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Raw_data\Ecophys_data\"/>
    </mc:Choice>
  </mc:AlternateContent>
  <xr:revisionPtr revIDLastSave="664" documentId="8_{EA6FB4FB-6382-4B08-BB8C-67483C74CE6E}" xr6:coauthVersionLast="43" xr6:coauthVersionMax="43" xr10:uidLastSave="{39704ABB-3D8A-477D-B4EE-14477F81E187}"/>
  <bookViews>
    <workbookView xWindow="-110" yWindow="-110" windowWidth="18220" windowHeight="11620" firstSheet="2" activeTab="3" xr2:uid="{00000000-000D-0000-FFFF-FFFF00000000}"/>
  </bookViews>
  <sheets>
    <sheet name="Formulas" sheetId="1" r:id="rId1"/>
    <sheet name="Physupdated8_15USE" sheetId="13" r:id="rId2"/>
    <sheet name="Acropora_Ecophys" sheetId="2" r:id="rId3"/>
    <sheet name="3D Scans Acropora" sheetId="5" r:id="rId4"/>
    <sheet name="Protein(Acropora)" sheetId="6" r:id="rId5"/>
    <sheet name="Sheet2" sheetId="7" r:id="rId6"/>
    <sheet name="Protein.Standards" sheetId="8" r:id="rId7"/>
    <sheet name="Sheet1" sheetId="14" r:id="rId8"/>
  </sheets>
  <definedNames>
    <definedName name="_xlnm._FilterDatabase" localSheetId="0" hidden="1">Formulas!$A$1:$AS$1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5" roundtripDataSignature="AMtx7mhRQ+lQcG9ImNdeWkxBKPu2f7rKYA=="/>
    </ext>
  </extLst>
</workbook>
</file>

<file path=xl/calcChain.xml><?xml version="1.0" encoding="utf-8"?>
<calcChain xmlns="http://schemas.openxmlformats.org/spreadsheetml/2006/main">
  <c r="F54" i="5" l="1"/>
  <c r="AB3" i="13" l="1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2" i="13"/>
  <c r="AX4" i="13"/>
  <c r="AN46" i="1"/>
  <c r="AN48" i="1"/>
  <c r="AM46" i="1"/>
  <c r="AM48" i="1"/>
  <c r="AN3" i="13"/>
  <c r="AM2" i="13"/>
  <c r="AL2" i="13"/>
  <c r="AK2" i="13"/>
  <c r="AN54" i="13"/>
  <c r="AM54" i="13"/>
  <c r="AL54" i="13"/>
  <c r="AK54" i="13"/>
  <c r="X54" i="13"/>
  <c r="S54" i="13"/>
  <c r="K54" i="13"/>
  <c r="J54" i="13"/>
  <c r="AN53" i="13"/>
  <c r="AM53" i="13"/>
  <c r="AL53" i="13"/>
  <c r="AK53" i="13"/>
  <c r="X53" i="13"/>
  <c r="S53" i="13"/>
  <c r="K53" i="13"/>
  <c r="J53" i="13"/>
  <c r="AN52" i="13"/>
  <c r="AM52" i="13"/>
  <c r="AL52" i="13"/>
  <c r="AK52" i="13"/>
  <c r="X52" i="13"/>
  <c r="S52" i="13"/>
  <c r="K52" i="13"/>
  <c r="J52" i="13"/>
  <c r="AN51" i="13"/>
  <c r="AM51" i="13"/>
  <c r="AL51" i="13"/>
  <c r="AK51" i="13"/>
  <c r="X51" i="13"/>
  <c r="S51" i="13"/>
  <c r="K51" i="13"/>
  <c r="J51" i="13"/>
  <c r="AN50" i="13"/>
  <c r="AM50" i="13"/>
  <c r="AL50" i="13"/>
  <c r="AK50" i="13"/>
  <c r="X50" i="13"/>
  <c r="S50" i="13"/>
  <c r="K50" i="13"/>
  <c r="J50" i="13"/>
  <c r="AN49" i="13"/>
  <c r="AM49" i="13"/>
  <c r="AL49" i="13"/>
  <c r="AK49" i="13"/>
  <c r="X49" i="13"/>
  <c r="S49" i="13"/>
  <c r="K49" i="13"/>
  <c r="J49" i="13"/>
  <c r="AN48" i="13"/>
  <c r="AM48" i="13"/>
  <c r="AL48" i="13"/>
  <c r="AK48" i="13"/>
  <c r="X48" i="13"/>
  <c r="S48" i="13"/>
  <c r="K48" i="13"/>
  <c r="J48" i="13"/>
  <c r="AN47" i="13"/>
  <c r="AM47" i="13"/>
  <c r="AL47" i="13"/>
  <c r="AK47" i="13"/>
  <c r="X47" i="13"/>
  <c r="S47" i="13"/>
  <c r="K47" i="13"/>
  <c r="J47" i="13"/>
  <c r="AN46" i="13"/>
  <c r="AM46" i="13"/>
  <c r="AL46" i="13"/>
  <c r="AK46" i="13"/>
  <c r="X46" i="13"/>
  <c r="S46" i="13"/>
  <c r="K46" i="13"/>
  <c r="J46" i="13"/>
  <c r="AN45" i="13"/>
  <c r="AM45" i="13"/>
  <c r="AL45" i="13"/>
  <c r="AK45" i="13"/>
  <c r="X45" i="13"/>
  <c r="S45" i="13"/>
  <c r="K45" i="13"/>
  <c r="J45" i="13"/>
  <c r="AN44" i="13"/>
  <c r="AM44" i="13"/>
  <c r="AL44" i="13"/>
  <c r="AK44" i="13"/>
  <c r="X44" i="13"/>
  <c r="S44" i="13"/>
  <c r="K44" i="13"/>
  <c r="J44" i="13"/>
  <c r="AN43" i="13"/>
  <c r="AM43" i="13"/>
  <c r="AL43" i="13"/>
  <c r="AK43" i="13"/>
  <c r="X43" i="13"/>
  <c r="S43" i="13"/>
  <c r="K43" i="13"/>
  <c r="J43" i="13"/>
  <c r="AN42" i="13"/>
  <c r="AM42" i="13"/>
  <c r="AL42" i="13"/>
  <c r="AK42" i="13"/>
  <c r="X42" i="13"/>
  <c r="S42" i="13"/>
  <c r="K42" i="13"/>
  <c r="J42" i="13"/>
  <c r="AN41" i="13"/>
  <c r="AM41" i="13"/>
  <c r="AL41" i="13"/>
  <c r="AK41" i="13"/>
  <c r="X41" i="13"/>
  <c r="S41" i="13"/>
  <c r="K41" i="13"/>
  <c r="J41" i="13"/>
  <c r="AN40" i="13"/>
  <c r="AM40" i="13"/>
  <c r="AL40" i="13"/>
  <c r="AK40" i="13"/>
  <c r="X40" i="13"/>
  <c r="S40" i="13"/>
  <c r="K40" i="13"/>
  <c r="J40" i="13"/>
  <c r="AN39" i="13"/>
  <c r="AM39" i="13"/>
  <c r="AL39" i="13"/>
  <c r="AK39" i="13"/>
  <c r="X39" i="13"/>
  <c r="S39" i="13"/>
  <c r="K39" i="13"/>
  <c r="J39" i="13"/>
  <c r="AN38" i="13"/>
  <c r="AM38" i="13"/>
  <c r="AL38" i="13"/>
  <c r="AK38" i="13"/>
  <c r="X38" i="13"/>
  <c r="S38" i="13"/>
  <c r="K38" i="13"/>
  <c r="J38" i="13"/>
  <c r="AN37" i="13"/>
  <c r="AM37" i="13"/>
  <c r="AL37" i="13"/>
  <c r="AK37" i="13"/>
  <c r="X37" i="13"/>
  <c r="S37" i="13"/>
  <c r="K37" i="13"/>
  <c r="J37" i="13"/>
  <c r="AN36" i="13"/>
  <c r="AM36" i="13"/>
  <c r="AL36" i="13"/>
  <c r="AK36" i="13"/>
  <c r="X36" i="13"/>
  <c r="S36" i="13"/>
  <c r="K36" i="13"/>
  <c r="J36" i="13"/>
  <c r="AN35" i="13"/>
  <c r="AM35" i="13"/>
  <c r="AL35" i="13"/>
  <c r="AK35" i="13"/>
  <c r="X35" i="13"/>
  <c r="S35" i="13"/>
  <c r="K35" i="13"/>
  <c r="J35" i="13"/>
  <c r="AN34" i="13"/>
  <c r="AM34" i="13"/>
  <c r="AL34" i="13"/>
  <c r="AK34" i="13"/>
  <c r="X34" i="13"/>
  <c r="S34" i="13"/>
  <c r="K34" i="13"/>
  <c r="J34" i="13"/>
  <c r="AN33" i="13"/>
  <c r="AM33" i="13"/>
  <c r="AL33" i="13"/>
  <c r="AK33" i="13"/>
  <c r="X33" i="13"/>
  <c r="S33" i="13"/>
  <c r="K33" i="13"/>
  <c r="J33" i="13"/>
  <c r="AN32" i="13"/>
  <c r="AM32" i="13"/>
  <c r="AL32" i="13"/>
  <c r="AK32" i="13"/>
  <c r="X32" i="13"/>
  <c r="S32" i="13"/>
  <c r="K32" i="13"/>
  <c r="J32" i="13"/>
  <c r="AN31" i="13"/>
  <c r="AM31" i="13"/>
  <c r="AL31" i="13"/>
  <c r="AK31" i="13"/>
  <c r="X31" i="13"/>
  <c r="S31" i="13"/>
  <c r="K31" i="13"/>
  <c r="J31" i="13"/>
  <c r="AN30" i="13"/>
  <c r="AM30" i="13"/>
  <c r="AL30" i="13"/>
  <c r="AK30" i="13"/>
  <c r="X30" i="13"/>
  <c r="S30" i="13"/>
  <c r="K30" i="13"/>
  <c r="J30" i="13"/>
  <c r="AN29" i="13"/>
  <c r="AM29" i="13"/>
  <c r="AL29" i="13"/>
  <c r="AK29" i="13"/>
  <c r="X29" i="13"/>
  <c r="S29" i="13"/>
  <c r="K29" i="13"/>
  <c r="J29" i="13"/>
  <c r="AN28" i="13"/>
  <c r="AM28" i="13"/>
  <c r="AL28" i="13"/>
  <c r="AK28" i="13"/>
  <c r="X28" i="13"/>
  <c r="S28" i="13"/>
  <c r="K28" i="13"/>
  <c r="J28" i="13"/>
  <c r="AN27" i="13"/>
  <c r="AM27" i="13"/>
  <c r="AL27" i="13"/>
  <c r="AK27" i="13"/>
  <c r="X27" i="13"/>
  <c r="S27" i="13"/>
  <c r="K27" i="13"/>
  <c r="J27" i="13"/>
  <c r="AN26" i="13"/>
  <c r="AM26" i="13"/>
  <c r="AL26" i="13"/>
  <c r="AK26" i="13"/>
  <c r="X26" i="13"/>
  <c r="S26" i="13"/>
  <c r="K26" i="13"/>
  <c r="J26" i="13"/>
  <c r="AN25" i="13"/>
  <c r="AM25" i="13"/>
  <c r="AL25" i="13"/>
  <c r="AK25" i="13"/>
  <c r="X25" i="13"/>
  <c r="S25" i="13"/>
  <c r="K25" i="13"/>
  <c r="J25" i="13"/>
  <c r="AN24" i="13"/>
  <c r="AM24" i="13"/>
  <c r="AL24" i="13"/>
  <c r="AK24" i="13"/>
  <c r="X24" i="13"/>
  <c r="Y24" i="13" s="1"/>
  <c r="Z24" i="13" s="1"/>
  <c r="S24" i="13"/>
  <c r="K24" i="13"/>
  <c r="J24" i="13"/>
  <c r="AN23" i="13"/>
  <c r="AM23" i="13"/>
  <c r="AL23" i="13"/>
  <c r="AK23" i="13"/>
  <c r="X23" i="13"/>
  <c r="S23" i="13"/>
  <c r="K23" i="13"/>
  <c r="J23" i="13"/>
  <c r="AN22" i="13"/>
  <c r="AM22" i="13"/>
  <c r="AL22" i="13"/>
  <c r="AK22" i="13"/>
  <c r="X22" i="13"/>
  <c r="S22" i="13"/>
  <c r="K22" i="13"/>
  <c r="J22" i="13"/>
  <c r="AN21" i="13"/>
  <c r="AM21" i="13"/>
  <c r="AL21" i="13"/>
  <c r="AK21" i="13"/>
  <c r="X21" i="13"/>
  <c r="S21" i="13"/>
  <c r="K21" i="13"/>
  <c r="J21" i="13"/>
  <c r="AN20" i="13"/>
  <c r="AM20" i="13"/>
  <c r="AL20" i="13"/>
  <c r="AK20" i="13"/>
  <c r="X20" i="13"/>
  <c r="S20" i="13"/>
  <c r="K20" i="13"/>
  <c r="J20" i="13"/>
  <c r="AN19" i="13"/>
  <c r="AM19" i="13"/>
  <c r="AL19" i="13"/>
  <c r="AK19" i="13"/>
  <c r="X19" i="13"/>
  <c r="S19" i="13"/>
  <c r="K19" i="13"/>
  <c r="J19" i="13"/>
  <c r="AN18" i="13"/>
  <c r="AM18" i="13"/>
  <c r="AL18" i="13"/>
  <c r="AK18" i="13"/>
  <c r="X18" i="13"/>
  <c r="S18" i="13"/>
  <c r="K18" i="13"/>
  <c r="J18" i="13"/>
  <c r="AN17" i="13"/>
  <c r="AM17" i="13"/>
  <c r="AL17" i="13"/>
  <c r="AK17" i="13"/>
  <c r="X17" i="13"/>
  <c r="S17" i="13"/>
  <c r="K17" i="13"/>
  <c r="J17" i="13"/>
  <c r="AN16" i="13"/>
  <c r="AM16" i="13"/>
  <c r="AL16" i="13"/>
  <c r="AK16" i="13"/>
  <c r="X16" i="13"/>
  <c r="S16" i="13"/>
  <c r="K16" i="13"/>
  <c r="J16" i="13"/>
  <c r="AN15" i="13"/>
  <c r="AM15" i="13"/>
  <c r="AL15" i="13"/>
  <c r="AK15" i="13"/>
  <c r="X15" i="13"/>
  <c r="S15" i="13"/>
  <c r="K15" i="13"/>
  <c r="J15" i="13"/>
  <c r="AN14" i="13"/>
  <c r="AM14" i="13"/>
  <c r="AL14" i="13"/>
  <c r="AK14" i="13"/>
  <c r="X14" i="13"/>
  <c r="S14" i="13"/>
  <c r="K14" i="13"/>
  <c r="J14" i="13"/>
  <c r="AN13" i="13"/>
  <c r="AM13" i="13"/>
  <c r="AL13" i="13"/>
  <c r="AK13" i="13"/>
  <c r="X13" i="13"/>
  <c r="S13" i="13"/>
  <c r="K13" i="13"/>
  <c r="J13" i="13"/>
  <c r="AN12" i="13"/>
  <c r="AM12" i="13"/>
  <c r="AL12" i="13"/>
  <c r="AK12" i="13"/>
  <c r="X12" i="13"/>
  <c r="S12" i="13"/>
  <c r="K12" i="13"/>
  <c r="J12" i="13"/>
  <c r="AN11" i="13"/>
  <c r="AM11" i="13"/>
  <c r="AL11" i="13"/>
  <c r="AK11" i="13"/>
  <c r="X11" i="13"/>
  <c r="S11" i="13"/>
  <c r="K11" i="13"/>
  <c r="J11" i="13"/>
  <c r="AN10" i="13"/>
  <c r="AM10" i="13"/>
  <c r="AL10" i="13"/>
  <c r="AK10" i="13"/>
  <c r="X10" i="13"/>
  <c r="S10" i="13"/>
  <c r="K10" i="13"/>
  <c r="J10" i="13"/>
  <c r="AN9" i="13"/>
  <c r="AM9" i="13"/>
  <c r="AL9" i="13"/>
  <c r="AK9" i="13"/>
  <c r="X9" i="13"/>
  <c r="Y9" i="13" s="1"/>
  <c r="Z9" i="13" s="1"/>
  <c r="AA9" i="13" s="1"/>
  <c r="S9" i="13"/>
  <c r="K9" i="13"/>
  <c r="J9" i="13"/>
  <c r="AN8" i="13"/>
  <c r="AM8" i="13"/>
  <c r="AL8" i="13"/>
  <c r="AK8" i="13"/>
  <c r="X8" i="13"/>
  <c r="S8" i="13"/>
  <c r="K8" i="13"/>
  <c r="J8" i="13"/>
  <c r="AN7" i="13"/>
  <c r="AM7" i="13"/>
  <c r="AL7" i="13"/>
  <c r="AK7" i="13"/>
  <c r="X7" i="13"/>
  <c r="S7" i="13"/>
  <c r="K7" i="13"/>
  <c r="J7" i="13"/>
  <c r="AN6" i="13"/>
  <c r="AM6" i="13"/>
  <c r="AL6" i="13"/>
  <c r="AK6" i="13"/>
  <c r="X6" i="13"/>
  <c r="S6" i="13"/>
  <c r="K6" i="13"/>
  <c r="J6" i="13"/>
  <c r="AN5" i="13"/>
  <c r="AM5" i="13"/>
  <c r="AL5" i="13"/>
  <c r="AK5" i="13"/>
  <c r="X5" i="13"/>
  <c r="S5" i="13"/>
  <c r="K5" i="13"/>
  <c r="J5" i="13"/>
  <c r="AN4" i="13"/>
  <c r="AM4" i="13"/>
  <c r="AL4" i="13"/>
  <c r="AK4" i="13"/>
  <c r="X4" i="13"/>
  <c r="S4" i="13"/>
  <c r="K4" i="13"/>
  <c r="J4" i="13"/>
  <c r="AM3" i="13"/>
  <c r="AL3" i="13"/>
  <c r="AK3" i="13"/>
  <c r="X3" i="13"/>
  <c r="S3" i="13"/>
  <c r="K3" i="13"/>
  <c r="J3" i="13"/>
  <c r="AN2" i="13"/>
  <c r="AP2" i="13" s="1"/>
  <c r="X2" i="13"/>
  <c r="S2" i="13"/>
  <c r="K2" i="13"/>
  <c r="J2" i="13"/>
  <c r="AR2" i="2"/>
  <c r="AO10" i="1"/>
  <c r="AR8" i="1"/>
  <c r="AA2" i="2"/>
  <c r="Z2" i="2"/>
  <c r="AS8" i="2"/>
  <c r="AO14" i="1"/>
  <c r="AS3" i="2"/>
  <c r="AS4" i="2"/>
  <c r="AS5" i="2"/>
  <c r="AS6" i="2"/>
  <c r="AS7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N88" i="1"/>
  <c r="AQ2" i="2"/>
  <c r="AO90" i="1"/>
  <c r="AS2" i="2"/>
  <c r="AO18" i="1"/>
  <c r="AB5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3" i="2"/>
  <c r="AB54" i="2"/>
  <c r="Y22" i="1"/>
  <c r="Y18" i="1"/>
  <c r="AB2" i="2"/>
  <c r="Y26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X26" i="1"/>
  <c r="V26" i="1"/>
  <c r="Z5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1" i="2"/>
  <c r="Z52" i="2"/>
  <c r="Z53" i="2"/>
  <c r="Z54" i="2"/>
  <c r="U2" i="1"/>
  <c r="N49" i="2"/>
  <c r="X51" i="2"/>
  <c r="X14" i="2"/>
  <c r="X3" i="2"/>
  <c r="X4" i="2"/>
  <c r="X5" i="2"/>
  <c r="X6" i="2"/>
  <c r="X7" i="2"/>
  <c r="X8" i="2"/>
  <c r="X9" i="2"/>
  <c r="X10" i="2"/>
  <c r="X11" i="2"/>
  <c r="X12" i="2"/>
  <c r="X13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S3" i="2"/>
  <c r="S4" i="2"/>
  <c r="S5" i="2"/>
  <c r="S6" i="2"/>
  <c r="S7" i="2"/>
  <c r="S8" i="2"/>
  <c r="S9" i="2"/>
  <c r="S10" i="2"/>
  <c r="S11" i="2"/>
  <c r="S12" i="2"/>
  <c r="S13" i="2"/>
  <c r="S14" i="2"/>
  <c r="Y14" i="2" s="1"/>
  <c r="S15" i="2"/>
  <c r="Y15" i="2" s="1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Y51" i="2" s="1"/>
  <c r="S52" i="2"/>
  <c r="S53" i="2"/>
  <c r="S54" i="2"/>
  <c r="Y54" i="2" s="1"/>
  <c r="X2" i="2"/>
  <c r="S2" i="2"/>
  <c r="Y2" i="2" s="1"/>
  <c r="Y11" i="2"/>
  <c r="Y27" i="2"/>
  <c r="Y3" i="2"/>
  <c r="AO4" i="13" l="1"/>
  <c r="AO8" i="13"/>
  <c r="AO11" i="13"/>
  <c r="AO23" i="13"/>
  <c r="L41" i="13"/>
  <c r="M41" i="13" s="1"/>
  <c r="N41" i="13" s="1"/>
  <c r="AP43" i="13"/>
  <c r="AP44" i="13"/>
  <c r="Y2" i="13"/>
  <c r="Z2" i="13" s="1"/>
  <c r="AT2" i="13" s="1"/>
  <c r="AP3" i="13"/>
  <c r="Y4" i="13"/>
  <c r="Z4" i="13" s="1"/>
  <c r="Y41" i="13"/>
  <c r="Z41" i="13" s="1"/>
  <c r="AA41" i="13" s="1"/>
  <c r="Y43" i="13"/>
  <c r="Z43" i="13" s="1"/>
  <c r="AA43" i="13" s="1"/>
  <c r="Y44" i="13"/>
  <c r="Z44" i="13" s="1"/>
  <c r="Y49" i="13"/>
  <c r="Z49" i="13" s="1"/>
  <c r="AA49" i="13" s="1"/>
  <c r="Y51" i="13"/>
  <c r="Z51" i="13" s="1"/>
  <c r="Y52" i="13"/>
  <c r="Z52" i="13" s="1"/>
  <c r="AA52" i="13" s="1"/>
  <c r="Y54" i="13"/>
  <c r="Z54" i="13" s="1"/>
  <c r="Y30" i="13"/>
  <c r="Z30" i="13" s="1"/>
  <c r="AA30" i="13" s="1"/>
  <c r="L49" i="13"/>
  <c r="M49" i="13" s="1"/>
  <c r="N49" i="13" s="1"/>
  <c r="AP4" i="13"/>
  <c r="AP5" i="13"/>
  <c r="AP6" i="13"/>
  <c r="AP9" i="13"/>
  <c r="AP11" i="13"/>
  <c r="AQ11" i="13" s="1"/>
  <c r="AR11" i="13" s="1"/>
  <c r="AP26" i="13"/>
  <c r="AP29" i="13"/>
  <c r="AP31" i="13"/>
  <c r="AP33" i="13"/>
  <c r="L3" i="13"/>
  <c r="M3" i="13" s="1"/>
  <c r="N3" i="13" s="1"/>
  <c r="L5" i="13"/>
  <c r="M5" i="13" s="1"/>
  <c r="N5" i="13" s="1"/>
  <c r="L7" i="13"/>
  <c r="M7" i="13" s="1"/>
  <c r="N7" i="13" s="1"/>
  <c r="L9" i="13"/>
  <c r="M9" i="13" s="1"/>
  <c r="N9" i="13" s="1"/>
  <c r="L12" i="13"/>
  <c r="M12" i="13" s="1"/>
  <c r="N12" i="13" s="1"/>
  <c r="L15" i="13"/>
  <c r="M15" i="13" s="1"/>
  <c r="N15" i="13" s="1"/>
  <c r="L21" i="13"/>
  <c r="M21" i="13" s="1"/>
  <c r="N21" i="13" s="1"/>
  <c r="L30" i="13"/>
  <c r="M30" i="13" s="1"/>
  <c r="N30" i="13" s="1"/>
  <c r="L32" i="13"/>
  <c r="M32" i="13" s="1"/>
  <c r="N32" i="13" s="1"/>
  <c r="L33" i="13"/>
  <c r="M33" i="13" s="1"/>
  <c r="N33" i="13" s="1"/>
  <c r="L36" i="13"/>
  <c r="M36" i="13" s="1"/>
  <c r="N36" i="13" s="1"/>
  <c r="L24" i="13"/>
  <c r="M24" i="13" s="1"/>
  <c r="N24" i="13" s="1"/>
  <c r="L25" i="13"/>
  <c r="M25" i="13" s="1"/>
  <c r="N25" i="13" s="1"/>
  <c r="L29" i="13"/>
  <c r="M29" i="13" s="1"/>
  <c r="N29" i="13" s="1"/>
  <c r="Y33" i="13"/>
  <c r="Z33" i="13" s="1"/>
  <c r="AT33" i="13" s="1"/>
  <c r="AP34" i="13"/>
  <c r="Y37" i="13"/>
  <c r="Z37" i="13" s="1"/>
  <c r="L53" i="13"/>
  <c r="M53" i="13" s="1"/>
  <c r="N53" i="13" s="1"/>
  <c r="L17" i="13"/>
  <c r="M17" i="13" s="1"/>
  <c r="N17" i="13" s="1"/>
  <c r="AO32" i="13"/>
  <c r="AO37" i="13"/>
  <c r="AO38" i="13"/>
  <c r="L40" i="13"/>
  <c r="M40" i="13" s="1"/>
  <c r="N40" i="13" s="1"/>
  <c r="Y45" i="13"/>
  <c r="Z45" i="13" s="1"/>
  <c r="AT45" i="13" s="1"/>
  <c r="Y48" i="13"/>
  <c r="Z48" i="13" s="1"/>
  <c r="Y12" i="13"/>
  <c r="Z12" i="13" s="1"/>
  <c r="AC12" i="13" s="1"/>
  <c r="Y14" i="13"/>
  <c r="Z14" i="13" s="1"/>
  <c r="AA14" i="13" s="1"/>
  <c r="Y15" i="13"/>
  <c r="Z15" i="13" s="1"/>
  <c r="AA15" i="13" s="1"/>
  <c r="Y17" i="13"/>
  <c r="Z17" i="13" s="1"/>
  <c r="AA17" i="13" s="1"/>
  <c r="Y19" i="13"/>
  <c r="Z19" i="13" s="1"/>
  <c r="Y20" i="13"/>
  <c r="Z20" i="13" s="1"/>
  <c r="AA20" i="13" s="1"/>
  <c r="Y28" i="13"/>
  <c r="Z28" i="13" s="1"/>
  <c r="AC28" i="13" s="1"/>
  <c r="AO43" i="13"/>
  <c r="L44" i="13"/>
  <c r="M44" i="13" s="1"/>
  <c r="N44" i="13" s="1"/>
  <c r="L45" i="13"/>
  <c r="M45" i="13" s="1"/>
  <c r="N45" i="13" s="1"/>
  <c r="AO45" i="13"/>
  <c r="AQ45" i="13" s="1"/>
  <c r="AR45" i="13" s="1"/>
  <c r="AO46" i="13"/>
  <c r="L48" i="13"/>
  <c r="M48" i="13" s="1"/>
  <c r="N48" i="13" s="1"/>
  <c r="L54" i="13"/>
  <c r="M54" i="13" s="1"/>
  <c r="N54" i="13" s="1"/>
  <c r="AQ4" i="13"/>
  <c r="AR4" i="13" s="1"/>
  <c r="AP7" i="13"/>
  <c r="AP8" i="13"/>
  <c r="AQ8" i="13" s="1"/>
  <c r="AR8" i="13" s="1"/>
  <c r="AO13" i="13"/>
  <c r="AQ13" i="13" s="1"/>
  <c r="AR13" i="13" s="1"/>
  <c r="AO14" i="13"/>
  <c r="Y16" i="13"/>
  <c r="Z16" i="13" s="1"/>
  <c r="AA16" i="13" s="1"/>
  <c r="AP16" i="13"/>
  <c r="AP18" i="13"/>
  <c r="AP19" i="13"/>
  <c r="L22" i="13"/>
  <c r="M22" i="13" s="1"/>
  <c r="N22" i="13" s="1"/>
  <c r="AP23" i="13"/>
  <c r="AO25" i="13"/>
  <c r="AO28" i="13"/>
  <c r="AP30" i="13"/>
  <c r="L34" i="13"/>
  <c r="M34" i="13" s="1"/>
  <c r="N34" i="13" s="1"/>
  <c r="AP36" i="13"/>
  <c r="L37" i="13"/>
  <c r="M37" i="13" s="1"/>
  <c r="N37" i="13" s="1"/>
  <c r="AP42" i="13"/>
  <c r="L46" i="13"/>
  <c r="M46" i="13" s="1"/>
  <c r="N46" i="13" s="1"/>
  <c r="AP50" i="13"/>
  <c r="AP51" i="13"/>
  <c r="Y40" i="13"/>
  <c r="Z40" i="13" s="1"/>
  <c r="AA40" i="13" s="1"/>
  <c r="Y3" i="13"/>
  <c r="Z3" i="13" s="1"/>
  <c r="AA3" i="13" s="1"/>
  <c r="Y6" i="13"/>
  <c r="Z6" i="13" s="1"/>
  <c r="AA6" i="13" s="1"/>
  <c r="Y7" i="13"/>
  <c r="Z7" i="13" s="1"/>
  <c r="AA7" i="13" s="1"/>
  <c r="Y8" i="13"/>
  <c r="Z8" i="13" s="1"/>
  <c r="Y10" i="13"/>
  <c r="Z10" i="13" s="1"/>
  <c r="AA10" i="13" s="1"/>
  <c r="Y11" i="13"/>
  <c r="Z11" i="13" s="1"/>
  <c r="AA11" i="13" s="1"/>
  <c r="AP12" i="13"/>
  <c r="L13" i="13"/>
  <c r="M13" i="13" s="1"/>
  <c r="N13" i="13" s="1"/>
  <c r="L16" i="13"/>
  <c r="M16" i="13" s="1"/>
  <c r="N16" i="13" s="1"/>
  <c r="AO17" i="13"/>
  <c r="L19" i="13"/>
  <c r="M19" i="13" s="1"/>
  <c r="N19" i="13" s="1"/>
  <c r="Y22" i="13"/>
  <c r="Z22" i="13" s="1"/>
  <c r="Y23" i="13"/>
  <c r="Z23" i="13" s="1"/>
  <c r="AC23" i="13" s="1"/>
  <c r="AP28" i="13"/>
  <c r="AO30" i="13"/>
  <c r="AQ30" i="13" s="1"/>
  <c r="L31" i="13"/>
  <c r="M31" i="13" s="1"/>
  <c r="N31" i="13" s="1"/>
  <c r="AO31" i="13"/>
  <c r="Y32" i="13"/>
  <c r="Z32" i="13" s="1"/>
  <c r="AC32" i="13" s="1"/>
  <c r="Y35" i="13"/>
  <c r="Z35" i="13" s="1"/>
  <c r="AA35" i="13" s="1"/>
  <c r="Y36" i="13"/>
  <c r="Z36" i="13" s="1"/>
  <c r="AA36" i="13" s="1"/>
  <c r="Y38" i="13"/>
  <c r="Z38" i="13" s="1"/>
  <c r="AA38" i="13" s="1"/>
  <c r="Y39" i="13"/>
  <c r="Z39" i="13" s="1"/>
  <c r="AO41" i="13"/>
  <c r="L42" i="13"/>
  <c r="M42" i="13" s="1"/>
  <c r="N42" i="13" s="1"/>
  <c r="L43" i="13"/>
  <c r="M43" i="13" s="1"/>
  <c r="N43" i="13" s="1"/>
  <c r="Y46" i="13"/>
  <c r="Z46" i="13" s="1"/>
  <c r="AC46" i="13" s="1"/>
  <c r="Y47" i="13"/>
  <c r="Z47" i="13" s="1"/>
  <c r="AA47" i="13" s="1"/>
  <c r="AO49" i="13"/>
  <c r="L50" i="13"/>
  <c r="M50" i="13" s="1"/>
  <c r="N50" i="13" s="1"/>
  <c r="L51" i="13"/>
  <c r="M51" i="13" s="1"/>
  <c r="N51" i="13" s="1"/>
  <c r="AO51" i="13"/>
  <c r="AQ51" i="13" s="1"/>
  <c r="AR51" i="13" s="1"/>
  <c r="L52" i="13"/>
  <c r="M52" i="13" s="1"/>
  <c r="N52" i="13" s="1"/>
  <c r="L2" i="13"/>
  <c r="M2" i="13" s="1"/>
  <c r="AU2" i="13" s="1"/>
  <c r="AO3" i="13"/>
  <c r="AQ3" i="13" s="1"/>
  <c r="AR3" i="13" s="1"/>
  <c r="L4" i="13"/>
  <c r="M4" i="13" s="1"/>
  <c r="N4" i="13" s="1"/>
  <c r="L6" i="13"/>
  <c r="M6" i="13" s="1"/>
  <c r="N6" i="13" s="1"/>
  <c r="L8" i="13"/>
  <c r="M8" i="13" s="1"/>
  <c r="N8" i="13" s="1"/>
  <c r="L10" i="13"/>
  <c r="M10" i="13" s="1"/>
  <c r="N10" i="13" s="1"/>
  <c r="L11" i="13"/>
  <c r="M11" i="13" s="1"/>
  <c r="N11" i="13" s="1"/>
  <c r="AO12" i="13"/>
  <c r="Y13" i="13"/>
  <c r="Z13" i="13" s="1"/>
  <c r="AA13" i="13" s="1"/>
  <c r="AP13" i="13"/>
  <c r="AP14" i="13"/>
  <c r="AQ14" i="13" s="1"/>
  <c r="AR14" i="13" s="1"/>
  <c r="Y18" i="13"/>
  <c r="Z18" i="13" s="1"/>
  <c r="AA18" i="13" s="1"/>
  <c r="AO19" i="13"/>
  <c r="AP20" i="13"/>
  <c r="AO21" i="13"/>
  <c r="AO22" i="13"/>
  <c r="L23" i="13"/>
  <c r="M23" i="13" s="1"/>
  <c r="N23" i="13" s="1"/>
  <c r="AO24" i="13"/>
  <c r="Y25" i="13"/>
  <c r="Z25" i="13" s="1"/>
  <c r="AA25" i="13" s="1"/>
  <c r="AP25" i="13"/>
  <c r="Y26" i="13"/>
  <c r="Z26" i="13" s="1"/>
  <c r="AA26" i="13" s="1"/>
  <c r="L28" i="13"/>
  <c r="M28" i="13" s="1"/>
  <c r="N28" i="13" s="1"/>
  <c r="AO29" i="13"/>
  <c r="AQ29" i="13" s="1"/>
  <c r="AR29" i="13" s="1"/>
  <c r="Y31" i="13"/>
  <c r="Z31" i="13" s="1"/>
  <c r="AA31" i="13" s="1"/>
  <c r="AP35" i="13"/>
  <c r="AO36" i="13"/>
  <c r="AQ36" i="13" s="1"/>
  <c r="AR36" i="13" s="1"/>
  <c r="AP37" i="13"/>
  <c r="AQ37" i="13" s="1"/>
  <c r="AR37" i="13" s="1"/>
  <c r="AP38" i="13"/>
  <c r="AP40" i="13"/>
  <c r="AP41" i="13"/>
  <c r="Y42" i="13"/>
  <c r="Z42" i="13" s="1"/>
  <c r="AA42" i="13" s="1"/>
  <c r="AO44" i="13"/>
  <c r="AP45" i="13"/>
  <c r="AP46" i="13"/>
  <c r="AQ46" i="13" s="1"/>
  <c r="AR46" i="13" s="1"/>
  <c r="AP48" i="13"/>
  <c r="AP49" i="13"/>
  <c r="Y50" i="13"/>
  <c r="Z50" i="13" s="1"/>
  <c r="AA50" i="13" s="1"/>
  <c r="AA51" i="13"/>
  <c r="AO52" i="13"/>
  <c r="Y53" i="13"/>
  <c r="Z53" i="13" s="1"/>
  <c r="AC53" i="13" s="1"/>
  <c r="AP53" i="13"/>
  <c r="AP54" i="13"/>
  <c r="AP17" i="13"/>
  <c r="L20" i="13"/>
  <c r="M20" i="13" s="1"/>
  <c r="N20" i="13" s="1"/>
  <c r="AP24" i="13"/>
  <c r="Y27" i="13"/>
  <c r="Z27" i="13" s="1"/>
  <c r="AA27" i="13" s="1"/>
  <c r="AP27" i="13"/>
  <c r="AC30" i="13"/>
  <c r="AQ38" i="13"/>
  <c r="AR38" i="13" s="1"/>
  <c r="L39" i="13"/>
  <c r="M39" i="13" s="1"/>
  <c r="N39" i="13" s="1"/>
  <c r="AQ43" i="13"/>
  <c r="AR43" i="13" s="1"/>
  <c r="L47" i="13"/>
  <c r="M47" i="13" s="1"/>
  <c r="N47" i="13" s="1"/>
  <c r="AP52" i="13"/>
  <c r="AO53" i="13"/>
  <c r="AO54" i="13"/>
  <c r="Y5" i="13"/>
  <c r="Z5" i="13" s="1"/>
  <c r="AA5" i="13" s="1"/>
  <c r="L14" i="13"/>
  <c r="M14" i="13" s="1"/>
  <c r="N14" i="13" s="1"/>
  <c r="L38" i="13"/>
  <c r="M38" i="13" s="1"/>
  <c r="N38" i="13" s="1"/>
  <c r="AO5" i="13"/>
  <c r="AQ5" i="13" s="1"/>
  <c r="AR5" i="13" s="1"/>
  <c r="AO6" i="13"/>
  <c r="AQ6" i="13" s="1"/>
  <c r="AR6" i="13" s="1"/>
  <c r="AO9" i="13"/>
  <c r="AQ9" i="13" s="1"/>
  <c r="AR9" i="13" s="1"/>
  <c r="AP10" i="13"/>
  <c r="AP15" i="13"/>
  <c r="AO16" i="13"/>
  <c r="L18" i="13"/>
  <c r="M18" i="13" s="1"/>
  <c r="AO20" i="13"/>
  <c r="Y21" i="13"/>
  <c r="Z21" i="13" s="1"/>
  <c r="AC21" i="13" s="1"/>
  <c r="AP21" i="13"/>
  <c r="AP22" i="13"/>
  <c r="L26" i="13"/>
  <c r="M26" i="13" s="1"/>
  <c r="N26" i="13" s="1"/>
  <c r="Y29" i="13"/>
  <c r="Z29" i="13" s="1"/>
  <c r="AC29" i="13" s="1"/>
  <c r="AP32" i="13"/>
  <c r="AO33" i="13"/>
  <c r="AO35" i="13"/>
  <c r="AP39" i="13"/>
  <c r="AO40" i="13"/>
  <c r="AP47" i="13"/>
  <c r="AO48" i="13"/>
  <c r="AA12" i="13"/>
  <c r="AC14" i="13"/>
  <c r="N18" i="13"/>
  <c r="AA21" i="13"/>
  <c r="AC3" i="13"/>
  <c r="AA4" i="13"/>
  <c r="N2" i="13"/>
  <c r="AA8" i="13"/>
  <c r="AU37" i="13"/>
  <c r="AT37" i="13"/>
  <c r="AV37" i="13"/>
  <c r="AW37" i="13"/>
  <c r="AX37" i="13" s="1"/>
  <c r="AO10" i="13"/>
  <c r="AO18" i="13"/>
  <c r="AQ18" i="13" s="1"/>
  <c r="AA22" i="13"/>
  <c r="AC31" i="13"/>
  <c r="AC33" i="13"/>
  <c r="AC36" i="13"/>
  <c r="AA39" i="13"/>
  <c r="AU45" i="13"/>
  <c r="AV45" i="13"/>
  <c r="AW45" i="13"/>
  <c r="AX45" i="13" s="1"/>
  <c r="AC54" i="13"/>
  <c r="AA54" i="13"/>
  <c r="AC24" i="13"/>
  <c r="AA24" i="13"/>
  <c r="AC52" i="13"/>
  <c r="AA46" i="13"/>
  <c r="AO2" i="13"/>
  <c r="AQ2" i="13" s="1"/>
  <c r="AR2" i="13" s="1"/>
  <c r="AO7" i="13"/>
  <c r="AO15" i="13"/>
  <c r="AC26" i="13"/>
  <c r="AU33" i="13"/>
  <c r="AW33" i="13"/>
  <c r="AX33" i="13" s="1"/>
  <c r="AV33" i="13"/>
  <c r="AA44" i="13"/>
  <c r="AU53" i="13"/>
  <c r="AT53" i="13"/>
  <c r="AV53" i="13"/>
  <c r="AW53" i="13"/>
  <c r="AX53" i="13" s="1"/>
  <c r="AO26" i="13"/>
  <c r="AQ26" i="13" s="1"/>
  <c r="AO27" i="13"/>
  <c r="AA37" i="13"/>
  <c r="AC37" i="13"/>
  <c r="AA45" i="13"/>
  <c r="AA53" i="13"/>
  <c r="L27" i="13"/>
  <c r="M27" i="13" s="1"/>
  <c r="N27" i="13" s="1"/>
  <c r="Y34" i="13"/>
  <c r="Z34" i="13" s="1"/>
  <c r="AO34" i="13"/>
  <c r="AQ34" i="13" s="1"/>
  <c r="L35" i="13"/>
  <c r="M35" i="13" s="1"/>
  <c r="N35" i="13" s="1"/>
  <c r="AC41" i="13"/>
  <c r="AC48" i="13"/>
  <c r="AA48" i="13"/>
  <c r="AC49" i="13"/>
  <c r="AO42" i="13"/>
  <c r="AO50" i="13"/>
  <c r="AQ50" i="13" s="1"/>
  <c r="AO39" i="13"/>
  <c r="AO47" i="13"/>
  <c r="Y53" i="2"/>
  <c r="Y52" i="2"/>
  <c r="Y50" i="2"/>
  <c r="Y34" i="2"/>
  <c r="Y26" i="2"/>
  <c r="Y46" i="2"/>
  <c r="Y38" i="2"/>
  <c r="Y30" i="2"/>
  <c r="Y18" i="2"/>
  <c r="Y49" i="2"/>
  <c r="Y48" i="2"/>
  <c r="Y47" i="2"/>
  <c r="Y45" i="2"/>
  <c r="Y44" i="2"/>
  <c r="Y43" i="2"/>
  <c r="Y42" i="2"/>
  <c r="Y41" i="2"/>
  <c r="Y40" i="2"/>
  <c r="Y39" i="2"/>
  <c r="Y37" i="2"/>
  <c r="Y36" i="2"/>
  <c r="Y35" i="2"/>
  <c r="Y33" i="2"/>
  <c r="Y32" i="2"/>
  <c r="Y31" i="2"/>
  <c r="Y29" i="2"/>
  <c r="Y28" i="2"/>
  <c r="Y25" i="2"/>
  <c r="Y24" i="2"/>
  <c r="Y23" i="2"/>
  <c r="Y22" i="2"/>
  <c r="Y21" i="2"/>
  <c r="Y20" i="2"/>
  <c r="Y19" i="2"/>
  <c r="Y17" i="2"/>
  <c r="Y16" i="2"/>
  <c r="Y13" i="2"/>
  <c r="Y12" i="2"/>
  <c r="Y10" i="2"/>
  <c r="Y9" i="2"/>
  <c r="Y8" i="2"/>
  <c r="Y7" i="2"/>
  <c r="Y6" i="2"/>
  <c r="Y5" i="2"/>
  <c r="Y4" i="2"/>
  <c r="T2" i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M54" i="2"/>
  <c r="AL54" i="2"/>
  <c r="AK54" i="2"/>
  <c r="AJ54" i="2"/>
  <c r="K54" i="2"/>
  <c r="J54" i="2"/>
  <c r="AM53" i="2"/>
  <c r="AL53" i="2"/>
  <c r="AK53" i="2"/>
  <c r="AJ53" i="2"/>
  <c r="K53" i="2"/>
  <c r="J53" i="2"/>
  <c r="L53" i="2" s="1"/>
  <c r="M53" i="2" s="1"/>
  <c r="N53" i="2" s="1"/>
  <c r="AM52" i="2"/>
  <c r="AL52" i="2"/>
  <c r="AK52" i="2"/>
  <c r="AJ52" i="2"/>
  <c r="K52" i="2"/>
  <c r="J52" i="2"/>
  <c r="AM51" i="2"/>
  <c r="AL51" i="2"/>
  <c r="AK51" i="2"/>
  <c r="AJ51" i="2"/>
  <c r="K51" i="2"/>
  <c r="J51" i="2"/>
  <c r="AM50" i="2"/>
  <c r="AL50" i="2"/>
  <c r="AK50" i="2"/>
  <c r="AJ50" i="2"/>
  <c r="K50" i="2"/>
  <c r="J50" i="2"/>
  <c r="AM49" i="2"/>
  <c r="AL49" i="2"/>
  <c r="AK49" i="2"/>
  <c r="AJ49" i="2"/>
  <c r="K49" i="2"/>
  <c r="J49" i="2"/>
  <c r="AM48" i="2"/>
  <c r="AL48" i="2"/>
  <c r="AK48" i="2"/>
  <c r="AJ48" i="2"/>
  <c r="K48" i="2"/>
  <c r="J48" i="2"/>
  <c r="AM47" i="2"/>
  <c r="AL47" i="2"/>
  <c r="AK47" i="2"/>
  <c r="AJ47" i="2"/>
  <c r="K47" i="2"/>
  <c r="J47" i="2"/>
  <c r="L47" i="2" s="1"/>
  <c r="M47" i="2" s="1"/>
  <c r="N47" i="2" s="1"/>
  <c r="AM46" i="2"/>
  <c r="AL46" i="2"/>
  <c r="AK46" i="2"/>
  <c r="AJ46" i="2"/>
  <c r="K46" i="2"/>
  <c r="J46" i="2"/>
  <c r="AM45" i="2"/>
  <c r="AL45" i="2"/>
  <c r="AK45" i="2"/>
  <c r="AJ45" i="2"/>
  <c r="K45" i="2"/>
  <c r="J45" i="2"/>
  <c r="L45" i="2" s="1"/>
  <c r="M45" i="2" s="1"/>
  <c r="N45" i="2" s="1"/>
  <c r="AM44" i="2"/>
  <c r="AL44" i="2"/>
  <c r="AK44" i="2"/>
  <c r="AJ44" i="2"/>
  <c r="K44" i="2"/>
  <c r="J44" i="2"/>
  <c r="AM43" i="2"/>
  <c r="AL43" i="2"/>
  <c r="AK43" i="2"/>
  <c r="AJ43" i="2"/>
  <c r="K43" i="2"/>
  <c r="J43" i="2"/>
  <c r="L43" i="2" s="1"/>
  <c r="M43" i="2" s="1"/>
  <c r="N43" i="2" s="1"/>
  <c r="AM42" i="2"/>
  <c r="AL42" i="2"/>
  <c r="AK42" i="2"/>
  <c r="AJ42" i="2"/>
  <c r="AN42" i="2" s="1"/>
  <c r="K42" i="2"/>
  <c r="J42" i="2"/>
  <c r="AM41" i="2"/>
  <c r="AL41" i="2"/>
  <c r="AK41" i="2"/>
  <c r="AJ41" i="2"/>
  <c r="K41" i="2"/>
  <c r="J41" i="2"/>
  <c r="L41" i="2" s="1"/>
  <c r="M41" i="2" s="1"/>
  <c r="N41" i="2" s="1"/>
  <c r="AM40" i="2"/>
  <c r="AL40" i="2"/>
  <c r="AK40" i="2"/>
  <c r="AJ40" i="2"/>
  <c r="AN40" i="2" s="1"/>
  <c r="K40" i="2"/>
  <c r="J40" i="2"/>
  <c r="AM39" i="2"/>
  <c r="AL39" i="2"/>
  <c r="AK39" i="2"/>
  <c r="AJ39" i="2"/>
  <c r="K39" i="2"/>
  <c r="J39" i="2"/>
  <c r="L39" i="2" s="1"/>
  <c r="M39" i="2" s="1"/>
  <c r="N39" i="2" s="1"/>
  <c r="AM38" i="2"/>
  <c r="AL38" i="2"/>
  <c r="AK38" i="2"/>
  <c r="AJ38" i="2"/>
  <c r="AN38" i="2" s="1"/>
  <c r="K38" i="2"/>
  <c r="J38" i="2"/>
  <c r="AM37" i="2"/>
  <c r="AL37" i="2"/>
  <c r="AK37" i="2"/>
  <c r="AJ37" i="2"/>
  <c r="K37" i="2"/>
  <c r="J37" i="2"/>
  <c r="AM36" i="2"/>
  <c r="AL36" i="2"/>
  <c r="AK36" i="2"/>
  <c r="AJ36" i="2"/>
  <c r="K36" i="2"/>
  <c r="J36" i="2"/>
  <c r="AM35" i="2"/>
  <c r="AL35" i="2"/>
  <c r="AK35" i="2"/>
  <c r="AJ35" i="2"/>
  <c r="K35" i="2"/>
  <c r="J35" i="2"/>
  <c r="L35" i="2" s="1"/>
  <c r="M35" i="2" s="1"/>
  <c r="N35" i="2" s="1"/>
  <c r="AM34" i="2"/>
  <c r="AL34" i="2"/>
  <c r="AK34" i="2"/>
  <c r="AJ34" i="2"/>
  <c r="K34" i="2"/>
  <c r="J34" i="2"/>
  <c r="AM33" i="2"/>
  <c r="AL33" i="2"/>
  <c r="AK33" i="2"/>
  <c r="AJ33" i="2"/>
  <c r="K33" i="2"/>
  <c r="J33" i="2"/>
  <c r="L33" i="2" s="1"/>
  <c r="M33" i="2" s="1"/>
  <c r="N33" i="2" s="1"/>
  <c r="AM32" i="2"/>
  <c r="AL32" i="2"/>
  <c r="AK32" i="2"/>
  <c r="AJ32" i="2"/>
  <c r="AN32" i="2" s="1"/>
  <c r="K32" i="2"/>
  <c r="J32" i="2"/>
  <c r="AM31" i="2"/>
  <c r="AL31" i="2"/>
  <c r="AK31" i="2"/>
  <c r="AJ31" i="2"/>
  <c r="K31" i="2"/>
  <c r="J31" i="2"/>
  <c r="AM30" i="2"/>
  <c r="AL30" i="2"/>
  <c r="AK30" i="2"/>
  <c r="AJ30" i="2"/>
  <c r="K30" i="2"/>
  <c r="J30" i="2"/>
  <c r="AM29" i="2"/>
  <c r="AL29" i="2"/>
  <c r="AK29" i="2"/>
  <c r="AJ29" i="2"/>
  <c r="K29" i="2"/>
  <c r="J29" i="2"/>
  <c r="AM28" i="2"/>
  <c r="AL28" i="2"/>
  <c r="AK28" i="2"/>
  <c r="AJ28" i="2"/>
  <c r="AN28" i="2" s="1"/>
  <c r="K28" i="2"/>
  <c r="J28" i="2"/>
  <c r="AM27" i="2"/>
  <c r="AL27" i="2"/>
  <c r="AK27" i="2"/>
  <c r="AJ27" i="2"/>
  <c r="K27" i="2"/>
  <c r="J27" i="2"/>
  <c r="AM26" i="2"/>
  <c r="AL26" i="2"/>
  <c r="AK26" i="2"/>
  <c r="AJ26" i="2"/>
  <c r="K26" i="2"/>
  <c r="J26" i="2"/>
  <c r="AM25" i="2"/>
  <c r="AL25" i="2"/>
  <c r="AK25" i="2"/>
  <c r="AJ25" i="2"/>
  <c r="K25" i="2"/>
  <c r="J25" i="2"/>
  <c r="AM24" i="2"/>
  <c r="AL24" i="2"/>
  <c r="AK24" i="2"/>
  <c r="AJ24" i="2"/>
  <c r="K24" i="2"/>
  <c r="J24" i="2"/>
  <c r="AM23" i="2"/>
  <c r="AL23" i="2"/>
  <c r="AK23" i="2"/>
  <c r="AJ23" i="2"/>
  <c r="K23" i="2"/>
  <c r="J23" i="2"/>
  <c r="AM22" i="2"/>
  <c r="AL22" i="2"/>
  <c r="AK22" i="2"/>
  <c r="AJ22" i="2"/>
  <c r="K22" i="2"/>
  <c r="J22" i="2"/>
  <c r="AM21" i="2"/>
  <c r="AL21" i="2"/>
  <c r="AK21" i="2"/>
  <c r="AJ21" i="2"/>
  <c r="K21" i="2"/>
  <c r="J21" i="2"/>
  <c r="AM20" i="2"/>
  <c r="AL20" i="2"/>
  <c r="AK20" i="2"/>
  <c r="AJ20" i="2"/>
  <c r="K20" i="2"/>
  <c r="J20" i="2"/>
  <c r="AM19" i="2"/>
  <c r="AL19" i="2"/>
  <c r="AK19" i="2"/>
  <c r="AJ19" i="2"/>
  <c r="K19" i="2"/>
  <c r="J19" i="2"/>
  <c r="AM18" i="2"/>
  <c r="AL18" i="2"/>
  <c r="AK18" i="2"/>
  <c r="AJ18" i="2"/>
  <c r="K18" i="2"/>
  <c r="J18" i="2"/>
  <c r="AM17" i="2"/>
  <c r="AL17" i="2"/>
  <c r="AK17" i="2"/>
  <c r="AJ17" i="2"/>
  <c r="K17" i="2"/>
  <c r="J17" i="2"/>
  <c r="AM16" i="2"/>
  <c r="AL16" i="2"/>
  <c r="AK16" i="2"/>
  <c r="AJ16" i="2"/>
  <c r="K16" i="2"/>
  <c r="J16" i="2"/>
  <c r="AM15" i="2"/>
  <c r="AL15" i="2"/>
  <c r="AK15" i="2"/>
  <c r="AJ15" i="2"/>
  <c r="K15" i="2"/>
  <c r="J15" i="2"/>
  <c r="AM14" i="2"/>
  <c r="AL14" i="2"/>
  <c r="AK14" i="2"/>
  <c r="AJ14" i="2"/>
  <c r="K14" i="2"/>
  <c r="J14" i="2"/>
  <c r="AM13" i="2"/>
  <c r="AL13" i="2"/>
  <c r="AK13" i="2"/>
  <c r="AJ13" i="2"/>
  <c r="K13" i="2"/>
  <c r="J13" i="2"/>
  <c r="AM12" i="2"/>
  <c r="AL12" i="2"/>
  <c r="AK12" i="2"/>
  <c r="AJ12" i="2"/>
  <c r="K12" i="2"/>
  <c r="J12" i="2"/>
  <c r="AM11" i="2"/>
  <c r="AL11" i="2"/>
  <c r="AK11" i="2"/>
  <c r="AJ11" i="2"/>
  <c r="K11" i="2"/>
  <c r="J11" i="2"/>
  <c r="AM10" i="2"/>
  <c r="AL10" i="2"/>
  <c r="AK10" i="2"/>
  <c r="AJ10" i="2"/>
  <c r="K10" i="2"/>
  <c r="J10" i="2"/>
  <c r="AM9" i="2"/>
  <c r="AL9" i="2"/>
  <c r="AK9" i="2"/>
  <c r="AJ9" i="2"/>
  <c r="K9" i="2"/>
  <c r="J9" i="2"/>
  <c r="AM8" i="2"/>
  <c r="AL8" i="2"/>
  <c r="AK8" i="2"/>
  <c r="AJ8" i="2"/>
  <c r="K8" i="2"/>
  <c r="J8" i="2"/>
  <c r="AM7" i="2"/>
  <c r="AL7" i="2"/>
  <c r="AK7" i="2"/>
  <c r="AJ7" i="2"/>
  <c r="K7" i="2"/>
  <c r="J7" i="2"/>
  <c r="AM6" i="2"/>
  <c r="AL6" i="2"/>
  <c r="AK6" i="2"/>
  <c r="AJ6" i="2"/>
  <c r="K6" i="2"/>
  <c r="J6" i="2"/>
  <c r="AM5" i="2"/>
  <c r="AL5" i="2"/>
  <c r="AK5" i="2"/>
  <c r="AJ5" i="2"/>
  <c r="K5" i="2"/>
  <c r="J5" i="2"/>
  <c r="AM4" i="2"/>
  <c r="AL4" i="2"/>
  <c r="AK4" i="2"/>
  <c r="AJ4" i="2"/>
  <c r="K4" i="2"/>
  <c r="J4" i="2"/>
  <c r="AM3" i="2"/>
  <c r="AL3" i="2"/>
  <c r="AK3" i="2"/>
  <c r="AJ3" i="2"/>
  <c r="K3" i="2"/>
  <c r="J3" i="2"/>
  <c r="AM2" i="2"/>
  <c r="AL2" i="2"/>
  <c r="AK2" i="2"/>
  <c r="AJ2" i="2"/>
  <c r="K2" i="2"/>
  <c r="J2" i="2"/>
  <c r="AJ145" i="1"/>
  <c r="AI145" i="1"/>
  <c r="AH145" i="1"/>
  <c r="AL145" i="1" s="1"/>
  <c r="AG145" i="1"/>
  <c r="AK145" i="1" s="1"/>
  <c r="AM145" i="1" s="1"/>
  <c r="T145" i="1"/>
  <c r="AJ140" i="1"/>
  <c r="AI140" i="1"/>
  <c r="AH140" i="1"/>
  <c r="AG140" i="1"/>
  <c r="AK140" i="1" s="1"/>
  <c r="AJ139" i="1"/>
  <c r="AI139" i="1"/>
  <c r="AH139" i="1"/>
  <c r="AL139" i="1" s="1"/>
  <c r="AG139" i="1"/>
  <c r="AK139" i="1" s="1"/>
  <c r="AJ138" i="1"/>
  <c r="AI138" i="1"/>
  <c r="AH138" i="1"/>
  <c r="AL138" i="1" s="1"/>
  <c r="AG138" i="1"/>
  <c r="AJ137" i="1"/>
  <c r="AI137" i="1"/>
  <c r="AH137" i="1"/>
  <c r="AL137" i="1" s="1"/>
  <c r="AG137" i="1"/>
  <c r="AK137" i="1" s="1"/>
  <c r="AJ136" i="1"/>
  <c r="AI136" i="1"/>
  <c r="AH136" i="1"/>
  <c r="AG136" i="1"/>
  <c r="AK136" i="1" s="1"/>
  <c r="AJ135" i="1"/>
  <c r="AI135" i="1"/>
  <c r="AH135" i="1"/>
  <c r="AL135" i="1" s="1"/>
  <c r="AG135" i="1"/>
  <c r="AK135" i="1" s="1"/>
  <c r="AJ134" i="1"/>
  <c r="AI134" i="1"/>
  <c r="AH134" i="1"/>
  <c r="AG134" i="1"/>
  <c r="AK134" i="1" s="1"/>
  <c r="AJ133" i="1"/>
  <c r="AI133" i="1"/>
  <c r="AH133" i="1"/>
  <c r="AG133" i="1"/>
  <c r="AK133" i="1" s="1"/>
  <c r="AJ132" i="1"/>
  <c r="AI132" i="1"/>
  <c r="AH132" i="1"/>
  <c r="AL132" i="1" s="1"/>
  <c r="AG132" i="1"/>
  <c r="AJ131" i="1"/>
  <c r="AI131" i="1"/>
  <c r="AH131" i="1"/>
  <c r="AL131" i="1" s="1"/>
  <c r="AG131" i="1"/>
  <c r="AK131" i="1" s="1"/>
  <c r="AJ130" i="1"/>
  <c r="AI130" i="1"/>
  <c r="AH130" i="1"/>
  <c r="AL130" i="1" s="1"/>
  <c r="AG130" i="1"/>
  <c r="AK130" i="1" s="1"/>
  <c r="AM130" i="1" s="1"/>
  <c r="AJ129" i="1"/>
  <c r="AI129" i="1"/>
  <c r="AH129" i="1"/>
  <c r="AL129" i="1" s="1"/>
  <c r="AG129" i="1"/>
  <c r="AL127" i="1"/>
  <c r="AJ127" i="1"/>
  <c r="AI127" i="1"/>
  <c r="AH127" i="1"/>
  <c r="AG127" i="1"/>
  <c r="AK127" i="1" s="1"/>
  <c r="AM127" i="1" s="1"/>
  <c r="AJ126" i="1"/>
  <c r="AI126" i="1"/>
  <c r="AH126" i="1"/>
  <c r="AL126" i="1" s="1"/>
  <c r="AG126" i="1"/>
  <c r="AK126" i="1" s="1"/>
  <c r="AJ125" i="1"/>
  <c r="AI125" i="1"/>
  <c r="AH125" i="1"/>
  <c r="AG125" i="1"/>
  <c r="AK125" i="1" s="1"/>
  <c r="AJ124" i="1"/>
  <c r="AI124" i="1"/>
  <c r="AH124" i="1"/>
  <c r="AG124" i="1"/>
  <c r="AK124" i="1" s="1"/>
  <c r="AJ123" i="1"/>
  <c r="AI123" i="1"/>
  <c r="AH123" i="1"/>
  <c r="AL123" i="1" s="1"/>
  <c r="AG123" i="1"/>
  <c r="AJ122" i="1"/>
  <c r="AI122" i="1"/>
  <c r="AH122" i="1"/>
  <c r="AL122" i="1" s="1"/>
  <c r="AG122" i="1"/>
  <c r="AK122" i="1" s="1"/>
  <c r="AJ121" i="1"/>
  <c r="AI121" i="1"/>
  <c r="AH121" i="1"/>
  <c r="AL121" i="1" s="1"/>
  <c r="AG121" i="1"/>
  <c r="AK121" i="1" s="1"/>
  <c r="AM121" i="1" s="1"/>
  <c r="AJ120" i="1"/>
  <c r="AI120" i="1"/>
  <c r="AH120" i="1"/>
  <c r="AL120" i="1" s="1"/>
  <c r="AG120" i="1"/>
  <c r="AW119" i="1"/>
  <c r="AJ119" i="1"/>
  <c r="AI119" i="1"/>
  <c r="AH119" i="1"/>
  <c r="AG119" i="1"/>
  <c r="AK119" i="1" s="1"/>
  <c r="AW118" i="1"/>
  <c r="AJ118" i="1"/>
  <c r="AI118" i="1"/>
  <c r="AH118" i="1"/>
  <c r="AL118" i="1" s="1"/>
  <c r="AG118" i="1"/>
  <c r="AW117" i="1"/>
  <c r="AJ117" i="1"/>
  <c r="AI117" i="1"/>
  <c r="AH117" i="1"/>
  <c r="AG117" i="1"/>
  <c r="AK117" i="1" s="1"/>
  <c r="AW116" i="1"/>
  <c r="AJ116" i="1"/>
  <c r="AI116" i="1"/>
  <c r="AH116" i="1"/>
  <c r="AL116" i="1" s="1"/>
  <c r="AG116" i="1"/>
  <c r="AW115" i="1"/>
  <c r="AJ115" i="1"/>
  <c r="AI115" i="1"/>
  <c r="AH115" i="1"/>
  <c r="AL115" i="1" s="1"/>
  <c r="AG115" i="1"/>
  <c r="AK115" i="1" s="1"/>
  <c r="AM115" i="1" s="1"/>
  <c r="AW114" i="1"/>
  <c r="AJ114" i="1"/>
  <c r="AI114" i="1"/>
  <c r="AH114" i="1"/>
  <c r="AG114" i="1"/>
  <c r="AK114" i="1" s="1"/>
  <c r="AW113" i="1"/>
  <c r="AJ113" i="1"/>
  <c r="AI113" i="1"/>
  <c r="AH113" i="1"/>
  <c r="AG113" i="1"/>
  <c r="AK113" i="1" s="1"/>
  <c r="AW112" i="1"/>
  <c r="AJ112" i="1"/>
  <c r="AI112" i="1"/>
  <c r="AH112" i="1"/>
  <c r="AL112" i="1" s="1"/>
  <c r="AG112" i="1"/>
  <c r="AW111" i="1"/>
  <c r="AJ111" i="1"/>
  <c r="AI111" i="1"/>
  <c r="AH111" i="1"/>
  <c r="AL111" i="1" s="1"/>
  <c r="AG111" i="1"/>
  <c r="AK111" i="1" s="1"/>
  <c r="AM111" i="1" s="1"/>
  <c r="AW110" i="1"/>
  <c r="AJ110" i="1"/>
  <c r="AI110" i="1"/>
  <c r="AH110" i="1"/>
  <c r="AG110" i="1"/>
  <c r="AK110" i="1" s="1"/>
  <c r="AW109" i="1"/>
  <c r="AJ109" i="1"/>
  <c r="AI109" i="1"/>
  <c r="AH109" i="1"/>
  <c r="AG109" i="1"/>
  <c r="AK109" i="1" s="1"/>
  <c r="AW108" i="1"/>
  <c r="AJ108" i="1"/>
  <c r="AI108" i="1"/>
  <c r="AH108" i="1"/>
  <c r="AL108" i="1" s="1"/>
  <c r="AG108" i="1"/>
  <c r="AW107" i="1"/>
  <c r="AJ107" i="1"/>
  <c r="AI107" i="1"/>
  <c r="AH107" i="1"/>
  <c r="AL107" i="1" s="1"/>
  <c r="AG107" i="1"/>
  <c r="AK107" i="1" s="1"/>
  <c r="AM107" i="1" s="1"/>
  <c r="M107" i="1"/>
  <c r="N107" i="1" s="1"/>
  <c r="AW106" i="1"/>
  <c r="AJ106" i="1"/>
  <c r="AI106" i="1"/>
  <c r="AH106" i="1"/>
  <c r="AL106" i="1" s="1"/>
  <c r="AG106" i="1"/>
  <c r="AK106" i="1" s="1"/>
  <c r="AM106" i="1" s="1"/>
  <c r="AW105" i="1"/>
  <c r="AJ105" i="1"/>
  <c r="AI105" i="1"/>
  <c r="AH105" i="1"/>
  <c r="AL105" i="1" s="1"/>
  <c r="AG105" i="1"/>
  <c r="AW104" i="1"/>
  <c r="AJ104" i="1"/>
  <c r="AI104" i="1"/>
  <c r="AH104" i="1"/>
  <c r="AL104" i="1" s="1"/>
  <c r="AG104" i="1"/>
  <c r="AK104" i="1" s="1"/>
  <c r="AM104" i="1" s="1"/>
  <c r="AW103" i="1"/>
  <c r="AJ103" i="1"/>
  <c r="AI103" i="1"/>
  <c r="AH103" i="1"/>
  <c r="AL103" i="1" s="1"/>
  <c r="AG103" i="1"/>
  <c r="AW102" i="1"/>
  <c r="AJ102" i="1"/>
  <c r="AI102" i="1"/>
  <c r="AH102" i="1"/>
  <c r="AL102" i="1" s="1"/>
  <c r="AG102" i="1"/>
  <c r="AK102" i="1" s="1"/>
  <c r="AM102" i="1" s="1"/>
  <c r="AW101" i="1"/>
  <c r="AJ101" i="1"/>
  <c r="AI101" i="1"/>
  <c r="AH101" i="1"/>
  <c r="AL101" i="1" s="1"/>
  <c r="AG101" i="1"/>
  <c r="AW100" i="1"/>
  <c r="AJ100" i="1"/>
  <c r="AI100" i="1"/>
  <c r="AH100" i="1"/>
  <c r="AL100" i="1" s="1"/>
  <c r="AG100" i="1"/>
  <c r="AK100" i="1" s="1"/>
  <c r="AM100" i="1" s="1"/>
  <c r="AW99" i="1"/>
  <c r="AJ99" i="1"/>
  <c r="AI99" i="1"/>
  <c r="AH99" i="1"/>
  <c r="AL99" i="1" s="1"/>
  <c r="AG99" i="1"/>
  <c r="AW98" i="1"/>
  <c r="AJ98" i="1"/>
  <c r="AI98" i="1"/>
  <c r="AH98" i="1"/>
  <c r="AL98" i="1" s="1"/>
  <c r="AG98" i="1"/>
  <c r="AK98" i="1" s="1"/>
  <c r="AM98" i="1" s="1"/>
  <c r="AW97" i="1"/>
  <c r="AM97" i="1"/>
  <c r="AJ97" i="1"/>
  <c r="AI97" i="1"/>
  <c r="AH97" i="1"/>
  <c r="AG97" i="1"/>
  <c r="AW96" i="1"/>
  <c r="AJ96" i="1"/>
  <c r="AI96" i="1"/>
  <c r="AH96" i="1"/>
  <c r="AG96" i="1"/>
  <c r="AK96" i="1" s="1"/>
  <c r="AY95" i="1"/>
  <c r="AW95" i="1"/>
  <c r="AJ95" i="1"/>
  <c r="AI95" i="1"/>
  <c r="AH95" i="1"/>
  <c r="AL95" i="1" s="1"/>
  <c r="AG95" i="1"/>
  <c r="AK95" i="1" s="1"/>
  <c r="AM95" i="1" s="1"/>
  <c r="AN95" i="1" s="1"/>
  <c r="AW94" i="1"/>
  <c r="AJ94" i="1"/>
  <c r="AI94" i="1"/>
  <c r="AH94" i="1"/>
  <c r="AL94" i="1" s="1"/>
  <c r="AM94" i="1" s="1"/>
  <c r="AN94" i="1" s="1"/>
  <c r="AG94" i="1"/>
  <c r="AK94" i="1" s="1"/>
  <c r="AW93" i="1"/>
  <c r="AJ93" i="1"/>
  <c r="AI93" i="1"/>
  <c r="AH93" i="1"/>
  <c r="AL93" i="1" s="1"/>
  <c r="AG93" i="1"/>
  <c r="AK93" i="1" s="1"/>
  <c r="AM93" i="1" s="1"/>
  <c r="AN93" i="1" s="1"/>
  <c r="AW92" i="1"/>
  <c r="AJ92" i="1"/>
  <c r="AI92" i="1"/>
  <c r="AH92" i="1"/>
  <c r="AL92" i="1" s="1"/>
  <c r="AG92" i="1"/>
  <c r="AK92" i="1" s="1"/>
  <c r="AW91" i="1"/>
  <c r="AJ91" i="1"/>
  <c r="AI91" i="1"/>
  <c r="AH91" i="1"/>
  <c r="AL91" i="1" s="1"/>
  <c r="AG91" i="1"/>
  <c r="AK91" i="1" s="1"/>
  <c r="AM91" i="1" s="1"/>
  <c r="AN91" i="1" s="1"/>
  <c r="AX90" i="1"/>
  <c r="AW90" i="1"/>
  <c r="AZ90" i="1" s="1"/>
  <c r="AJ90" i="1"/>
  <c r="AI90" i="1"/>
  <c r="AH90" i="1"/>
  <c r="AL90" i="1" s="1"/>
  <c r="AG90" i="1"/>
  <c r="AK90" i="1" s="1"/>
  <c r="AM90" i="1" s="1"/>
  <c r="AN90" i="1" s="1"/>
  <c r="T90" i="1"/>
  <c r="M90" i="1"/>
  <c r="N90" i="1" s="1"/>
  <c r="AW89" i="1"/>
  <c r="AJ89" i="1"/>
  <c r="AL89" i="1" s="1"/>
  <c r="AI89" i="1"/>
  <c r="AH89" i="1"/>
  <c r="AG89" i="1"/>
  <c r="AK89" i="1" s="1"/>
  <c r="AZ88" i="1"/>
  <c r="AX88" i="1"/>
  <c r="AW88" i="1"/>
  <c r="AJ88" i="1"/>
  <c r="AI88" i="1"/>
  <c r="AH88" i="1"/>
  <c r="AL88" i="1" s="1"/>
  <c r="AG88" i="1"/>
  <c r="AK88" i="1" s="1"/>
  <c r="U88" i="1"/>
  <c r="T88" i="1"/>
  <c r="Y88" i="1" s="1"/>
  <c r="N88" i="1"/>
  <c r="M88" i="1"/>
  <c r="AW87" i="1"/>
  <c r="AJ87" i="1"/>
  <c r="AI87" i="1"/>
  <c r="AH87" i="1"/>
  <c r="AL87" i="1" s="1"/>
  <c r="AG87" i="1"/>
  <c r="AK87" i="1" s="1"/>
  <c r="AM87" i="1" s="1"/>
  <c r="AN87" i="1" s="1"/>
  <c r="AZ86" i="1"/>
  <c r="AX86" i="1"/>
  <c r="AW86" i="1"/>
  <c r="AJ86" i="1"/>
  <c r="AI86" i="1"/>
  <c r="AH86" i="1"/>
  <c r="AL86" i="1" s="1"/>
  <c r="AG86" i="1"/>
  <c r="X86" i="1"/>
  <c r="V86" i="1"/>
  <c r="T86" i="1"/>
  <c r="U86" i="1" s="1"/>
  <c r="M86" i="1"/>
  <c r="N86" i="1" s="1"/>
  <c r="AW85" i="1"/>
  <c r="AJ85" i="1"/>
  <c r="AI85" i="1"/>
  <c r="AH85" i="1"/>
  <c r="AL85" i="1" s="1"/>
  <c r="AG85" i="1"/>
  <c r="AK85" i="1" s="1"/>
  <c r="AX84" i="1"/>
  <c r="AW84" i="1"/>
  <c r="AZ84" i="1" s="1"/>
  <c r="Q84" i="1" s="1"/>
  <c r="AL84" i="1"/>
  <c r="AJ84" i="1"/>
  <c r="AI84" i="1"/>
  <c r="AH84" i="1"/>
  <c r="AG84" i="1"/>
  <c r="AK84" i="1" s="1"/>
  <c r="AM84" i="1" s="1"/>
  <c r="AN84" i="1" s="1"/>
  <c r="U84" i="1"/>
  <c r="T84" i="1"/>
  <c r="O84" i="1"/>
  <c r="AW83" i="1"/>
  <c r="AJ83" i="1"/>
  <c r="AI83" i="1"/>
  <c r="AH83" i="1"/>
  <c r="AL83" i="1" s="1"/>
  <c r="AG83" i="1"/>
  <c r="AK83" i="1" s="1"/>
  <c r="AM83" i="1" s="1"/>
  <c r="AN83" i="1" s="1"/>
  <c r="AX82" i="1"/>
  <c r="AW82" i="1"/>
  <c r="AZ82" i="1" s="1"/>
  <c r="AJ82" i="1"/>
  <c r="AI82" i="1"/>
  <c r="AH82" i="1"/>
  <c r="AL82" i="1" s="1"/>
  <c r="AG82" i="1"/>
  <c r="AK82" i="1" s="1"/>
  <c r="O82" i="1"/>
  <c r="M82" i="1"/>
  <c r="N82" i="1" s="1"/>
  <c r="Q82" i="1" s="1"/>
  <c r="AW81" i="1"/>
  <c r="AJ81" i="1"/>
  <c r="AI81" i="1"/>
  <c r="AH81" i="1"/>
  <c r="AL81" i="1" s="1"/>
  <c r="AG81" i="1"/>
  <c r="AK81" i="1" s="1"/>
  <c r="AM81" i="1" s="1"/>
  <c r="AN81" i="1" s="1"/>
  <c r="AX80" i="1"/>
  <c r="AW80" i="1"/>
  <c r="AZ80" i="1" s="1"/>
  <c r="X80" i="1" s="1"/>
  <c r="AJ80" i="1"/>
  <c r="AI80" i="1"/>
  <c r="AH80" i="1"/>
  <c r="AL80" i="1" s="1"/>
  <c r="AG80" i="1"/>
  <c r="U80" i="1"/>
  <c r="V80" i="1" s="1"/>
  <c r="T80" i="1"/>
  <c r="M80" i="1"/>
  <c r="N80" i="1" s="1"/>
  <c r="AW79" i="1"/>
  <c r="AJ79" i="1"/>
  <c r="AI79" i="1"/>
  <c r="AH79" i="1"/>
  <c r="AL79" i="1" s="1"/>
  <c r="AG79" i="1"/>
  <c r="AK79" i="1" s="1"/>
  <c r="AX78" i="1"/>
  <c r="AW78" i="1"/>
  <c r="AZ78" i="1" s="1"/>
  <c r="AL78" i="1"/>
  <c r="AJ78" i="1"/>
  <c r="AI78" i="1"/>
  <c r="AH78" i="1"/>
  <c r="AG78" i="1"/>
  <c r="AK78" i="1" s="1"/>
  <c r="AM78" i="1" s="1"/>
  <c r="AN78" i="1" s="1"/>
  <c r="U78" i="1"/>
  <c r="T78" i="1"/>
  <c r="M78" i="1"/>
  <c r="N78" i="1" s="1"/>
  <c r="AW77" i="1"/>
  <c r="AL77" i="1"/>
  <c r="AJ77" i="1"/>
  <c r="AI77" i="1"/>
  <c r="AH77" i="1"/>
  <c r="AG77" i="1"/>
  <c r="AK77" i="1" s="1"/>
  <c r="AM77" i="1" s="1"/>
  <c r="AN77" i="1" s="1"/>
  <c r="AZ76" i="1"/>
  <c r="AX76" i="1"/>
  <c r="AW76" i="1"/>
  <c r="AJ76" i="1"/>
  <c r="AI76" i="1"/>
  <c r="AH76" i="1"/>
  <c r="AL76" i="1" s="1"/>
  <c r="AG76" i="1"/>
  <c r="AK76" i="1" s="1"/>
  <c r="U76" i="1"/>
  <c r="T76" i="1"/>
  <c r="N76" i="1"/>
  <c r="M76" i="1"/>
  <c r="AW75" i="1"/>
  <c r="AJ75" i="1"/>
  <c r="AI75" i="1"/>
  <c r="AH75" i="1"/>
  <c r="AL75" i="1" s="1"/>
  <c r="AG75" i="1"/>
  <c r="AK75" i="1" s="1"/>
  <c r="AM75" i="1" s="1"/>
  <c r="AN75" i="1" s="1"/>
  <c r="AZ74" i="1"/>
  <c r="AY74" i="1"/>
  <c r="AW74" i="1"/>
  <c r="AJ74" i="1"/>
  <c r="AI74" i="1"/>
  <c r="AH74" i="1"/>
  <c r="AL74" i="1" s="1"/>
  <c r="AG74" i="1"/>
  <c r="X74" i="1"/>
  <c r="W74" i="1"/>
  <c r="T74" i="1"/>
  <c r="U74" i="1" s="1"/>
  <c r="P74" i="1"/>
  <c r="M74" i="1"/>
  <c r="N74" i="1" s="1"/>
  <c r="AW73" i="1"/>
  <c r="AJ73" i="1"/>
  <c r="AI73" i="1"/>
  <c r="AH73" i="1"/>
  <c r="AL73" i="1" s="1"/>
  <c r="AG73" i="1"/>
  <c r="AK73" i="1" s="1"/>
  <c r="AX72" i="1"/>
  <c r="AW72" i="1"/>
  <c r="AZ72" i="1" s="1"/>
  <c r="Q72" i="1" s="1"/>
  <c r="AJ72" i="1"/>
  <c r="AI72" i="1"/>
  <c r="AH72" i="1"/>
  <c r="AL72" i="1" s="1"/>
  <c r="AM72" i="1" s="1"/>
  <c r="AN72" i="1" s="1"/>
  <c r="AG72" i="1"/>
  <c r="AK72" i="1" s="1"/>
  <c r="U72" i="1"/>
  <c r="T72" i="1"/>
  <c r="O72" i="1"/>
  <c r="AW71" i="1"/>
  <c r="AJ71" i="1"/>
  <c r="AI71" i="1"/>
  <c r="AH71" i="1"/>
  <c r="AL71" i="1" s="1"/>
  <c r="AG71" i="1"/>
  <c r="AK71" i="1" s="1"/>
  <c r="AM71" i="1" s="1"/>
  <c r="AN71" i="1" s="1"/>
  <c r="AX70" i="1"/>
  <c r="AW70" i="1"/>
  <c r="AZ70" i="1" s="1"/>
  <c r="AJ70" i="1"/>
  <c r="AI70" i="1"/>
  <c r="AH70" i="1"/>
  <c r="AG70" i="1"/>
  <c r="AK70" i="1" s="1"/>
  <c r="V70" i="1"/>
  <c r="T70" i="1"/>
  <c r="U70" i="1" s="1"/>
  <c r="O70" i="1"/>
  <c r="N70" i="1"/>
  <c r="Q70" i="1" s="1"/>
  <c r="M70" i="1"/>
  <c r="AW69" i="1"/>
  <c r="AJ69" i="1"/>
  <c r="AI69" i="1"/>
  <c r="AH69" i="1"/>
  <c r="AL69" i="1" s="1"/>
  <c r="AG69" i="1"/>
  <c r="AX68" i="1"/>
  <c r="V68" i="1" s="1"/>
  <c r="AW68" i="1"/>
  <c r="AZ68" i="1" s="1"/>
  <c r="AJ68" i="1"/>
  <c r="AI68" i="1"/>
  <c r="AH68" i="1"/>
  <c r="AL68" i="1" s="1"/>
  <c r="AG68" i="1"/>
  <c r="AK68" i="1" s="1"/>
  <c r="X68" i="1"/>
  <c r="U68" i="1"/>
  <c r="T68" i="1"/>
  <c r="Y68" i="1" s="1"/>
  <c r="Q68" i="1"/>
  <c r="N68" i="1"/>
  <c r="M68" i="1"/>
  <c r="AW67" i="1"/>
  <c r="AJ67" i="1"/>
  <c r="AI67" i="1"/>
  <c r="AH67" i="1"/>
  <c r="AG67" i="1"/>
  <c r="AZ66" i="1"/>
  <c r="AY66" i="1"/>
  <c r="AW66" i="1"/>
  <c r="AP66" i="1"/>
  <c r="AL66" i="1"/>
  <c r="AJ66" i="1"/>
  <c r="AI66" i="1"/>
  <c r="AH66" i="1"/>
  <c r="AG66" i="1"/>
  <c r="AK66" i="1" s="1"/>
  <c r="AM66" i="1" s="1"/>
  <c r="AN66" i="1" s="1"/>
  <c r="AR66" i="1" s="1"/>
  <c r="Y66" i="1"/>
  <c r="T66" i="1"/>
  <c r="U66" i="1" s="1"/>
  <c r="Q66" i="1"/>
  <c r="M66" i="1"/>
  <c r="N66" i="1" s="1"/>
  <c r="P66" i="1" s="1"/>
  <c r="AW65" i="1"/>
  <c r="AJ65" i="1"/>
  <c r="AI65" i="1"/>
  <c r="AH65" i="1"/>
  <c r="AG65" i="1"/>
  <c r="AK65" i="1" s="1"/>
  <c r="AZ64" i="1"/>
  <c r="AX64" i="1"/>
  <c r="AW64" i="1"/>
  <c r="AJ64" i="1"/>
  <c r="AI64" i="1"/>
  <c r="AH64" i="1"/>
  <c r="AG64" i="1"/>
  <c r="AK64" i="1" s="1"/>
  <c r="T64" i="1"/>
  <c r="U64" i="1" s="1"/>
  <c r="Q64" i="1"/>
  <c r="M64" i="1"/>
  <c r="N64" i="1" s="1"/>
  <c r="O64" i="1" s="1"/>
  <c r="AW63" i="1"/>
  <c r="AJ63" i="1"/>
  <c r="AI63" i="1"/>
  <c r="AH63" i="1"/>
  <c r="AL63" i="1" s="1"/>
  <c r="AG63" i="1"/>
  <c r="AX62" i="1"/>
  <c r="V62" i="1" s="1"/>
  <c r="AW62" i="1"/>
  <c r="AZ62" i="1" s="1"/>
  <c r="AJ62" i="1"/>
  <c r="AI62" i="1"/>
  <c r="AH62" i="1"/>
  <c r="AG62" i="1"/>
  <c r="AK62" i="1" s="1"/>
  <c r="Y62" i="1"/>
  <c r="T62" i="1"/>
  <c r="U62" i="1" s="1"/>
  <c r="N62" i="1"/>
  <c r="M62" i="1"/>
  <c r="AW61" i="1"/>
  <c r="AJ61" i="1"/>
  <c r="AI61" i="1"/>
  <c r="AH61" i="1"/>
  <c r="AL61" i="1" s="1"/>
  <c r="AG61" i="1"/>
  <c r="T61" i="1"/>
  <c r="AZ60" i="1"/>
  <c r="AX60" i="1"/>
  <c r="AW60" i="1"/>
  <c r="AJ60" i="1"/>
  <c r="AI60" i="1"/>
  <c r="AH60" i="1"/>
  <c r="AL60" i="1" s="1"/>
  <c r="AG60" i="1"/>
  <c r="AK60" i="1" s="1"/>
  <c r="AM60" i="1" s="1"/>
  <c r="AN60" i="1" s="1"/>
  <c r="T60" i="1"/>
  <c r="M60" i="1"/>
  <c r="N60" i="1" s="1"/>
  <c r="AW59" i="1"/>
  <c r="AM59" i="1"/>
  <c r="AN59" i="1" s="1"/>
  <c r="AJ59" i="1"/>
  <c r="AI59" i="1"/>
  <c r="AH59" i="1"/>
  <c r="AL59" i="1" s="1"/>
  <c r="AG59" i="1"/>
  <c r="AK59" i="1" s="1"/>
  <c r="AX58" i="1"/>
  <c r="AW58" i="1"/>
  <c r="AZ58" i="1" s="1"/>
  <c r="AJ58" i="1"/>
  <c r="AI58" i="1"/>
  <c r="AH58" i="1"/>
  <c r="AL58" i="1" s="1"/>
  <c r="AG58" i="1"/>
  <c r="AK58" i="1" s="1"/>
  <c r="V58" i="1"/>
  <c r="U58" i="1"/>
  <c r="X58" i="1" s="1"/>
  <c r="T58" i="1"/>
  <c r="N58" i="1"/>
  <c r="M58" i="1"/>
  <c r="AW57" i="1"/>
  <c r="AJ57" i="1"/>
  <c r="AI57" i="1"/>
  <c r="AH57" i="1"/>
  <c r="AG57" i="1"/>
  <c r="AK57" i="1" s="1"/>
  <c r="AZ56" i="1"/>
  <c r="AX56" i="1"/>
  <c r="AW56" i="1"/>
  <c r="AJ56" i="1"/>
  <c r="AI56" i="1"/>
  <c r="AH56" i="1"/>
  <c r="AL56" i="1" s="1"/>
  <c r="AG56" i="1"/>
  <c r="X56" i="1"/>
  <c r="T56" i="1"/>
  <c r="U56" i="1" s="1"/>
  <c r="V56" i="1" s="1"/>
  <c r="O56" i="1"/>
  <c r="M56" i="1"/>
  <c r="N56" i="1" s="1"/>
  <c r="Q56" i="1" s="1"/>
  <c r="AW55" i="1"/>
  <c r="AJ55" i="1"/>
  <c r="AI55" i="1"/>
  <c r="AH55" i="1"/>
  <c r="AG55" i="1"/>
  <c r="AK55" i="1" s="1"/>
  <c r="AZ54" i="1"/>
  <c r="AY54" i="1"/>
  <c r="AW54" i="1"/>
  <c r="AJ54" i="1"/>
  <c r="AI54" i="1"/>
  <c r="AH54" i="1"/>
  <c r="AG54" i="1"/>
  <c r="T54" i="1"/>
  <c r="U54" i="1" s="1"/>
  <c r="W54" i="1" s="1"/>
  <c r="M54" i="1"/>
  <c r="N54" i="1" s="1"/>
  <c r="AW53" i="1"/>
  <c r="AJ53" i="1"/>
  <c r="AI53" i="1"/>
  <c r="AH53" i="1"/>
  <c r="AL53" i="1" s="1"/>
  <c r="AG53" i="1"/>
  <c r="AK53" i="1" s="1"/>
  <c r="AM53" i="1" s="1"/>
  <c r="AN53" i="1" s="1"/>
  <c r="AX52" i="1"/>
  <c r="AW52" i="1"/>
  <c r="AZ52" i="1" s="1"/>
  <c r="AJ52" i="1"/>
  <c r="AI52" i="1"/>
  <c r="AH52" i="1"/>
  <c r="AL52" i="1" s="1"/>
  <c r="AG52" i="1"/>
  <c r="AK52" i="1" s="1"/>
  <c r="T52" i="1"/>
  <c r="M52" i="1"/>
  <c r="N52" i="1" s="1"/>
  <c r="AW51" i="1"/>
  <c r="AJ51" i="1"/>
  <c r="AI51" i="1"/>
  <c r="AH51" i="1"/>
  <c r="AL51" i="1" s="1"/>
  <c r="AM51" i="1" s="1"/>
  <c r="AN51" i="1" s="1"/>
  <c r="AG51" i="1"/>
  <c r="AK51" i="1" s="1"/>
  <c r="AY50" i="1"/>
  <c r="AW50" i="1"/>
  <c r="AZ50" i="1" s="1"/>
  <c r="AJ50" i="1"/>
  <c r="AI50" i="1"/>
  <c r="AH50" i="1"/>
  <c r="AL50" i="1" s="1"/>
  <c r="AG50" i="1"/>
  <c r="AK50" i="1" s="1"/>
  <c r="AM50" i="1" s="1"/>
  <c r="AN50" i="1" s="1"/>
  <c r="W50" i="1"/>
  <c r="U50" i="1"/>
  <c r="X50" i="1" s="1"/>
  <c r="T50" i="1"/>
  <c r="N50" i="1"/>
  <c r="M50" i="1"/>
  <c r="AW49" i="1"/>
  <c r="AJ49" i="1"/>
  <c r="AI49" i="1"/>
  <c r="AH49" i="1"/>
  <c r="AG49" i="1"/>
  <c r="AK49" i="1" s="1"/>
  <c r="AZ48" i="1"/>
  <c r="AY48" i="1"/>
  <c r="AW48" i="1"/>
  <c r="AJ48" i="1"/>
  <c r="AI48" i="1"/>
  <c r="AH48" i="1"/>
  <c r="AL48" i="1" s="1"/>
  <c r="AG48" i="1"/>
  <c r="X48" i="1"/>
  <c r="T48" i="1"/>
  <c r="U48" i="1" s="1"/>
  <c r="W48" i="1" s="1"/>
  <c r="P48" i="1"/>
  <c r="M48" i="1"/>
  <c r="N48" i="1" s="1"/>
  <c r="Q48" i="1" s="1"/>
  <c r="AW47" i="1"/>
  <c r="AJ47" i="1"/>
  <c r="AI47" i="1"/>
  <c r="AH47" i="1"/>
  <c r="AG47" i="1"/>
  <c r="AK47" i="1" s="1"/>
  <c r="AZ46" i="1"/>
  <c r="AY46" i="1"/>
  <c r="AW46" i="1"/>
  <c r="AJ46" i="1"/>
  <c r="AI46" i="1"/>
  <c r="AH46" i="1"/>
  <c r="AG46" i="1"/>
  <c r="Y46" i="1"/>
  <c r="T46" i="1"/>
  <c r="U46" i="1" s="1"/>
  <c r="W46" i="1" s="1"/>
  <c r="M46" i="1"/>
  <c r="N46" i="1" s="1"/>
  <c r="AW45" i="1"/>
  <c r="AJ45" i="1"/>
  <c r="AI45" i="1"/>
  <c r="AH45" i="1"/>
  <c r="AL45" i="1" s="1"/>
  <c r="AG45" i="1"/>
  <c r="AK45" i="1" s="1"/>
  <c r="AY44" i="1"/>
  <c r="AW44" i="1"/>
  <c r="AZ44" i="1" s="1"/>
  <c r="AJ44" i="1"/>
  <c r="AI44" i="1"/>
  <c r="AH44" i="1"/>
  <c r="AL44" i="1" s="1"/>
  <c r="AG44" i="1"/>
  <c r="AK44" i="1" s="1"/>
  <c r="AM44" i="1" s="1"/>
  <c r="AN44" i="1" s="1"/>
  <c r="T44" i="1"/>
  <c r="M44" i="1"/>
  <c r="N44" i="1" s="1"/>
  <c r="AW43" i="1"/>
  <c r="AM43" i="1"/>
  <c r="AN43" i="1" s="1"/>
  <c r="AJ43" i="1"/>
  <c r="AI43" i="1"/>
  <c r="AH43" i="1"/>
  <c r="AL43" i="1" s="1"/>
  <c r="AG43" i="1"/>
  <c r="AK43" i="1" s="1"/>
  <c r="AX42" i="1"/>
  <c r="AW42" i="1"/>
  <c r="AZ42" i="1" s="1"/>
  <c r="AJ42" i="1"/>
  <c r="AI42" i="1"/>
  <c r="AH42" i="1"/>
  <c r="AL42" i="1" s="1"/>
  <c r="AG42" i="1"/>
  <c r="AK42" i="1" s="1"/>
  <c r="V42" i="1"/>
  <c r="U42" i="1"/>
  <c r="X42" i="1" s="1"/>
  <c r="T42" i="1"/>
  <c r="N42" i="1"/>
  <c r="M42" i="1"/>
  <c r="AW41" i="1"/>
  <c r="AJ41" i="1"/>
  <c r="AI41" i="1"/>
  <c r="AH41" i="1"/>
  <c r="AG41" i="1"/>
  <c r="AK41" i="1" s="1"/>
  <c r="AZ40" i="1"/>
  <c r="AX40" i="1"/>
  <c r="AW40" i="1"/>
  <c r="AJ40" i="1"/>
  <c r="AI40" i="1"/>
  <c r="AH40" i="1"/>
  <c r="AL40" i="1" s="1"/>
  <c r="AG40" i="1"/>
  <c r="X40" i="1"/>
  <c r="T40" i="1"/>
  <c r="U40" i="1" s="1"/>
  <c r="V40" i="1" s="1"/>
  <c r="O40" i="1"/>
  <c r="M40" i="1"/>
  <c r="N40" i="1" s="1"/>
  <c r="Q40" i="1" s="1"/>
  <c r="AW39" i="1"/>
  <c r="AJ39" i="1"/>
  <c r="AI39" i="1"/>
  <c r="AH39" i="1"/>
  <c r="AG39" i="1"/>
  <c r="AK39" i="1" s="1"/>
  <c r="AZ38" i="1"/>
  <c r="AY38" i="1"/>
  <c r="AW38" i="1"/>
  <c r="AJ38" i="1"/>
  <c r="AI38" i="1"/>
  <c r="AH38" i="1"/>
  <c r="AG38" i="1"/>
  <c r="Y38" i="1"/>
  <c r="T38" i="1"/>
  <c r="U38" i="1" s="1"/>
  <c r="W38" i="1" s="1"/>
  <c r="M38" i="1"/>
  <c r="N38" i="1" s="1"/>
  <c r="AW37" i="1"/>
  <c r="AJ37" i="1"/>
  <c r="AI37" i="1"/>
  <c r="AH37" i="1"/>
  <c r="AL37" i="1" s="1"/>
  <c r="AG37" i="1"/>
  <c r="AK37" i="1" s="1"/>
  <c r="AM37" i="1" s="1"/>
  <c r="AN37" i="1" s="1"/>
  <c r="AX36" i="1"/>
  <c r="AW36" i="1"/>
  <c r="AZ36" i="1" s="1"/>
  <c r="AJ36" i="1"/>
  <c r="AI36" i="1"/>
  <c r="AH36" i="1"/>
  <c r="AG36" i="1"/>
  <c r="AK36" i="1" s="1"/>
  <c r="X36" i="1"/>
  <c r="T36" i="1"/>
  <c r="M36" i="1"/>
  <c r="N36" i="1" s="1"/>
  <c r="AW35" i="1"/>
  <c r="AM35" i="1"/>
  <c r="AN35" i="1" s="1"/>
  <c r="AJ35" i="1"/>
  <c r="AI35" i="1"/>
  <c r="AH35" i="1"/>
  <c r="AG35" i="1"/>
  <c r="AZ34" i="1"/>
  <c r="AY34" i="1"/>
  <c r="AW34" i="1"/>
  <c r="AN34" i="1"/>
  <c r="AM34" i="1"/>
  <c r="AJ34" i="1"/>
  <c r="AI34" i="1"/>
  <c r="AH34" i="1"/>
  <c r="AG34" i="1"/>
  <c r="U34" i="1"/>
  <c r="T34" i="1"/>
  <c r="N34" i="1"/>
  <c r="M34" i="1"/>
  <c r="AW33" i="1"/>
  <c r="AJ33" i="1"/>
  <c r="AI33" i="1"/>
  <c r="AH33" i="1"/>
  <c r="AL33" i="1" s="1"/>
  <c r="AG33" i="1"/>
  <c r="AK33" i="1" s="1"/>
  <c r="AM33" i="1" s="1"/>
  <c r="AN33" i="1" s="1"/>
  <c r="AZ32" i="1"/>
  <c r="AY32" i="1"/>
  <c r="AW32" i="1"/>
  <c r="AL32" i="1"/>
  <c r="AJ32" i="1"/>
  <c r="AI32" i="1"/>
  <c r="AH32" i="1"/>
  <c r="AG32" i="1"/>
  <c r="X32" i="1"/>
  <c r="T32" i="1"/>
  <c r="U32" i="1" s="1"/>
  <c r="W32" i="1" s="1"/>
  <c r="M32" i="1"/>
  <c r="N32" i="1" s="1"/>
  <c r="Q32" i="1" s="1"/>
  <c r="AW31" i="1"/>
  <c r="AJ31" i="1"/>
  <c r="AI31" i="1"/>
  <c r="AH31" i="1"/>
  <c r="AL31" i="1" s="1"/>
  <c r="AG31" i="1"/>
  <c r="AK31" i="1" s="1"/>
  <c r="AM31" i="1" s="1"/>
  <c r="AN31" i="1" s="1"/>
  <c r="AZ30" i="1"/>
  <c r="AY30" i="1"/>
  <c r="AW30" i="1"/>
  <c r="AJ30" i="1"/>
  <c r="AI30" i="1"/>
  <c r="AH30" i="1"/>
  <c r="AL30" i="1" s="1"/>
  <c r="AG30" i="1"/>
  <c r="X30" i="1"/>
  <c r="U30" i="1"/>
  <c r="W30" i="1" s="1"/>
  <c r="T30" i="1"/>
  <c r="Y30" i="1" s="1"/>
  <c r="Q30" i="1"/>
  <c r="N30" i="1"/>
  <c r="P30" i="1" s="1"/>
  <c r="M30" i="1"/>
  <c r="AW29" i="1"/>
  <c r="AJ29" i="1"/>
  <c r="AI29" i="1"/>
  <c r="AH29" i="1"/>
  <c r="AL29" i="1" s="1"/>
  <c r="AG29" i="1"/>
  <c r="AK29" i="1" s="1"/>
  <c r="AM29" i="1" s="1"/>
  <c r="AN29" i="1" s="1"/>
  <c r="AZ28" i="1"/>
  <c r="AY28" i="1"/>
  <c r="AW28" i="1"/>
  <c r="AJ28" i="1"/>
  <c r="AI28" i="1"/>
  <c r="AH28" i="1"/>
  <c r="AG28" i="1"/>
  <c r="AK28" i="1" s="1"/>
  <c r="T28" i="1"/>
  <c r="U28" i="1" s="1"/>
  <c r="M28" i="1"/>
  <c r="N28" i="1" s="1"/>
  <c r="AW27" i="1"/>
  <c r="AJ27" i="1"/>
  <c r="AI27" i="1"/>
  <c r="AH27" i="1"/>
  <c r="AL27" i="1" s="1"/>
  <c r="AG27" i="1"/>
  <c r="AK27" i="1" s="1"/>
  <c r="AX26" i="1"/>
  <c r="AW26" i="1"/>
  <c r="AZ26" i="1" s="1"/>
  <c r="AJ26" i="1"/>
  <c r="AI26" i="1"/>
  <c r="AH26" i="1"/>
  <c r="AL26" i="1" s="1"/>
  <c r="AG26" i="1"/>
  <c r="AK26" i="1" s="1"/>
  <c r="AM26" i="1" s="1"/>
  <c r="AN26" i="1" s="1"/>
  <c r="U26" i="1"/>
  <c r="T26" i="1"/>
  <c r="N26" i="1"/>
  <c r="M26" i="1"/>
  <c r="AW25" i="1"/>
  <c r="AJ25" i="1"/>
  <c r="AI25" i="1"/>
  <c r="AH25" i="1"/>
  <c r="AL25" i="1" s="1"/>
  <c r="AG25" i="1"/>
  <c r="AY24" i="1"/>
  <c r="AW24" i="1"/>
  <c r="AZ24" i="1" s="1"/>
  <c r="AJ24" i="1"/>
  <c r="AI24" i="1"/>
  <c r="AH24" i="1"/>
  <c r="AL24" i="1" s="1"/>
  <c r="AG24" i="1"/>
  <c r="AK24" i="1" s="1"/>
  <c r="W24" i="1"/>
  <c r="T24" i="1"/>
  <c r="U24" i="1" s="1"/>
  <c r="X24" i="1" s="1"/>
  <c r="P24" i="1"/>
  <c r="M24" i="1"/>
  <c r="N24" i="1" s="1"/>
  <c r="Q24" i="1" s="1"/>
  <c r="AW23" i="1"/>
  <c r="AJ23" i="1"/>
  <c r="AI23" i="1"/>
  <c r="AH23" i="1"/>
  <c r="AG23" i="1"/>
  <c r="AK23" i="1" s="1"/>
  <c r="AZ22" i="1"/>
  <c r="Q22" i="1" s="1"/>
  <c r="AY22" i="1"/>
  <c r="AW22" i="1"/>
  <c r="AJ22" i="1"/>
  <c r="AI22" i="1"/>
  <c r="AH22" i="1"/>
  <c r="AL22" i="1" s="1"/>
  <c r="AG22" i="1"/>
  <c r="AK22" i="1" s="1"/>
  <c r="AM22" i="1" s="1"/>
  <c r="AN22" i="1" s="1"/>
  <c r="U22" i="1"/>
  <c r="W22" i="1" s="1"/>
  <c r="T22" i="1"/>
  <c r="N22" i="1"/>
  <c r="P22" i="1" s="1"/>
  <c r="M22" i="1"/>
  <c r="AW21" i="1"/>
  <c r="AJ21" i="1"/>
  <c r="AI21" i="1"/>
  <c r="AH21" i="1"/>
  <c r="AG21" i="1"/>
  <c r="AK21" i="1" s="1"/>
  <c r="AZ20" i="1"/>
  <c r="AY20" i="1"/>
  <c r="AW20" i="1"/>
  <c r="AL20" i="1"/>
  <c r="AJ20" i="1"/>
  <c r="AI20" i="1"/>
  <c r="AH20" i="1"/>
  <c r="AG20" i="1"/>
  <c r="AK20" i="1" s="1"/>
  <c r="AM20" i="1" s="1"/>
  <c r="AN20" i="1" s="1"/>
  <c r="T20" i="1"/>
  <c r="U20" i="1" s="1"/>
  <c r="X20" i="1" s="1"/>
  <c r="P20" i="1"/>
  <c r="M20" i="1"/>
  <c r="N20" i="1" s="1"/>
  <c r="Q20" i="1" s="1"/>
  <c r="AW19" i="1"/>
  <c r="AJ19" i="1"/>
  <c r="AI19" i="1"/>
  <c r="AH19" i="1"/>
  <c r="AL19" i="1" s="1"/>
  <c r="AG19" i="1"/>
  <c r="AK19" i="1" s="1"/>
  <c r="AZ18" i="1"/>
  <c r="AY18" i="1"/>
  <c r="AW18" i="1"/>
  <c r="AK18" i="1"/>
  <c r="AM18" i="1" s="1"/>
  <c r="AN18" i="1" s="1"/>
  <c r="AJ18" i="1"/>
  <c r="AI18" i="1"/>
  <c r="AH18" i="1"/>
  <c r="AL18" i="1" s="1"/>
  <c r="AG18" i="1"/>
  <c r="T18" i="1"/>
  <c r="N18" i="1"/>
  <c r="P18" i="1" s="1"/>
  <c r="M18" i="1"/>
  <c r="AW17" i="1"/>
  <c r="AJ17" i="1"/>
  <c r="AI17" i="1"/>
  <c r="AH17" i="1"/>
  <c r="AL17" i="1" s="1"/>
  <c r="AG17" i="1"/>
  <c r="AK17" i="1" s="1"/>
  <c r="AY16" i="1"/>
  <c r="AW16" i="1"/>
  <c r="AZ16" i="1" s="1"/>
  <c r="AJ16" i="1"/>
  <c r="AI16" i="1"/>
  <c r="AH16" i="1"/>
  <c r="AL16" i="1" s="1"/>
  <c r="AG16" i="1"/>
  <c r="AK16" i="1" s="1"/>
  <c r="AM16" i="1" s="1"/>
  <c r="AN16" i="1" s="1"/>
  <c r="U16" i="1"/>
  <c r="X16" i="1" s="1"/>
  <c r="T16" i="1"/>
  <c r="M16" i="1"/>
  <c r="N16" i="1" s="1"/>
  <c r="AW15" i="1"/>
  <c r="AL15" i="1"/>
  <c r="AJ15" i="1"/>
  <c r="AI15" i="1"/>
  <c r="AH15" i="1"/>
  <c r="AG15" i="1"/>
  <c r="AZ14" i="1"/>
  <c r="AY14" i="1"/>
  <c r="AW14" i="1"/>
  <c r="AJ14" i="1"/>
  <c r="AI14" i="1"/>
  <c r="AH14" i="1"/>
  <c r="AL14" i="1" s="1"/>
  <c r="AG14" i="1"/>
  <c r="AK14" i="1" s="1"/>
  <c r="AM14" i="1" s="1"/>
  <c r="AN14" i="1" s="1"/>
  <c r="X14" i="1"/>
  <c r="U14" i="1"/>
  <c r="W14" i="1" s="1"/>
  <c r="T14" i="1"/>
  <c r="Q14" i="1"/>
  <c r="N14" i="1"/>
  <c r="P14" i="1" s="1"/>
  <c r="M14" i="1"/>
  <c r="AW13" i="1"/>
  <c r="AJ13" i="1"/>
  <c r="AI13" i="1"/>
  <c r="AH13" i="1"/>
  <c r="AG13" i="1"/>
  <c r="AK13" i="1" s="1"/>
  <c r="AZ12" i="1"/>
  <c r="AY12" i="1"/>
  <c r="AW12" i="1"/>
  <c r="AL12" i="1"/>
  <c r="AJ12" i="1"/>
  <c r="AI12" i="1"/>
  <c r="AH12" i="1"/>
  <c r="AG12" i="1"/>
  <c r="AK12" i="1" s="1"/>
  <c r="AM12" i="1" s="1"/>
  <c r="AN12" i="1" s="1"/>
  <c r="T12" i="1"/>
  <c r="U12" i="1" s="1"/>
  <c r="X12" i="1" s="1"/>
  <c r="P12" i="1"/>
  <c r="M12" i="1"/>
  <c r="N12" i="1" s="1"/>
  <c r="Q12" i="1" s="1"/>
  <c r="AW11" i="1"/>
  <c r="AJ11" i="1"/>
  <c r="AI11" i="1"/>
  <c r="AH11" i="1"/>
  <c r="AL11" i="1" s="1"/>
  <c r="AG11" i="1"/>
  <c r="AK11" i="1" s="1"/>
  <c r="AZ10" i="1"/>
  <c r="AY10" i="1"/>
  <c r="AW10" i="1"/>
  <c r="AJ10" i="1"/>
  <c r="AI10" i="1"/>
  <c r="AH10" i="1"/>
  <c r="AL10" i="1" s="1"/>
  <c r="AG10" i="1"/>
  <c r="AK10" i="1" s="1"/>
  <c r="AM10" i="1" s="1"/>
  <c r="AN10" i="1" s="1"/>
  <c r="T10" i="1"/>
  <c r="M10" i="1"/>
  <c r="N10" i="1" s="1"/>
  <c r="AW9" i="1"/>
  <c r="AM9" i="1"/>
  <c r="AN9" i="1" s="1"/>
  <c r="AJ9" i="1"/>
  <c r="AI9" i="1"/>
  <c r="AH9" i="1"/>
  <c r="AG9" i="1"/>
  <c r="AZ8" i="1"/>
  <c r="AY8" i="1"/>
  <c r="AW8" i="1"/>
  <c r="AN8" i="1"/>
  <c r="AM8" i="1"/>
  <c r="AJ8" i="1"/>
  <c r="AI8" i="1"/>
  <c r="AH8" i="1"/>
  <c r="AG8" i="1"/>
  <c r="T8" i="1"/>
  <c r="U8" i="1" s="1"/>
  <c r="M8" i="1"/>
  <c r="N8" i="1" s="1"/>
  <c r="AW7" i="1"/>
  <c r="AJ7" i="1"/>
  <c r="AI7" i="1"/>
  <c r="AH7" i="1"/>
  <c r="AL7" i="1" s="1"/>
  <c r="AG7" i="1"/>
  <c r="AK7" i="1" s="1"/>
  <c r="AZ6" i="1"/>
  <c r="AX6" i="1"/>
  <c r="AW6" i="1"/>
  <c r="AJ6" i="1"/>
  <c r="AI6" i="1"/>
  <c r="AH6" i="1"/>
  <c r="AL6" i="1" s="1"/>
  <c r="AG6" i="1"/>
  <c r="AK6" i="1" s="1"/>
  <c r="AM6" i="1" s="1"/>
  <c r="AN6" i="1" s="1"/>
  <c r="X6" i="1"/>
  <c r="U6" i="1"/>
  <c r="V6" i="1" s="1"/>
  <c r="T6" i="1"/>
  <c r="Y6" i="1" s="1"/>
  <c r="Q6" i="1"/>
  <c r="N6" i="1"/>
  <c r="O6" i="1" s="1"/>
  <c r="M6" i="1"/>
  <c r="AW5" i="1"/>
  <c r="AJ5" i="1"/>
  <c r="AI5" i="1"/>
  <c r="AH5" i="1"/>
  <c r="AL5" i="1" s="1"/>
  <c r="AG5" i="1"/>
  <c r="AK5" i="1" s="1"/>
  <c r="AM5" i="1" s="1"/>
  <c r="AN5" i="1" s="1"/>
  <c r="AY4" i="1"/>
  <c r="AW4" i="1"/>
  <c r="AZ4" i="1" s="1"/>
  <c r="AJ4" i="1"/>
  <c r="AL4" i="1" s="1"/>
  <c r="AI4" i="1"/>
  <c r="AH4" i="1"/>
  <c r="AG4" i="1"/>
  <c r="AK4" i="1" s="1"/>
  <c r="AM4" i="1" s="1"/>
  <c r="AN4" i="1" s="1"/>
  <c r="T4" i="1"/>
  <c r="U4" i="1" s="1"/>
  <c r="M4" i="1"/>
  <c r="N4" i="1" s="1"/>
  <c r="AW3" i="1"/>
  <c r="AJ3" i="1"/>
  <c r="AI3" i="1"/>
  <c r="AH3" i="1"/>
  <c r="AL3" i="1" s="1"/>
  <c r="AG3" i="1"/>
  <c r="AK3" i="1" s="1"/>
  <c r="AM3" i="1" s="1"/>
  <c r="AN3" i="1" s="1"/>
  <c r="AY2" i="1"/>
  <c r="AW2" i="1"/>
  <c r="AZ2" i="1" s="1"/>
  <c r="AJ2" i="1"/>
  <c r="AI2" i="1"/>
  <c r="AH2" i="1"/>
  <c r="AL2" i="1" s="1"/>
  <c r="AG2" i="1"/>
  <c r="AK2" i="1" s="1"/>
  <c r="X2" i="1"/>
  <c r="Y2" i="1"/>
  <c r="N2" i="1"/>
  <c r="Q2" i="1" s="1"/>
  <c r="M2" i="1"/>
  <c r="AA28" i="13" l="1"/>
  <c r="AC9" i="13"/>
  <c r="AQ31" i="13"/>
  <c r="AR31" i="13" s="1"/>
  <c r="AQ23" i="13"/>
  <c r="AR23" i="13" s="1"/>
  <c r="AQ47" i="13"/>
  <c r="AQ27" i="13"/>
  <c r="AQ35" i="13"/>
  <c r="AR35" i="13" s="1"/>
  <c r="AQ20" i="13"/>
  <c r="AR20" i="13" s="1"/>
  <c r="AQ44" i="13"/>
  <c r="AR44" i="13" s="1"/>
  <c r="AQ25" i="13"/>
  <c r="AC20" i="13"/>
  <c r="AA23" i="13"/>
  <c r="AC11" i="13"/>
  <c r="AQ33" i="13"/>
  <c r="AR33" i="13" s="1"/>
  <c r="AC47" i="13"/>
  <c r="AC15" i="13"/>
  <c r="AC2" i="13"/>
  <c r="AQ40" i="13"/>
  <c r="AR40" i="13" s="1"/>
  <c r="AQ32" i="13"/>
  <c r="AR32" i="13" s="1"/>
  <c r="AQ16" i="13"/>
  <c r="AR16" i="13" s="1"/>
  <c r="AA2" i="13"/>
  <c r="AQ10" i="13"/>
  <c r="AR10" i="13" s="1"/>
  <c r="AC10" i="13"/>
  <c r="AC39" i="13"/>
  <c r="AQ41" i="13"/>
  <c r="AR41" i="13" s="1"/>
  <c r="AQ28" i="13"/>
  <c r="AR28" i="13" s="1"/>
  <c r="AC19" i="13"/>
  <c r="AC40" i="13"/>
  <c r="AC45" i="13"/>
  <c r="AC50" i="13"/>
  <c r="AQ7" i="13"/>
  <c r="AR7" i="13" s="1"/>
  <c r="AA32" i="13"/>
  <c r="AC25" i="13"/>
  <c r="AC16" i="13"/>
  <c r="AA19" i="13"/>
  <c r="AQ54" i="13"/>
  <c r="AR54" i="13" s="1"/>
  <c r="AQ19" i="13"/>
  <c r="AR19" i="13" s="1"/>
  <c r="AQ42" i="13"/>
  <c r="AR42" i="13" s="1"/>
  <c r="AQ15" i="13"/>
  <c r="AR15" i="13" s="1"/>
  <c r="AC7" i="13"/>
  <c r="AA33" i="13"/>
  <c r="AC4" i="13"/>
  <c r="AQ39" i="13"/>
  <c r="AR39" i="13" s="1"/>
  <c r="AC44" i="13"/>
  <c r="AC17" i="13"/>
  <c r="AC5" i="13"/>
  <c r="AQ53" i="13"/>
  <c r="AR53" i="13" s="1"/>
  <c r="AQ17" i="13"/>
  <c r="AR17" i="13" s="1"/>
  <c r="AQ12" i="13"/>
  <c r="AQ49" i="13"/>
  <c r="AR49" i="13" s="1"/>
  <c r="AC22" i="13"/>
  <c r="AC8" i="13"/>
  <c r="AC43" i="13"/>
  <c r="AC38" i="13"/>
  <c r="AC18" i="13"/>
  <c r="AQ48" i="13"/>
  <c r="AR48" i="13" s="1"/>
  <c r="AC42" i="13"/>
  <c r="AC13" i="13"/>
  <c r="AC6" i="13"/>
  <c r="AC51" i="13"/>
  <c r="AA29" i="13"/>
  <c r="AT29" i="13"/>
  <c r="AQ21" i="13"/>
  <c r="AR21" i="13" s="1"/>
  <c r="AQ24" i="13"/>
  <c r="AR24" i="13" s="1"/>
  <c r="AQ52" i="13"/>
  <c r="AR52" i="13" s="1"/>
  <c r="AQ22" i="13"/>
  <c r="AR22" i="13" s="1"/>
  <c r="AR50" i="13"/>
  <c r="AW43" i="13"/>
  <c r="AX43" i="13" s="1"/>
  <c r="AV43" i="13"/>
  <c r="AT43" i="13"/>
  <c r="AU43" i="13"/>
  <c r="AW23" i="13"/>
  <c r="AX23" i="13" s="1"/>
  <c r="AU23" i="13"/>
  <c r="AV23" i="13"/>
  <c r="AT23" i="13"/>
  <c r="AW19" i="13"/>
  <c r="AX19" i="13" s="1"/>
  <c r="AV19" i="13"/>
  <c r="AT19" i="13"/>
  <c r="AU19" i="13"/>
  <c r="AV48" i="13"/>
  <c r="AU48" i="13"/>
  <c r="AT48" i="13"/>
  <c r="AW48" i="13"/>
  <c r="AX48" i="13" s="1"/>
  <c r="AR27" i="13"/>
  <c r="AR30" i="13"/>
  <c r="AC27" i="13"/>
  <c r="AR18" i="13"/>
  <c r="AV32" i="13"/>
  <c r="AU32" i="13"/>
  <c r="AW32" i="13"/>
  <c r="AX32" i="13" s="1"/>
  <c r="AT32" i="13"/>
  <c r="AV24" i="13"/>
  <c r="AU24" i="13"/>
  <c r="AT24" i="13"/>
  <c r="AW24" i="13"/>
  <c r="AX24" i="13" s="1"/>
  <c r="AU5" i="13"/>
  <c r="AT5" i="13"/>
  <c r="AV5" i="13"/>
  <c r="AW5" i="13"/>
  <c r="AX5" i="13" s="1"/>
  <c r="AU13" i="13"/>
  <c r="AT13" i="13"/>
  <c r="AV13" i="13"/>
  <c r="AW13" i="13"/>
  <c r="AX13" i="13" s="1"/>
  <c r="AU9" i="13"/>
  <c r="AT9" i="13"/>
  <c r="AV9" i="13"/>
  <c r="AW9" i="13"/>
  <c r="AX9" i="13" s="1"/>
  <c r="AT14" i="13"/>
  <c r="AW14" i="13"/>
  <c r="AX14" i="13" s="1"/>
  <c r="AV14" i="13"/>
  <c r="AU14" i="13"/>
  <c r="AR47" i="13"/>
  <c r="AR34" i="13"/>
  <c r="AW51" i="13"/>
  <c r="AX51" i="13" s="1"/>
  <c r="AV51" i="13"/>
  <c r="AT51" i="13"/>
  <c r="AU51" i="13"/>
  <c r="AR26" i="13"/>
  <c r="AU41" i="13"/>
  <c r="AT41" i="13"/>
  <c r="AW41" i="13"/>
  <c r="AX41" i="13" s="1"/>
  <c r="AV41" i="13"/>
  <c r="AV52" i="13"/>
  <c r="AU52" i="13"/>
  <c r="AW52" i="13"/>
  <c r="AX52" i="13" s="1"/>
  <c r="AT52" i="13"/>
  <c r="AT54" i="13"/>
  <c r="AW54" i="13"/>
  <c r="AX54" i="13" s="1"/>
  <c r="AV54" i="13"/>
  <c r="AU54" i="13"/>
  <c r="AV44" i="13"/>
  <c r="AU44" i="13"/>
  <c r="AW44" i="13"/>
  <c r="AX44" i="13" s="1"/>
  <c r="AT44" i="13"/>
  <c r="AT38" i="13"/>
  <c r="AW38" i="13"/>
  <c r="AX38" i="13" s="1"/>
  <c r="AV38" i="13"/>
  <c r="AU38" i="13"/>
  <c r="AW31" i="13"/>
  <c r="AX31" i="13" s="1"/>
  <c r="AV31" i="13"/>
  <c r="AU31" i="13"/>
  <c r="AT31" i="13"/>
  <c r="AU21" i="13"/>
  <c r="AT21" i="13"/>
  <c r="AV21" i="13"/>
  <c r="AW21" i="13"/>
  <c r="AX21" i="13" s="1"/>
  <c r="AV40" i="13"/>
  <c r="AU40" i="13"/>
  <c r="AT40" i="13"/>
  <c r="AW40" i="13"/>
  <c r="AX40" i="13" s="1"/>
  <c r="AV20" i="13"/>
  <c r="AU20" i="13"/>
  <c r="AT20" i="13"/>
  <c r="AW20" i="13"/>
  <c r="AX20" i="13" s="1"/>
  <c r="AV16" i="13"/>
  <c r="AU16" i="13"/>
  <c r="AT16" i="13"/>
  <c r="AW16" i="13"/>
  <c r="AX16" i="13" s="1"/>
  <c r="AW3" i="13"/>
  <c r="AX3" i="13" s="1"/>
  <c r="AV3" i="13"/>
  <c r="AT3" i="13"/>
  <c r="AU3" i="13"/>
  <c r="AV4" i="13"/>
  <c r="AU4" i="13"/>
  <c r="AW4" i="13"/>
  <c r="AT4" i="13"/>
  <c r="AV8" i="13"/>
  <c r="AU8" i="13"/>
  <c r="AT8" i="13"/>
  <c r="AW8" i="13"/>
  <c r="AX8" i="13" s="1"/>
  <c r="AU29" i="13"/>
  <c r="AW29" i="13"/>
  <c r="AX29" i="13" s="1"/>
  <c r="AV29" i="13"/>
  <c r="AT22" i="13"/>
  <c r="AV22" i="13"/>
  <c r="AW22" i="13"/>
  <c r="AX22" i="13" s="1"/>
  <c r="AU22" i="13"/>
  <c r="AU17" i="13"/>
  <c r="AT17" i="13"/>
  <c r="AW17" i="13"/>
  <c r="AX17" i="13" s="1"/>
  <c r="AV17" i="13"/>
  <c r="AV35" i="13"/>
  <c r="AW35" i="13"/>
  <c r="AX35" i="13" s="1"/>
  <c r="AU35" i="13"/>
  <c r="AT35" i="13"/>
  <c r="AT6" i="13"/>
  <c r="AW6" i="13"/>
  <c r="AX6" i="13" s="1"/>
  <c r="AV6" i="13"/>
  <c r="AU6" i="13"/>
  <c r="AC35" i="13"/>
  <c r="AU49" i="13"/>
  <c r="AT49" i="13"/>
  <c r="AW49" i="13"/>
  <c r="AX49" i="13" s="1"/>
  <c r="AV49" i="13"/>
  <c r="AC34" i="13"/>
  <c r="AA34" i="13"/>
  <c r="AT46" i="13"/>
  <c r="AW46" i="13"/>
  <c r="AX46" i="13" s="1"/>
  <c r="AV46" i="13"/>
  <c r="AU46" i="13"/>
  <c r="AV36" i="13"/>
  <c r="AU36" i="13"/>
  <c r="AW36" i="13"/>
  <c r="AX36" i="13" s="1"/>
  <c r="AT36" i="13"/>
  <c r="AR25" i="13"/>
  <c r="AR12" i="13"/>
  <c r="AW11" i="13"/>
  <c r="AX11" i="13" s="1"/>
  <c r="AV11" i="13"/>
  <c r="AT11" i="13"/>
  <c r="AU11" i="13"/>
  <c r="L30" i="2"/>
  <c r="M30" i="2" s="1"/>
  <c r="N30" i="2" s="1"/>
  <c r="L34" i="2"/>
  <c r="M34" i="2" s="1"/>
  <c r="N34" i="2" s="1"/>
  <c r="L40" i="2"/>
  <c r="M40" i="2" s="1"/>
  <c r="N40" i="2" s="1"/>
  <c r="AO27" i="2"/>
  <c r="L14" i="2"/>
  <c r="M14" i="2" s="1"/>
  <c r="N14" i="2" s="1"/>
  <c r="AN5" i="2"/>
  <c r="AN9" i="2"/>
  <c r="AN11" i="2"/>
  <c r="AP11" i="2" s="1"/>
  <c r="AN13" i="2"/>
  <c r="AN15" i="2"/>
  <c r="AN17" i="2"/>
  <c r="AN19" i="2"/>
  <c r="AN21" i="2"/>
  <c r="AN27" i="2"/>
  <c r="AO9" i="2"/>
  <c r="AO10" i="2"/>
  <c r="AN49" i="2"/>
  <c r="L54" i="2"/>
  <c r="M54" i="2" s="1"/>
  <c r="N54" i="2" s="1"/>
  <c r="L42" i="2"/>
  <c r="M42" i="2" s="1"/>
  <c r="N42" i="2" s="1"/>
  <c r="AN22" i="2"/>
  <c r="AN24" i="2"/>
  <c r="AO26" i="2"/>
  <c r="L28" i="2"/>
  <c r="M28" i="2" s="1"/>
  <c r="N28" i="2" s="1"/>
  <c r="AO31" i="2"/>
  <c r="AO32" i="2"/>
  <c r="AO36" i="2"/>
  <c r="AO37" i="2"/>
  <c r="AO38" i="2"/>
  <c r="AP38" i="2" s="1"/>
  <c r="AN52" i="2"/>
  <c r="AO11" i="2"/>
  <c r="AO22" i="2"/>
  <c r="AO23" i="2"/>
  <c r="AO24" i="2"/>
  <c r="L27" i="2"/>
  <c r="M27" i="2" s="1"/>
  <c r="N27" i="2" s="1"/>
  <c r="AO28" i="2"/>
  <c r="AP28" i="2" s="1"/>
  <c r="AN31" i="2"/>
  <c r="AP31" i="2" s="1"/>
  <c r="L32" i="2"/>
  <c r="M32" i="2" s="1"/>
  <c r="N32" i="2" s="1"/>
  <c r="AN35" i="2"/>
  <c r="L36" i="2"/>
  <c r="M36" i="2" s="1"/>
  <c r="N36" i="2" s="1"/>
  <c r="AN37" i="2"/>
  <c r="L38" i="2"/>
  <c r="M38" i="2" s="1"/>
  <c r="N38" i="2" s="1"/>
  <c r="AN45" i="2"/>
  <c r="AO47" i="2"/>
  <c r="AO48" i="2"/>
  <c r="AO49" i="2"/>
  <c r="AP49" i="2" s="1"/>
  <c r="AO50" i="2"/>
  <c r="AO51" i="2"/>
  <c r="AO52" i="2"/>
  <c r="AO53" i="2"/>
  <c r="L26" i="2"/>
  <c r="M26" i="2" s="1"/>
  <c r="N26" i="2" s="1"/>
  <c r="L29" i="2"/>
  <c r="M29" i="2" s="1"/>
  <c r="N29" i="2" s="1"/>
  <c r="L31" i="2"/>
  <c r="M31" i="2" s="1"/>
  <c r="N31" i="2" s="1"/>
  <c r="AP32" i="2"/>
  <c r="AQ32" i="2" s="1"/>
  <c r="L44" i="2"/>
  <c r="M44" i="2" s="1"/>
  <c r="N44" i="2" s="1"/>
  <c r="L46" i="2"/>
  <c r="M46" i="2" s="1"/>
  <c r="N46" i="2" s="1"/>
  <c r="AN2" i="2"/>
  <c r="AN4" i="2"/>
  <c r="AN6" i="2"/>
  <c r="AN8" i="2"/>
  <c r="AN10" i="2"/>
  <c r="AO12" i="2"/>
  <c r="AO13" i="2"/>
  <c r="AO14" i="2"/>
  <c r="AO15" i="2"/>
  <c r="AO16" i="2"/>
  <c r="AO17" i="2"/>
  <c r="AO18" i="2"/>
  <c r="AO19" i="2"/>
  <c r="AP19" i="2" s="1"/>
  <c r="AO20" i="2"/>
  <c r="AO21" i="2"/>
  <c r="AN23" i="2"/>
  <c r="AN25" i="2"/>
  <c r="AO29" i="2"/>
  <c r="AN30" i="2"/>
  <c r="AO33" i="2"/>
  <c r="AN34" i="2"/>
  <c r="AO39" i="2"/>
  <c r="AO40" i="2"/>
  <c r="AP40" i="2" s="1"/>
  <c r="AO41" i="2"/>
  <c r="AO42" i="2"/>
  <c r="AP42" i="2" s="1"/>
  <c r="AN44" i="2"/>
  <c r="AN46" i="2"/>
  <c r="L48" i="2"/>
  <c r="M48" i="2" s="1"/>
  <c r="N48" i="2" s="1"/>
  <c r="L50" i="2"/>
  <c r="M50" i="2" s="1"/>
  <c r="N50" i="2" s="1"/>
  <c r="AN53" i="2"/>
  <c r="AO54" i="2"/>
  <c r="AO2" i="2"/>
  <c r="AO3" i="2"/>
  <c r="AO4" i="2"/>
  <c r="AO5" i="2"/>
  <c r="AP5" i="2" s="1"/>
  <c r="AO6" i="2"/>
  <c r="AO7" i="2"/>
  <c r="AO8" i="2"/>
  <c r="AO25" i="2"/>
  <c r="AN29" i="2"/>
  <c r="AO30" i="2"/>
  <c r="AN33" i="2"/>
  <c r="AO34" i="2"/>
  <c r="AO35" i="2"/>
  <c r="AP35" i="2" s="1"/>
  <c r="AN36" i="2"/>
  <c r="L37" i="2"/>
  <c r="M37" i="2" s="1"/>
  <c r="N37" i="2" s="1"/>
  <c r="AN41" i="2"/>
  <c r="AO43" i="2"/>
  <c r="AO44" i="2"/>
  <c r="AO45" i="2"/>
  <c r="AO46" i="2"/>
  <c r="AN48" i="2"/>
  <c r="L49" i="2"/>
  <c r="M49" i="2" s="1"/>
  <c r="AN50" i="2"/>
  <c r="L51" i="2"/>
  <c r="M51" i="2" s="1"/>
  <c r="N51" i="2" s="1"/>
  <c r="L52" i="2"/>
  <c r="M52" i="2" s="1"/>
  <c r="N52" i="2" s="1"/>
  <c r="L10" i="2"/>
  <c r="M10" i="2" s="1"/>
  <c r="N10" i="2" s="1"/>
  <c r="L23" i="2"/>
  <c r="M23" i="2" s="1"/>
  <c r="N23" i="2" s="1"/>
  <c r="L25" i="2"/>
  <c r="M25" i="2" s="1"/>
  <c r="N25" i="2" s="1"/>
  <c r="L17" i="2"/>
  <c r="M17" i="2" s="1"/>
  <c r="N17" i="2" s="1"/>
  <c r="L3" i="2"/>
  <c r="M3" i="2" s="1"/>
  <c r="N3" i="2" s="1"/>
  <c r="L5" i="2"/>
  <c r="M5" i="2" s="1"/>
  <c r="N5" i="2" s="1"/>
  <c r="L7" i="2"/>
  <c r="M7" i="2" s="1"/>
  <c r="N7" i="2" s="1"/>
  <c r="L21" i="2"/>
  <c r="M21" i="2" s="1"/>
  <c r="N21" i="2" s="1"/>
  <c r="L9" i="2"/>
  <c r="M9" i="2" s="1"/>
  <c r="N9" i="2" s="1"/>
  <c r="L13" i="2"/>
  <c r="M13" i="2" s="1"/>
  <c r="N13" i="2" s="1"/>
  <c r="L15" i="2"/>
  <c r="M15" i="2" s="1"/>
  <c r="N15" i="2" s="1"/>
  <c r="L11" i="2"/>
  <c r="M11" i="2" s="1"/>
  <c r="N11" i="2" s="1"/>
  <c r="L18" i="2"/>
  <c r="M18" i="2" s="1"/>
  <c r="N18" i="2" s="1"/>
  <c r="L2" i="2"/>
  <c r="M2" i="2" s="1"/>
  <c r="N2" i="2" s="1"/>
  <c r="L4" i="2"/>
  <c r="M4" i="2" s="1"/>
  <c r="N4" i="2" s="1"/>
  <c r="L19" i="2"/>
  <c r="M19" i="2" s="1"/>
  <c r="N19" i="2" s="1"/>
  <c r="L6" i="2"/>
  <c r="M6" i="2" s="1"/>
  <c r="N6" i="2" s="1"/>
  <c r="L8" i="2"/>
  <c r="M8" i="2" s="1"/>
  <c r="N8" i="2" s="1"/>
  <c r="L22" i="2"/>
  <c r="M22" i="2" s="1"/>
  <c r="N22" i="2" s="1"/>
  <c r="L24" i="2"/>
  <c r="M24" i="2" s="1"/>
  <c r="N24" i="2" s="1"/>
  <c r="L12" i="2"/>
  <c r="M12" i="2" s="1"/>
  <c r="N12" i="2" s="1"/>
  <c r="L16" i="2"/>
  <c r="M16" i="2" s="1"/>
  <c r="N16" i="2" s="1"/>
  <c r="L20" i="2"/>
  <c r="M20" i="2" s="1"/>
  <c r="N20" i="2" s="1"/>
  <c r="P10" i="1"/>
  <c r="Q10" i="1"/>
  <c r="AR16" i="1"/>
  <c r="AS16" i="1"/>
  <c r="AP16" i="1"/>
  <c r="AO16" i="1"/>
  <c r="AM41" i="1"/>
  <c r="AN41" i="1" s="1"/>
  <c r="AR44" i="1"/>
  <c r="AP44" i="1"/>
  <c r="AS44" i="1"/>
  <c r="AO44" i="1"/>
  <c r="Q8" i="1"/>
  <c r="P8" i="1"/>
  <c r="AP22" i="1"/>
  <c r="AS22" i="1"/>
  <c r="AO22" i="1"/>
  <c r="AR22" i="1"/>
  <c r="W8" i="1"/>
  <c r="X8" i="1"/>
  <c r="AS14" i="1"/>
  <c r="AR14" i="1"/>
  <c r="AP14" i="1"/>
  <c r="AM2" i="1"/>
  <c r="AN2" i="1" s="1"/>
  <c r="X4" i="1"/>
  <c r="W4" i="1"/>
  <c r="Y10" i="1"/>
  <c r="AM11" i="1"/>
  <c r="AN11" i="1" s="1"/>
  <c r="AO12" i="1"/>
  <c r="AP12" i="1"/>
  <c r="AS12" i="1"/>
  <c r="AR12" i="1"/>
  <c r="Q16" i="1"/>
  <c r="P16" i="1"/>
  <c r="Y16" i="1"/>
  <c r="Q4" i="1"/>
  <c r="P4" i="1"/>
  <c r="AM7" i="1"/>
  <c r="AN7" i="1" s="1"/>
  <c r="AP8" i="1"/>
  <c r="AP10" i="1"/>
  <c r="AS10" i="1"/>
  <c r="AR10" i="1"/>
  <c r="AM17" i="1"/>
  <c r="AN17" i="1" s="1"/>
  <c r="AP18" i="1"/>
  <c r="AS18" i="1"/>
  <c r="AR18" i="1"/>
  <c r="AM19" i="1"/>
  <c r="AN19" i="1" s="1"/>
  <c r="AO20" i="1"/>
  <c r="AP20" i="1"/>
  <c r="AS20" i="1"/>
  <c r="AR20" i="1"/>
  <c r="AS26" i="1"/>
  <c r="AQ26" i="1"/>
  <c r="AP26" i="1"/>
  <c r="AO26" i="1"/>
  <c r="Y4" i="1"/>
  <c r="X34" i="1"/>
  <c r="W34" i="1"/>
  <c r="Y52" i="1"/>
  <c r="U52" i="1"/>
  <c r="AS60" i="1"/>
  <c r="AQ60" i="1"/>
  <c r="AP60" i="1"/>
  <c r="P2" i="1"/>
  <c r="U10" i="1"/>
  <c r="W12" i="1"/>
  <c r="Y14" i="1"/>
  <c r="U18" i="1"/>
  <c r="W20" i="1"/>
  <c r="X22" i="1"/>
  <c r="AM23" i="1"/>
  <c r="AN23" i="1" s="1"/>
  <c r="AM27" i="1"/>
  <c r="AN27" i="1" s="1"/>
  <c r="Y28" i="1"/>
  <c r="Y44" i="1"/>
  <c r="U44" i="1"/>
  <c r="AM45" i="1"/>
  <c r="AN45" i="1" s="1"/>
  <c r="AM52" i="1"/>
  <c r="AN52" i="1" s="1"/>
  <c r="P54" i="1"/>
  <c r="Q54" i="1"/>
  <c r="Q58" i="1"/>
  <c r="O58" i="1"/>
  <c r="AM58" i="1"/>
  <c r="AN58" i="1" s="1"/>
  <c r="AM68" i="1"/>
  <c r="AN68" i="1" s="1"/>
  <c r="AM73" i="1"/>
  <c r="AN73" i="1" s="1"/>
  <c r="AM76" i="1"/>
  <c r="AN76" i="1" s="1"/>
  <c r="AM79" i="1"/>
  <c r="AN79" i="1" s="1"/>
  <c r="AM85" i="1"/>
  <c r="AN85" i="1" s="1"/>
  <c r="Y90" i="1"/>
  <c r="U90" i="1"/>
  <c r="AM113" i="1"/>
  <c r="AO8" i="1"/>
  <c r="Q44" i="1"/>
  <c r="P44" i="1"/>
  <c r="AM64" i="1"/>
  <c r="AN64" i="1" s="1"/>
  <c r="W2" i="1"/>
  <c r="Y8" i="1"/>
  <c r="AL13" i="1"/>
  <c r="AM13" i="1" s="1"/>
  <c r="AN13" i="1" s="1"/>
  <c r="AK15" i="1"/>
  <c r="AM15" i="1" s="1"/>
  <c r="AN15" i="1" s="1"/>
  <c r="AL21" i="1"/>
  <c r="AM21" i="1" s="1"/>
  <c r="AN21" i="1" s="1"/>
  <c r="AL23" i="1"/>
  <c r="Q26" i="1"/>
  <c r="O26" i="1"/>
  <c r="Q34" i="1"/>
  <c r="P34" i="1"/>
  <c r="AP34" i="1"/>
  <c r="AO34" i="1"/>
  <c r="AS34" i="1"/>
  <c r="AR34" i="1"/>
  <c r="P46" i="1"/>
  <c r="Q46" i="1"/>
  <c r="Q50" i="1"/>
  <c r="P50" i="1"/>
  <c r="AS50" i="1"/>
  <c r="AR50" i="1"/>
  <c r="AO50" i="1"/>
  <c r="AP50" i="1"/>
  <c r="Q60" i="1"/>
  <c r="O60" i="1"/>
  <c r="X72" i="1"/>
  <c r="V72" i="1"/>
  <c r="Q76" i="1"/>
  <c r="O76" i="1"/>
  <c r="AQ78" i="1"/>
  <c r="AO78" i="1"/>
  <c r="AS78" i="1"/>
  <c r="AP78" i="1"/>
  <c r="O80" i="1"/>
  <c r="Y80" i="1"/>
  <c r="Q80" i="1"/>
  <c r="AO84" i="1"/>
  <c r="AQ84" i="1"/>
  <c r="AS84" i="1"/>
  <c r="Y86" i="1"/>
  <c r="Q86" i="1"/>
  <c r="O86" i="1"/>
  <c r="AQ90" i="1"/>
  <c r="AS90" i="1"/>
  <c r="AP90" i="1"/>
  <c r="X28" i="1"/>
  <c r="W28" i="1"/>
  <c r="Q36" i="1"/>
  <c r="O36" i="1"/>
  <c r="AO72" i="1"/>
  <c r="AQ72" i="1"/>
  <c r="AS72" i="1"/>
  <c r="AS8" i="1"/>
  <c r="Y12" i="1"/>
  <c r="W16" i="1"/>
  <c r="Q18" i="1"/>
  <c r="Y20" i="1"/>
  <c r="AM24" i="1"/>
  <c r="AN24" i="1" s="1"/>
  <c r="AK25" i="1"/>
  <c r="AM25" i="1" s="1"/>
  <c r="AN25" i="1" s="1"/>
  <c r="Q28" i="1"/>
  <c r="P28" i="1"/>
  <c r="AL28" i="1"/>
  <c r="AM28" i="1" s="1"/>
  <c r="AN28" i="1" s="1"/>
  <c r="AK30" i="1"/>
  <c r="AM30" i="1" s="1"/>
  <c r="AN30" i="1" s="1"/>
  <c r="P32" i="1"/>
  <c r="P38" i="1"/>
  <c r="Q38" i="1"/>
  <c r="Q42" i="1"/>
  <c r="O42" i="1"/>
  <c r="AM42" i="1"/>
  <c r="AN42" i="1" s="1"/>
  <c r="Q52" i="1"/>
  <c r="O52" i="1"/>
  <c r="Y54" i="1"/>
  <c r="Q62" i="1"/>
  <c r="O62" i="1"/>
  <c r="Q78" i="1"/>
  <c r="O78" i="1"/>
  <c r="AM82" i="1"/>
  <c r="AN82" i="1" s="1"/>
  <c r="AM88" i="1"/>
  <c r="AM92" i="1"/>
  <c r="AN92" i="1" s="1"/>
  <c r="Y32" i="1"/>
  <c r="AL36" i="1"/>
  <c r="AM36" i="1" s="1"/>
  <c r="AN36" i="1" s="1"/>
  <c r="AK38" i="1"/>
  <c r="AL39" i="1"/>
  <c r="AM39" i="1" s="1"/>
  <c r="AN39" i="1" s="1"/>
  <c r="AK40" i="1"/>
  <c r="AM40" i="1" s="1"/>
  <c r="AN40" i="1" s="1"/>
  <c r="AL41" i="1"/>
  <c r="AK46" i="1"/>
  <c r="AL47" i="1"/>
  <c r="AM47" i="1" s="1"/>
  <c r="AN47" i="1" s="1"/>
  <c r="AK48" i="1"/>
  <c r="AL49" i="1"/>
  <c r="AM49" i="1" s="1"/>
  <c r="AN49" i="1" s="1"/>
  <c r="AK54" i="1"/>
  <c r="AL55" i="1"/>
  <c r="AM55" i="1" s="1"/>
  <c r="AN55" i="1" s="1"/>
  <c r="AK56" i="1"/>
  <c r="AM56" i="1" s="1"/>
  <c r="AN56" i="1" s="1"/>
  <c r="AL57" i="1"/>
  <c r="AM57" i="1" s="1"/>
  <c r="AN57" i="1" s="1"/>
  <c r="AK63" i="1"/>
  <c r="AM63" i="1" s="1"/>
  <c r="AN63" i="1" s="1"/>
  <c r="V64" i="1"/>
  <c r="X64" i="1"/>
  <c r="X66" i="1"/>
  <c r="W66" i="1"/>
  <c r="AK67" i="1"/>
  <c r="O68" i="1"/>
  <c r="X70" i="1"/>
  <c r="AL70" i="1"/>
  <c r="AM70" i="1" s="1"/>
  <c r="AN70" i="1" s="1"/>
  <c r="Y74" i="1"/>
  <c r="Q74" i="1"/>
  <c r="Y76" i="1"/>
  <c r="Y78" i="1"/>
  <c r="AK80" i="1"/>
  <c r="AM80" i="1" s="1"/>
  <c r="AN80" i="1" s="1"/>
  <c r="X88" i="1"/>
  <c r="V88" i="1"/>
  <c r="AM89" i="1"/>
  <c r="AN89" i="1" s="1"/>
  <c r="AM122" i="1"/>
  <c r="AM131" i="1"/>
  <c r="Y24" i="1"/>
  <c r="AK32" i="1"/>
  <c r="AM32" i="1" s="1"/>
  <c r="AN32" i="1" s="1"/>
  <c r="AL38" i="1"/>
  <c r="Y42" i="1"/>
  <c r="AL46" i="1"/>
  <c r="Y50" i="1"/>
  <c r="AL54" i="1"/>
  <c r="Y58" i="1"/>
  <c r="X62" i="1"/>
  <c r="AL62" i="1"/>
  <c r="AM62" i="1" s="1"/>
  <c r="AN62" i="1" s="1"/>
  <c r="Y64" i="1"/>
  <c r="AL65" i="1"/>
  <c r="AM65" i="1" s="1"/>
  <c r="AN65" i="1" s="1"/>
  <c r="X76" i="1"/>
  <c r="V76" i="1"/>
  <c r="X78" i="1"/>
  <c r="V78" i="1"/>
  <c r="AK99" i="1"/>
  <c r="AM99" i="1" s="1"/>
  <c r="AK101" i="1"/>
  <c r="AM101" i="1" s="1"/>
  <c r="AK103" i="1"/>
  <c r="AM103" i="1" s="1"/>
  <c r="AK105" i="1"/>
  <c r="AM105" i="1" s="1"/>
  <c r="AK108" i="1"/>
  <c r="AM108" i="1" s="1"/>
  <c r="AK112" i="1"/>
  <c r="AM112" i="1" s="1"/>
  <c r="AM124" i="1"/>
  <c r="AM126" i="1"/>
  <c r="AM134" i="1"/>
  <c r="Y34" i="1"/>
  <c r="X38" i="1"/>
  <c r="X46" i="1"/>
  <c r="X54" i="1"/>
  <c r="AO66" i="1"/>
  <c r="AS66" i="1"/>
  <c r="Y70" i="1"/>
  <c r="X84" i="1"/>
  <c r="V84" i="1"/>
  <c r="Q88" i="1"/>
  <c r="O88" i="1"/>
  <c r="Q90" i="1"/>
  <c r="O90" i="1"/>
  <c r="Y40" i="1"/>
  <c r="Y48" i="1"/>
  <c r="Y56" i="1"/>
  <c r="AL64" i="1"/>
  <c r="AL96" i="1"/>
  <c r="AM96" i="1" s="1"/>
  <c r="AL110" i="1"/>
  <c r="AM110" i="1" s="1"/>
  <c r="AL114" i="1"/>
  <c r="AM114" i="1" s="1"/>
  <c r="AL117" i="1"/>
  <c r="AM117" i="1" s="1"/>
  <c r="AL119" i="1"/>
  <c r="AM119" i="1" s="1"/>
  <c r="AL124" i="1"/>
  <c r="AL133" i="1"/>
  <c r="AM133" i="1" s="1"/>
  <c r="AL136" i="1"/>
  <c r="AL140" i="1"/>
  <c r="AK61" i="1"/>
  <c r="AM61" i="1" s="1"/>
  <c r="AN61" i="1" s="1"/>
  <c r="AL67" i="1"/>
  <c r="AK69" i="1"/>
  <c r="AM69" i="1" s="1"/>
  <c r="AN69" i="1" s="1"/>
  <c r="AK74" i="1"/>
  <c r="AM74" i="1" s="1"/>
  <c r="AN74" i="1" s="1"/>
  <c r="AK86" i="1"/>
  <c r="AM86" i="1" s="1"/>
  <c r="AN86" i="1" s="1"/>
  <c r="AL109" i="1"/>
  <c r="AM109" i="1" s="1"/>
  <c r="AL113" i="1"/>
  <c r="AK116" i="1"/>
  <c r="AM116" i="1" s="1"/>
  <c r="AK118" i="1"/>
  <c r="AM118" i="1" s="1"/>
  <c r="AK120" i="1"/>
  <c r="AM120" i="1" s="1"/>
  <c r="AK123" i="1"/>
  <c r="AM123" i="1" s="1"/>
  <c r="AL125" i="1"/>
  <c r="AM125" i="1" s="1"/>
  <c r="AK129" i="1"/>
  <c r="AM129" i="1" s="1"/>
  <c r="AK132" i="1"/>
  <c r="AM132" i="1" s="1"/>
  <c r="AL134" i="1"/>
  <c r="AK138" i="1"/>
  <c r="AN3" i="2"/>
  <c r="AN7" i="2"/>
  <c r="AN12" i="2"/>
  <c r="AN14" i="2"/>
  <c r="AN16" i="2"/>
  <c r="AN18" i="2"/>
  <c r="AN20" i="2"/>
  <c r="AN26" i="2"/>
  <c r="AN39" i="2"/>
  <c r="AN43" i="2"/>
  <c r="AN47" i="2"/>
  <c r="AN51" i="2"/>
  <c r="AN54" i="2"/>
  <c r="AT26" i="13" l="1"/>
  <c r="AW26" i="13"/>
  <c r="AX26" i="13" s="1"/>
  <c r="AU26" i="13"/>
  <c r="AV26" i="13"/>
  <c r="AW47" i="13"/>
  <c r="AX47" i="13" s="1"/>
  <c r="AV47" i="13"/>
  <c r="AU47" i="13"/>
  <c r="AT47" i="13"/>
  <c r="AU25" i="13"/>
  <c r="AW25" i="13"/>
  <c r="AX25" i="13" s="1"/>
  <c r="AT25" i="13"/>
  <c r="AV25" i="13"/>
  <c r="AW39" i="13"/>
  <c r="AX39" i="13" s="1"/>
  <c r="AV39" i="13"/>
  <c r="AU39" i="13"/>
  <c r="AT39" i="13"/>
  <c r="AT42" i="13"/>
  <c r="AW42" i="13"/>
  <c r="AX42" i="13" s="1"/>
  <c r="AU42" i="13"/>
  <c r="AV42" i="13"/>
  <c r="AW7" i="13"/>
  <c r="AX7" i="13" s="1"/>
  <c r="AV7" i="13"/>
  <c r="AT7" i="13"/>
  <c r="AU7" i="13"/>
  <c r="AT34" i="13"/>
  <c r="AW34" i="13"/>
  <c r="AX34" i="13" s="1"/>
  <c r="AU34" i="13"/>
  <c r="AV34" i="13"/>
  <c r="AT18" i="13"/>
  <c r="AW18" i="13"/>
  <c r="AX18" i="13" s="1"/>
  <c r="AV18" i="13"/>
  <c r="AU18" i="13"/>
  <c r="AV12" i="13"/>
  <c r="AU12" i="13"/>
  <c r="AW12" i="13"/>
  <c r="AX12" i="13" s="1"/>
  <c r="AT12" i="13"/>
  <c r="AV28" i="13"/>
  <c r="AU28" i="13"/>
  <c r="AW28" i="13"/>
  <c r="AX28" i="13" s="1"/>
  <c r="AT28" i="13"/>
  <c r="AT30" i="13"/>
  <c r="AW30" i="13"/>
  <c r="AX30" i="13" s="1"/>
  <c r="AU30" i="13"/>
  <c r="AV30" i="13"/>
  <c r="AT10" i="13"/>
  <c r="AW10" i="13"/>
  <c r="AX10" i="13" s="1"/>
  <c r="AV10" i="13"/>
  <c r="AU10" i="13"/>
  <c r="AW15" i="13"/>
  <c r="AX15" i="13" s="1"/>
  <c r="AV15" i="13"/>
  <c r="AT15" i="13"/>
  <c r="AU15" i="13"/>
  <c r="AW2" i="13"/>
  <c r="AX2" i="13" s="1"/>
  <c r="AV2" i="13"/>
  <c r="AW27" i="13"/>
  <c r="AX27" i="13" s="1"/>
  <c r="AV27" i="13"/>
  <c r="AU27" i="13"/>
  <c r="AT27" i="13"/>
  <c r="AT50" i="13"/>
  <c r="AW50" i="13"/>
  <c r="AX50" i="13" s="1"/>
  <c r="AV50" i="13"/>
  <c r="AU50" i="13"/>
  <c r="AP3" i="2"/>
  <c r="AP9" i="2"/>
  <c r="AP27" i="2"/>
  <c r="AP47" i="2"/>
  <c r="AQ47" i="2" s="1"/>
  <c r="AP17" i="2"/>
  <c r="AP50" i="2"/>
  <c r="AQ50" i="2" s="1"/>
  <c r="AP45" i="2"/>
  <c r="AR45" i="2" s="1"/>
  <c r="AP51" i="2"/>
  <c r="AQ51" i="2" s="1"/>
  <c r="AP26" i="2"/>
  <c r="AP14" i="2"/>
  <c r="AP36" i="2"/>
  <c r="AQ36" i="2" s="1"/>
  <c r="AP15" i="2"/>
  <c r="AQ15" i="2" s="1"/>
  <c r="AP37" i="2"/>
  <c r="AR37" i="2" s="1"/>
  <c r="AR32" i="2"/>
  <c r="AT32" i="2" s="1"/>
  <c r="AR27" i="2"/>
  <c r="AU27" i="2" s="1"/>
  <c r="AQ27" i="2"/>
  <c r="AP41" i="2"/>
  <c r="AQ41" i="2" s="1"/>
  <c r="AP21" i="2"/>
  <c r="AQ21" i="2" s="1"/>
  <c r="AP13" i="2"/>
  <c r="AR13" i="2" s="1"/>
  <c r="AP43" i="2"/>
  <c r="AQ43" i="2" s="1"/>
  <c r="AP18" i="2"/>
  <c r="AR18" i="2" s="1"/>
  <c r="AP33" i="2"/>
  <c r="AP8" i="2"/>
  <c r="AQ8" i="2" s="1"/>
  <c r="AQ38" i="2"/>
  <c r="AR38" i="2"/>
  <c r="AT38" i="2" s="1"/>
  <c r="AQ31" i="2"/>
  <c r="AR31" i="2"/>
  <c r="AT31" i="2" s="1"/>
  <c r="AP20" i="2"/>
  <c r="AR20" i="2" s="1"/>
  <c r="AP10" i="2"/>
  <c r="AP53" i="2"/>
  <c r="AP12" i="2"/>
  <c r="AR12" i="2" s="1"/>
  <c r="AP48" i="2"/>
  <c r="AP23" i="2"/>
  <c r="AQ35" i="2"/>
  <c r="AR35" i="2"/>
  <c r="AT35" i="2" s="1"/>
  <c r="AQ49" i="2"/>
  <c r="AR49" i="2"/>
  <c r="AU49" i="2" s="1"/>
  <c r="AP30" i="2"/>
  <c r="AQ30" i="2" s="1"/>
  <c r="AP6" i="2"/>
  <c r="AQ6" i="2" s="1"/>
  <c r="AP44" i="2"/>
  <c r="AQ44" i="2" s="1"/>
  <c r="AP2" i="2"/>
  <c r="AP52" i="2"/>
  <c r="AP24" i="2"/>
  <c r="AP22" i="2"/>
  <c r="AR42" i="2"/>
  <c r="AT42" i="2" s="1"/>
  <c r="AQ42" i="2"/>
  <c r="AR5" i="2"/>
  <c r="AT5" i="2" s="1"/>
  <c r="AQ5" i="2"/>
  <c r="AQ40" i="2"/>
  <c r="AR40" i="2"/>
  <c r="AV40" i="2" s="1"/>
  <c r="AW40" i="2" s="1"/>
  <c r="AR21" i="2"/>
  <c r="AT21" i="2" s="1"/>
  <c r="AQ17" i="2"/>
  <c r="AR17" i="2"/>
  <c r="AT17" i="2" s="1"/>
  <c r="AP46" i="2"/>
  <c r="AQ37" i="2"/>
  <c r="AP4" i="2"/>
  <c r="AR50" i="2"/>
  <c r="AT50" i="2" s="1"/>
  <c r="AP34" i="2"/>
  <c r="AP25" i="2"/>
  <c r="AP54" i="2"/>
  <c r="AR54" i="2" s="1"/>
  <c r="AP39" i="2"/>
  <c r="AR39" i="2" s="1"/>
  <c r="AP16" i="2"/>
  <c r="AR16" i="2" s="1"/>
  <c r="AP7" i="2"/>
  <c r="AQ7" i="2" s="1"/>
  <c r="AP29" i="2"/>
  <c r="AQ36" i="1"/>
  <c r="AP36" i="1"/>
  <c r="AS36" i="1"/>
  <c r="AQ62" i="1"/>
  <c r="AS62" i="1"/>
  <c r="AP62" i="1"/>
  <c r="AO62" i="1"/>
  <c r="AQ70" i="1"/>
  <c r="AS70" i="1"/>
  <c r="AP70" i="1"/>
  <c r="AO70" i="1"/>
  <c r="AR28" i="1"/>
  <c r="AP28" i="1"/>
  <c r="AO28" i="1"/>
  <c r="AS28" i="1"/>
  <c r="AS68" i="1"/>
  <c r="AQ68" i="1"/>
  <c r="AP68" i="1"/>
  <c r="AO68" i="1"/>
  <c r="AT37" i="2"/>
  <c r="AU37" i="2"/>
  <c r="AV37" i="2"/>
  <c r="AW37" i="2" s="1"/>
  <c r="AU50" i="2"/>
  <c r="AR11" i="2"/>
  <c r="AQ11" i="2"/>
  <c r="AR9" i="2"/>
  <c r="AQ9" i="2"/>
  <c r="AO32" i="1"/>
  <c r="AS32" i="1"/>
  <c r="AR32" i="1"/>
  <c r="AP32" i="1"/>
  <c r="AM54" i="1"/>
  <c r="AN54" i="1" s="1"/>
  <c r="AM38" i="1"/>
  <c r="AN38" i="1" s="1"/>
  <c r="AS88" i="1"/>
  <c r="AO88" i="1"/>
  <c r="AQ88" i="1"/>
  <c r="AP88" i="1"/>
  <c r="AP30" i="1"/>
  <c r="AO30" i="1"/>
  <c r="AS30" i="1"/>
  <c r="AR30" i="1"/>
  <c r="AS58" i="1"/>
  <c r="AQ58" i="1"/>
  <c r="AO58" i="1"/>
  <c r="AP58" i="1"/>
  <c r="AQ19" i="2"/>
  <c r="AR19" i="2"/>
  <c r="AP64" i="1"/>
  <c r="AS64" i="1"/>
  <c r="AQ64" i="1"/>
  <c r="AO64" i="1"/>
  <c r="X44" i="1"/>
  <c r="W44" i="1"/>
  <c r="AQ54" i="2"/>
  <c r="AP80" i="1"/>
  <c r="AQ80" i="1"/>
  <c r="AO80" i="1"/>
  <c r="AS80" i="1"/>
  <c r="AM67" i="1"/>
  <c r="AN67" i="1" s="1"/>
  <c r="AQ82" i="1"/>
  <c r="AS82" i="1"/>
  <c r="AP82" i="1"/>
  <c r="X90" i="1"/>
  <c r="V90" i="1"/>
  <c r="AS76" i="1"/>
  <c r="AO76" i="1"/>
  <c r="AQ76" i="1"/>
  <c r="AP76" i="1"/>
  <c r="AQ52" i="1"/>
  <c r="AP52" i="1"/>
  <c r="AS52" i="1"/>
  <c r="AO52" i="1"/>
  <c r="W10" i="1"/>
  <c r="X10" i="1"/>
  <c r="AO74" i="1"/>
  <c r="AR74" i="1"/>
  <c r="AP74" i="1"/>
  <c r="AS74" i="1"/>
  <c r="AV32" i="2"/>
  <c r="AW32" i="2" s="1"/>
  <c r="AU32" i="2"/>
  <c r="AR26" i="2"/>
  <c r="AQ26" i="2"/>
  <c r="AR14" i="2"/>
  <c r="AQ14" i="2"/>
  <c r="AR28" i="2"/>
  <c r="AQ28" i="2"/>
  <c r="AR3" i="2"/>
  <c r="AQ3" i="2"/>
  <c r="AO86" i="1"/>
  <c r="AQ86" i="1"/>
  <c r="AP86" i="1"/>
  <c r="AS86" i="1"/>
  <c r="AT27" i="2"/>
  <c r="AO56" i="1"/>
  <c r="AS56" i="1"/>
  <c r="AP56" i="1"/>
  <c r="AQ56" i="1"/>
  <c r="AO48" i="1"/>
  <c r="AS48" i="1"/>
  <c r="AP48" i="1"/>
  <c r="AR48" i="1"/>
  <c r="AO40" i="1"/>
  <c r="AS40" i="1"/>
  <c r="AP40" i="1"/>
  <c r="AQ40" i="1"/>
  <c r="AS42" i="1"/>
  <c r="AQ42" i="1"/>
  <c r="AO42" i="1"/>
  <c r="AP42" i="1"/>
  <c r="AO24" i="1"/>
  <c r="AS24" i="1"/>
  <c r="AR24" i="1"/>
  <c r="AP24" i="1"/>
  <c r="W18" i="1"/>
  <c r="X18" i="1"/>
  <c r="X52" i="1"/>
  <c r="V52" i="1"/>
  <c r="AV50" i="2" l="1"/>
  <c r="AW50" i="2" s="1"/>
  <c r="AR7" i="2"/>
  <c r="AU5" i="2"/>
  <c r="AR47" i="2"/>
  <c r="AU21" i="2"/>
  <c r="AQ45" i="2"/>
  <c r="AV45" i="2"/>
  <c r="AW45" i="2" s="1"/>
  <c r="AU45" i="2"/>
  <c r="AR51" i="2"/>
  <c r="AT51" i="2" s="1"/>
  <c r="AR6" i="2"/>
  <c r="AV6" i="2" s="1"/>
  <c r="AW6" i="2" s="1"/>
  <c r="AV27" i="2"/>
  <c r="AW27" i="2" s="1"/>
  <c r="AR8" i="2"/>
  <c r="AR15" i="2"/>
  <c r="AV15" i="2" s="1"/>
  <c r="AW15" i="2" s="1"/>
  <c r="AQ13" i="2"/>
  <c r="AU38" i="2"/>
  <c r="AR36" i="2"/>
  <c r="AV13" i="2"/>
  <c r="AW13" i="2" s="1"/>
  <c r="AT13" i="2"/>
  <c r="AQ39" i="2"/>
  <c r="AR43" i="2"/>
  <c r="AU43" i="2" s="1"/>
  <c r="AU40" i="2"/>
  <c r="AQ20" i="2"/>
  <c r="AV38" i="2"/>
  <c r="AW38" i="2" s="1"/>
  <c r="AT40" i="2"/>
  <c r="AR41" i="2"/>
  <c r="AV41" i="2" s="1"/>
  <c r="AW41" i="2" s="1"/>
  <c r="AU17" i="2"/>
  <c r="AQ18" i="2"/>
  <c r="AV17" i="2"/>
  <c r="AW17" i="2" s="1"/>
  <c r="AV35" i="2"/>
  <c r="AW35" i="2" s="1"/>
  <c r="AU42" i="2"/>
  <c r="AQ12" i="2"/>
  <c r="AU35" i="2"/>
  <c r="AV42" i="2"/>
  <c r="AW42" i="2" s="1"/>
  <c r="AQ33" i="2"/>
  <c r="AR33" i="2"/>
  <c r="AR23" i="2"/>
  <c r="AQ23" i="2"/>
  <c r="AQ53" i="2"/>
  <c r="AR53" i="2"/>
  <c r="AU13" i="2"/>
  <c r="AV21" i="2"/>
  <c r="AW21" i="2" s="1"/>
  <c r="AV31" i="2"/>
  <c r="AW31" i="2" s="1"/>
  <c r="AQ16" i="2"/>
  <c r="AR30" i="2"/>
  <c r="AT30" i="2" s="1"/>
  <c r="AQ10" i="2"/>
  <c r="AR10" i="2"/>
  <c r="AV5" i="2"/>
  <c r="AW5" i="2" s="1"/>
  <c r="AU31" i="2"/>
  <c r="AT45" i="2"/>
  <c r="AT49" i="2"/>
  <c r="AR48" i="2"/>
  <c r="AQ48" i="2"/>
  <c r="AR44" i="2"/>
  <c r="AV49" i="2"/>
  <c r="AW49" i="2" s="1"/>
  <c r="AQ22" i="2"/>
  <c r="AR22" i="2"/>
  <c r="AQ24" i="2"/>
  <c r="AR24" i="2"/>
  <c r="AQ52" i="2"/>
  <c r="AR52" i="2"/>
  <c r="AR29" i="2"/>
  <c r="AQ29" i="2"/>
  <c r="AR25" i="2"/>
  <c r="AQ25" i="2"/>
  <c r="AQ46" i="2"/>
  <c r="AR46" i="2"/>
  <c r="AR34" i="2"/>
  <c r="AQ34" i="2"/>
  <c r="AQ4" i="2"/>
  <c r="AR4" i="2"/>
  <c r="AV39" i="2"/>
  <c r="AW39" i="2" s="1"/>
  <c r="AT39" i="2"/>
  <c r="AU39" i="2"/>
  <c r="AT20" i="2"/>
  <c r="AV20" i="2"/>
  <c r="AW20" i="2" s="1"/>
  <c r="AU20" i="2"/>
  <c r="AV8" i="2"/>
  <c r="AW8" i="2" s="1"/>
  <c r="AU8" i="2"/>
  <c r="AT8" i="2"/>
  <c r="AV43" i="2"/>
  <c r="AW43" i="2" s="1"/>
  <c r="AT43" i="2"/>
  <c r="AT3" i="2"/>
  <c r="AV3" i="2"/>
  <c r="AW3" i="2" s="1"/>
  <c r="AU3" i="2"/>
  <c r="AT7" i="2"/>
  <c r="AV7" i="2"/>
  <c r="AW7" i="2" s="1"/>
  <c r="AU7" i="2"/>
  <c r="AV54" i="2"/>
  <c r="AW54" i="2" s="1"/>
  <c r="AT54" i="2"/>
  <c r="AU54" i="2"/>
  <c r="AT12" i="2"/>
  <c r="AV12" i="2"/>
  <c r="AW12" i="2" s="1"/>
  <c r="AU12" i="2"/>
  <c r="AP46" i="1"/>
  <c r="AO46" i="1"/>
  <c r="AR46" i="1"/>
  <c r="AS46" i="1"/>
  <c r="AU11" i="2"/>
  <c r="AV11" i="2"/>
  <c r="AW11" i="2" s="1"/>
  <c r="AT11" i="2"/>
  <c r="AT14" i="2"/>
  <c r="AV14" i="2"/>
  <c r="AW14" i="2" s="1"/>
  <c r="AU14" i="2"/>
  <c r="AP38" i="1"/>
  <c r="AO38" i="1"/>
  <c r="AR38" i="1"/>
  <c r="AS38" i="1"/>
  <c r="AU9" i="2"/>
  <c r="AV9" i="2"/>
  <c r="AW9" i="2" s="1"/>
  <c r="AT9" i="2"/>
  <c r="AT18" i="2"/>
  <c r="AV18" i="2"/>
  <c r="AW18" i="2" s="1"/>
  <c r="AU18" i="2"/>
  <c r="AU28" i="2"/>
  <c r="AV28" i="2"/>
  <c r="AW28" i="2" s="1"/>
  <c r="AT28" i="2"/>
  <c r="AT26" i="2"/>
  <c r="AV26" i="2"/>
  <c r="AW26" i="2" s="1"/>
  <c r="AU26" i="2"/>
  <c r="AT16" i="2"/>
  <c r="AV16" i="2"/>
  <c r="AW16" i="2" s="1"/>
  <c r="AU16" i="2"/>
  <c r="AV19" i="2"/>
  <c r="AW19" i="2" s="1"/>
  <c r="AU19" i="2"/>
  <c r="AT19" i="2"/>
  <c r="AV47" i="2"/>
  <c r="AW47" i="2" s="1"/>
  <c r="AT47" i="2"/>
  <c r="AU47" i="2"/>
  <c r="AP54" i="1"/>
  <c r="AO54" i="1"/>
  <c r="AR54" i="1"/>
  <c r="AS54" i="1"/>
  <c r="AT15" i="2" l="1"/>
  <c r="AV51" i="2"/>
  <c r="AW51" i="2" s="1"/>
  <c r="AU15" i="2"/>
  <c r="AU51" i="2"/>
  <c r="AT36" i="2"/>
  <c r="AU36" i="2"/>
  <c r="AU6" i="2"/>
  <c r="AT6" i="2"/>
  <c r="AV36" i="2"/>
  <c r="AW36" i="2" s="1"/>
  <c r="AU41" i="2"/>
  <c r="AT41" i="2"/>
  <c r="AT33" i="2"/>
  <c r="AU33" i="2"/>
  <c r="AV33" i="2"/>
  <c r="AW33" i="2" s="1"/>
  <c r="AV48" i="2"/>
  <c r="AW48" i="2" s="1"/>
  <c r="AU48" i="2"/>
  <c r="AT48" i="2"/>
  <c r="AU53" i="2"/>
  <c r="AT53" i="2"/>
  <c r="AV53" i="2"/>
  <c r="AW53" i="2" s="1"/>
  <c r="AU10" i="2"/>
  <c r="AT10" i="2"/>
  <c r="AV10" i="2"/>
  <c r="AW10" i="2" s="1"/>
  <c r="AT44" i="2"/>
  <c r="AV44" i="2"/>
  <c r="AW44" i="2" s="1"/>
  <c r="AU44" i="2"/>
  <c r="AU30" i="2"/>
  <c r="AV30" i="2"/>
  <c r="AW30" i="2" s="1"/>
  <c r="AU23" i="2"/>
  <c r="AV23" i="2"/>
  <c r="AW23" i="2" s="1"/>
  <c r="AT23" i="2"/>
  <c r="AV24" i="2"/>
  <c r="AW24" i="2" s="1"/>
  <c r="AU24" i="2"/>
  <c r="AT24" i="2"/>
  <c r="AU52" i="2"/>
  <c r="AV52" i="2"/>
  <c r="AW52" i="2" s="1"/>
  <c r="AT52" i="2"/>
  <c r="AT2" i="2"/>
  <c r="AU2" i="2"/>
  <c r="AV2" i="2"/>
  <c r="AW2" i="2" s="1"/>
  <c r="AU22" i="2"/>
  <c r="AT22" i="2"/>
  <c r="AV22" i="2"/>
  <c r="AW22" i="2" s="1"/>
  <c r="AU34" i="2"/>
  <c r="AT34" i="2"/>
  <c r="AV34" i="2"/>
  <c r="AW34" i="2" s="1"/>
  <c r="AT25" i="2"/>
  <c r="AV25" i="2"/>
  <c r="AW25" i="2" s="1"/>
  <c r="AU25" i="2"/>
  <c r="AT4" i="2"/>
  <c r="AV4" i="2"/>
  <c r="AW4" i="2" s="1"/>
  <c r="AU4" i="2"/>
  <c r="AV46" i="2"/>
  <c r="AW46" i="2" s="1"/>
  <c r="AU46" i="2"/>
  <c r="AT46" i="2"/>
  <c r="AT29" i="2"/>
  <c r="AU29" i="2"/>
  <c r="AV29" i="2"/>
  <c r="AW29" i="2" s="1"/>
</calcChain>
</file>

<file path=xl/sharedStrings.xml><?xml version="1.0" encoding="utf-8"?>
<sst xmlns="http://schemas.openxmlformats.org/spreadsheetml/2006/main" count="1950" uniqueCount="213">
  <si>
    <t>Genotype</t>
  </si>
  <si>
    <t>Colony #</t>
  </si>
  <si>
    <t>coral ID</t>
  </si>
  <si>
    <t>Location</t>
  </si>
  <si>
    <t>Treatment</t>
  </si>
  <si>
    <t>Fragment ID (LL)</t>
  </si>
  <si>
    <t>T1</t>
  </si>
  <si>
    <t>T2</t>
  </si>
  <si>
    <t>T3</t>
  </si>
  <si>
    <t>Blastate vol (ml)</t>
  </si>
  <si>
    <t>Protein sub sample (ml)</t>
  </si>
  <si>
    <t>Protein A562 - rep 1</t>
  </si>
  <si>
    <t>Protein A562 - rep 2</t>
  </si>
  <si>
    <t>Protein A562 - rep 3</t>
  </si>
  <si>
    <t>Protein Avg A562</t>
  </si>
  <si>
    <t>Protein A562 - rep 4</t>
  </si>
  <si>
    <t>Protein avg A562 1,3</t>
  </si>
  <si>
    <t xml:space="preserve">Protein ug/ml </t>
  </si>
  <si>
    <t>Protein Foil ug/cm2</t>
  </si>
  <si>
    <t>Protein Rose ug/cm2</t>
  </si>
  <si>
    <t>Protein  Wax ug/cm2</t>
  </si>
  <si>
    <t># zooxs</t>
  </si>
  <si>
    <t># squares</t>
  </si>
  <si>
    <t>zoox/ml</t>
  </si>
  <si>
    <t>Protein avg A562 2,4</t>
  </si>
  <si>
    <t>Final Protein Avg</t>
  </si>
  <si>
    <t>Protein 3D ug/cm2</t>
  </si>
  <si>
    <t>zoox/coral</t>
  </si>
  <si>
    <t>zoox/cm2 3D</t>
  </si>
  <si>
    <t>zoox/protein</t>
  </si>
  <si>
    <t>Chl Subsample(ml)</t>
  </si>
  <si>
    <t>750a</t>
  </si>
  <si>
    <t>663a</t>
  </si>
  <si>
    <t>630a</t>
  </si>
  <si>
    <t>750b</t>
  </si>
  <si>
    <t>663b</t>
  </si>
  <si>
    <t>630b</t>
  </si>
  <si>
    <t>663a corrected</t>
  </si>
  <si>
    <t>630a corrected</t>
  </si>
  <si>
    <t>663b corrected</t>
  </si>
  <si>
    <t>630b corrected</t>
  </si>
  <si>
    <t>Avg 663</t>
  </si>
  <si>
    <t>Avg 630</t>
  </si>
  <si>
    <t>C value ug ml</t>
  </si>
  <si>
    <t>Chl(ug)a</t>
  </si>
  <si>
    <t>Chl (ug)</t>
  </si>
  <si>
    <t>Chl/zoox (pg)</t>
  </si>
  <si>
    <t>Chl/protein</t>
  </si>
  <si>
    <t>Chl ng/cm2 3D</t>
  </si>
  <si>
    <t>Chl ug/cm2</t>
  </si>
  <si>
    <t>Chl ug/cm2 log10</t>
  </si>
  <si>
    <t>SA cm2</t>
  </si>
  <si>
    <t>Coral ID</t>
  </si>
  <si>
    <t>K2</t>
  </si>
  <si>
    <t>K201a</t>
  </si>
  <si>
    <t>na</t>
  </si>
  <si>
    <t>zoox/cm2 foil</t>
  </si>
  <si>
    <t>zoox/cm2 Rose</t>
  </si>
  <si>
    <t>zoox/cm2 wax</t>
  </si>
  <si>
    <t>Chl ng/cm2 Foil</t>
  </si>
  <si>
    <t>Chl ng/cm2 Rose</t>
  </si>
  <si>
    <t>Chl ng/cm2 Wax</t>
  </si>
  <si>
    <t>Foil Wt (g)</t>
  </si>
  <si>
    <t>Coral Wt (g)</t>
  </si>
  <si>
    <t>Coral+Wax Wt (g)</t>
  </si>
  <si>
    <t>Wax Weight (g)</t>
  </si>
  <si>
    <t>SA Foil</t>
  </si>
  <si>
    <t>SA Foil (rose)</t>
  </si>
  <si>
    <t>SA (Wax)</t>
  </si>
  <si>
    <t>OR-2</t>
  </si>
  <si>
    <t>OR</t>
  </si>
  <si>
    <t>OR1LL_2</t>
  </si>
  <si>
    <t>Ambient</t>
  </si>
  <si>
    <t>Hot</t>
  </si>
  <si>
    <t>Cross</t>
  </si>
  <si>
    <t>K201c</t>
  </si>
  <si>
    <t>K203b</t>
  </si>
  <si>
    <t>K203d</t>
  </si>
  <si>
    <t>K202d</t>
  </si>
  <si>
    <t>Date</t>
  </si>
  <si>
    <t>Scan Y/N</t>
  </si>
  <si>
    <t>Fused Y/N</t>
  </si>
  <si>
    <t>Surface Area(sq in)</t>
  </si>
  <si>
    <t>K202b</t>
  </si>
  <si>
    <t>M60Cc</t>
  </si>
  <si>
    <t>y</t>
  </si>
  <si>
    <t>M50Cd</t>
  </si>
  <si>
    <t>M601b</t>
  </si>
  <si>
    <t>M601d</t>
  </si>
  <si>
    <t>K201d</t>
  </si>
  <si>
    <t>M603a</t>
  </si>
  <si>
    <t>M60Cd</t>
  </si>
  <si>
    <t>M503d</t>
  </si>
  <si>
    <t>M502a</t>
  </si>
  <si>
    <t>M503a</t>
  </si>
  <si>
    <t>K202c</t>
  </si>
  <si>
    <t>M601a</t>
  </si>
  <si>
    <t>M6RNi</t>
  </si>
  <si>
    <t>K20Cd</t>
  </si>
  <si>
    <t>c</t>
  </si>
  <si>
    <t>M50Cb</t>
  </si>
  <si>
    <t>M502b</t>
  </si>
  <si>
    <t>M501b</t>
  </si>
  <si>
    <t>M603b</t>
  </si>
  <si>
    <t>M603d</t>
  </si>
  <si>
    <t>M502d</t>
  </si>
  <si>
    <t>M602d</t>
  </si>
  <si>
    <t>K201b</t>
  </si>
  <si>
    <t>M502c</t>
  </si>
  <si>
    <t>M60Ca</t>
  </si>
  <si>
    <t>M602b</t>
  </si>
  <si>
    <t>K20Cb</t>
  </si>
  <si>
    <t>K20Ca</t>
  </si>
  <si>
    <t>M503b</t>
  </si>
  <si>
    <t>K2RNi</t>
  </si>
  <si>
    <t>M602a</t>
  </si>
  <si>
    <t>M501c</t>
  </si>
  <si>
    <t>M501d</t>
  </si>
  <si>
    <t>M6Xc</t>
  </si>
  <si>
    <t>M503c</t>
  </si>
  <si>
    <t>M703a</t>
  </si>
  <si>
    <t>IR-2</t>
  </si>
  <si>
    <t>K20Cc</t>
  </si>
  <si>
    <t>IR</t>
  </si>
  <si>
    <t>IR2AA_1</t>
  </si>
  <si>
    <t>M5RNi</t>
  </si>
  <si>
    <t>M601c</t>
  </si>
  <si>
    <t>M603c</t>
  </si>
  <si>
    <t>Same</t>
  </si>
  <si>
    <t>M60Cb</t>
  </si>
  <si>
    <t>M50Cc</t>
  </si>
  <si>
    <t>K203a</t>
  </si>
  <si>
    <t>M50Ca</t>
  </si>
  <si>
    <t>M501a</t>
  </si>
  <si>
    <t>K203c</t>
  </si>
  <si>
    <t>M602c</t>
  </si>
  <si>
    <t>K202a</t>
  </si>
  <si>
    <t>i</t>
  </si>
  <si>
    <t>IR-5</t>
  </si>
  <si>
    <t>IR3LL1_3</t>
  </si>
  <si>
    <t>Sacrificed</t>
  </si>
  <si>
    <t>N/A</t>
  </si>
  <si>
    <t>IR-3</t>
  </si>
  <si>
    <t>IR3AA1_2</t>
  </si>
  <si>
    <t>M5</t>
  </si>
  <si>
    <t>OR-3</t>
  </si>
  <si>
    <t>OR2AA_1</t>
  </si>
  <si>
    <t>OR-1</t>
  </si>
  <si>
    <t>OR1AA_4</t>
  </si>
  <si>
    <t>M6</t>
  </si>
  <si>
    <t>IR3AA1_4</t>
  </si>
  <si>
    <t>IR-1</t>
  </si>
  <si>
    <t>IR1AA_1</t>
  </si>
  <si>
    <t>OR2AA_3</t>
  </si>
  <si>
    <t>M7</t>
  </si>
  <si>
    <t>Protein Concentration (ug/ml)</t>
  </si>
  <si>
    <t>Absorbance (562nm)</t>
  </si>
  <si>
    <t>OR-6</t>
  </si>
  <si>
    <t>OR3LL_4</t>
  </si>
  <si>
    <t>Sample.ID</t>
  </si>
  <si>
    <t>A562</t>
  </si>
  <si>
    <t>Protein.Conc.ug.ml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</si>
  <si>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</si>
  <si>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</si>
  <si>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</si>
  <si>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</si>
  <si>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</si>
  <si>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</si>
  <si>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</si>
  <si>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</si>
  <si>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</si>
  <si>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OR1AA_2</t>
  </si>
  <si>
    <t>OR1LL_3</t>
  </si>
  <si>
    <t>OR3LL_1</t>
  </si>
  <si>
    <t>IR2AA_4</t>
  </si>
  <si>
    <t>IR1AA_4</t>
  </si>
  <si>
    <t>OR-4</t>
  </si>
  <si>
    <t>OR2LL_1</t>
  </si>
  <si>
    <t>OR2LL_2</t>
  </si>
  <si>
    <t>IR-4</t>
  </si>
  <si>
    <t>IR3AA2_1</t>
  </si>
  <si>
    <t>IR-6</t>
  </si>
  <si>
    <t>IR3LL2_1</t>
  </si>
  <si>
    <t>IR3LL2_2</t>
  </si>
  <si>
    <t>OR-5</t>
  </si>
  <si>
    <t>OR3AA_3</t>
  </si>
  <si>
    <t>IR3AA2_3</t>
  </si>
  <si>
    <t>IR3LL1_4</t>
  </si>
  <si>
    <t>Changed</t>
  </si>
  <si>
    <t>OR3AA_4</t>
  </si>
  <si>
    <t>MCAV</t>
  </si>
  <si>
    <t>Meso</t>
  </si>
  <si>
    <t>MC1</t>
  </si>
  <si>
    <t>PAST</t>
  </si>
  <si>
    <t>MA1</t>
  </si>
  <si>
    <t>DLAB</t>
  </si>
  <si>
    <t>ML1</t>
  </si>
  <si>
    <t>OFRA</t>
  </si>
  <si>
    <t>MF1</t>
  </si>
  <si>
    <t>MDEC</t>
  </si>
  <si>
    <t>MD1</t>
  </si>
  <si>
    <t>zoox 1</t>
  </si>
  <si>
    <t>zoox 2</t>
  </si>
  <si>
    <t>sqrs 1</t>
  </si>
  <si>
    <t>sqrs 2</t>
  </si>
  <si>
    <t>zoox 3</t>
  </si>
  <si>
    <t>zoox 4</t>
  </si>
  <si>
    <t>sqrs 3</t>
  </si>
  <si>
    <t>sqr 4</t>
  </si>
  <si>
    <t>total zoox</t>
  </si>
  <si>
    <t>total sqrs</t>
  </si>
  <si>
    <t>C value ug ml-1</t>
  </si>
  <si>
    <t>zoox/cm2log10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</si>
</sst>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>
    <font>
      <sz val="12"/>
      <color rgb="FF000000"/>
      <name val="Calibri"/>
    </font>
    <font>
      <sz val="12"/>
      <name val="Calibri"/>
    </font>
    <font>
      <sz val="12"/>
      <name val="Calibri"/>
    </font>
    <font>
      <sz val="12"/>
      <color rgb="FF92D050"/>
      <name val="Calibri"/>
    </font>
    <font>
      <sz val="11"/>
      <color rgb="FF92D050"/>
      <name val="Calibri"/>
    </font>
    <font>
      <sz val="9"/>
      <name val="Roboto"/>
    </font>
    <font>
      <sz val="11"/>
      <color rgb="FF000000"/>
      <name val="Calibri"/>
    </font>
    <font>
      <sz val="12"/>
      <color rgb="FFFF0000"/>
      <name val="Calibri"/>
    </font>
    <font>
      <sz val="12"/>
      <color rgb="FF000000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3" xfId="0" applyFont="1" applyBorder="1"/>
    <xf numFmtId="2" fontId="0" fillId="0" borderId="1" xfId="0" applyNumberFormat="1" applyFont="1" applyBorder="1" applyAlignment="1"/>
    <xf numFmtId="0" fontId="1" fillId="0" borderId="0" xfId="0" applyFont="1" applyAlignment="1"/>
    <xf numFmtId="0" fontId="2" fillId="0" borderId="0" xfId="0" applyFont="1" applyAlignment="1"/>
    <xf numFmtId="2" fontId="0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3" fillId="0" borderId="5" xfId="0" applyFont="1" applyBorder="1"/>
    <xf numFmtId="0" fontId="1" fillId="0" borderId="6" xfId="0" applyFont="1" applyBorder="1"/>
    <xf numFmtId="0" fontId="3" fillId="3" borderId="7" xfId="0" applyFont="1" applyFill="1" applyBorder="1"/>
    <xf numFmtId="0" fontId="5" fillId="0" borderId="0" xfId="0" applyFont="1" applyAlignment="1"/>
    <xf numFmtId="164" fontId="2" fillId="0" borderId="0" xfId="0" applyNumberFormat="1" applyFont="1" applyAlignment="1"/>
    <xf numFmtId="0" fontId="0" fillId="0" borderId="5" xfId="0" applyFont="1" applyBorder="1"/>
    <xf numFmtId="0" fontId="6" fillId="0" borderId="0" xfId="0" applyFont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7" fillId="3" borderId="7" xfId="0" applyFont="1" applyFill="1" applyBorder="1"/>
    <xf numFmtId="0" fontId="2" fillId="0" borderId="0" xfId="0" applyFont="1" applyAlignment="1"/>
    <xf numFmtId="0" fontId="0" fillId="3" borderId="8" xfId="0" applyFont="1" applyFill="1" applyBorder="1"/>
    <xf numFmtId="0" fontId="2" fillId="3" borderId="0" xfId="0" applyFont="1" applyFill="1" applyAlignment="1"/>
    <xf numFmtId="0" fontId="0" fillId="3" borderId="7" xfId="0" applyFont="1" applyFill="1" applyBorder="1"/>
    <xf numFmtId="0" fontId="4" fillId="0" borderId="0" xfId="0" applyFont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3" fillId="5" borderId="7" xfId="0" applyFont="1" applyFill="1" applyBorder="1"/>
    <xf numFmtId="0" fontId="4" fillId="5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0" fillId="3" borderId="4" xfId="0" applyFont="1" applyFill="1" applyBorder="1"/>
    <xf numFmtId="0" fontId="6" fillId="3" borderId="4" xfId="0" applyFont="1" applyFill="1" applyBorder="1" applyAlignment="1">
      <alignment vertical="center" wrapText="1"/>
    </xf>
    <xf numFmtId="0" fontId="1" fillId="3" borderId="7" xfId="0" applyFont="1" applyFill="1" applyBorder="1"/>
    <xf numFmtId="0" fontId="7" fillId="3" borderId="8" xfId="0" applyFont="1" applyFill="1" applyBorder="1"/>
    <xf numFmtId="0" fontId="1" fillId="3" borderId="9" xfId="0" applyFont="1" applyFill="1" applyBorder="1"/>
    <xf numFmtId="0" fontId="4" fillId="7" borderId="7" xfId="0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0" fontId="0" fillId="8" borderId="7" xfId="0" applyFont="1" applyFill="1" applyBorder="1"/>
    <xf numFmtId="0" fontId="1" fillId="0" borderId="4" xfId="0" applyFont="1" applyBorder="1" applyAlignment="1">
      <alignment wrapText="1"/>
    </xf>
    <xf numFmtId="0" fontId="0" fillId="0" borderId="4" xfId="0" applyFont="1" applyBorder="1"/>
    <xf numFmtId="0" fontId="8" fillId="0" borderId="1" xfId="0" applyFont="1" applyBorder="1"/>
    <xf numFmtId="0" fontId="9" fillId="0" borderId="4" xfId="0" applyFont="1" applyBorder="1" applyAlignment="1">
      <alignment wrapText="1"/>
    </xf>
    <xf numFmtId="0" fontId="8" fillId="0" borderId="4" xfId="0" applyFont="1" applyBorder="1"/>
    <xf numFmtId="0" fontId="8" fillId="0" borderId="2" xfId="0" applyFont="1" applyBorder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Protein Standard Curve (BSA)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'Protein(Acropora)'!$H$1</c:f>
              <c:strCache>
                <c:ptCount val="1"/>
                <c:pt idx="0">
                  <c:v>A562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'Protein(Acropora)'!$G$2:$G$10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'Protein(Acropora)'!$H$2:$H$10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1.88</c:v>
                </c:pt>
                <c:pt idx="2">
                  <c:v>1.381</c:v>
                </c:pt>
                <c:pt idx="3">
                  <c:v>1.077</c:v>
                </c:pt>
                <c:pt idx="4">
                  <c:v>0.77500000000000002</c:v>
                </c:pt>
                <c:pt idx="5">
                  <c:v>0.44</c:v>
                </c:pt>
                <c:pt idx="6">
                  <c:v>0.26400000000000001</c:v>
                </c:pt>
                <c:pt idx="7">
                  <c:v>0.115</c:v>
                </c:pt>
                <c:pt idx="8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2-4195-BD3D-129451CF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73167"/>
        <c:axId val="497367659"/>
      </c:scatterChart>
      <c:valAx>
        <c:axId val="6080731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Protein Concentration (ug/ml)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7367659"/>
        <c:crosses val="autoZero"/>
        <c:crossBetween val="midCat"/>
      </c:valAx>
      <c:valAx>
        <c:axId val="497367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Absorbance (562nm)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807316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Absorbance (562nm) vs. Protein Concentration (ug/ml)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'Protein(Acropora)'!$K$32</c:f>
              <c:strCache>
                <c:ptCount val="1"/>
                <c:pt idx="0">
                  <c:v>Absorbance (562nm)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'Protein(Acropora)'!$J$33:$J$50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  <c:pt idx="3">
                  <c:v>1500</c:v>
                </c:pt>
                <c:pt idx="4">
                  <c:v>1000</c:v>
                </c:pt>
                <c:pt idx="5">
                  <c:v>1000</c:v>
                </c:pt>
                <c:pt idx="6">
                  <c:v>750</c:v>
                </c:pt>
                <c:pt idx="7">
                  <c:v>750</c:v>
                </c:pt>
                <c:pt idx="8">
                  <c:v>500</c:v>
                </c:pt>
                <c:pt idx="9">
                  <c:v>500</c:v>
                </c:pt>
                <c:pt idx="10">
                  <c:v>250</c:v>
                </c:pt>
                <c:pt idx="11">
                  <c:v>250</c:v>
                </c:pt>
                <c:pt idx="12">
                  <c:v>125</c:v>
                </c:pt>
                <c:pt idx="13">
                  <c:v>125</c:v>
                </c:pt>
                <c:pt idx="14">
                  <c:v>25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'Protein(Acropora)'!$K$33:$K$50</c:f>
              <c:numCache>
                <c:formatCode>General</c:formatCode>
                <c:ptCount val="18"/>
                <c:pt idx="0">
                  <c:v>2.6659999999999999</c:v>
                </c:pt>
                <c:pt idx="1">
                  <c:v>2.2749999999999999</c:v>
                </c:pt>
                <c:pt idx="2">
                  <c:v>2.173</c:v>
                </c:pt>
                <c:pt idx="3">
                  <c:v>2.242</c:v>
                </c:pt>
                <c:pt idx="4">
                  <c:v>1.431</c:v>
                </c:pt>
                <c:pt idx="5">
                  <c:v>1.734</c:v>
                </c:pt>
                <c:pt idx="6">
                  <c:v>1.1839999999999999</c:v>
                </c:pt>
                <c:pt idx="7">
                  <c:v>1.2969999999999999</c:v>
                </c:pt>
                <c:pt idx="8">
                  <c:v>0.91</c:v>
                </c:pt>
                <c:pt idx="9">
                  <c:v>0.90600000000000003</c:v>
                </c:pt>
                <c:pt idx="10">
                  <c:v>0.51900000000000002</c:v>
                </c:pt>
                <c:pt idx="11">
                  <c:v>0.52600000000000002</c:v>
                </c:pt>
                <c:pt idx="12">
                  <c:v>0.32100000000000001</c:v>
                </c:pt>
                <c:pt idx="13">
                  <c:v>0.33300000000000002</c:v>
                </c:pt>
                <c:pt idx="14">
                  <c:v>0.3</c:v>
                </c:pt>
                <c:pt idx="15">
                  <c:v>0.17100000000000001</c:v>
                </c:pt>
                <c:pt idx="16">
                  <c:v>0.19400000000000001</c:v>
                </c:pt>
                <c:pt idx="17">
                  <c:v>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F-42F7-99A5-02EE2805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0944"/>
        <c:axId val="1736927423"/>
      </c:scatterChart>
      <c:valAx>
        <c:axId val="206040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Protein Concentration (ug/ml)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6927423"/>
        <c:crosses val="autoZero"/>
        <c:crossBetween val="midCat"/>
      </c:valAx>
      <c:valAx>
        <c:axId val="1736927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Absorbance (562nm)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60409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10</xdr:row>
      <xdr:rowOff>142875</xdr:rowOff>
    </xdr:from>
    <xdr:ext cx="5715000" cy="3533775"/>
    <xdr:graphicFrame macro="">
      <xdr:nvGraphicFramePr>
        <xdr:cNvPr id="1773404621" name="Chart 1" title="Chart">
          <a:extLst>
            <a:ext uri="{FF2B5EF4-FFF2-40B4-BE49-F238E27FC236}">
              <a16:creationId xmlns:a16="http://schemas.microsoft.com/office/drawing/2014/main" id="{00000000-0008-0000-0500-0000CD01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571500</xdr:colOff>
      <xdr:row>38</xdr:row>
      <xdr:rowOff>85725</xdr:rowOff>
    </xdr:from>
    <xdr:ext cx="5715000" cy="3533775"/>
    <xdr:graphicFrame macro="">
      <xdr:nvGraphicFramePr>
        <xdr:cNvPr id="664617848" name="Chart 2" title="Chart">
          <a:extLst>
            <a:ext uri="{FF2B5EF4-FFF2-40B4-BE49-F238E27FC236}">
              <a16:creationId xmlns:a16="http://schemas.microsoft.com/office/drawing/2014/main" id="{00000000-0008-0000-0500-00007843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342900</xdr:colOff>
      <xdr:row>58</xdr:row>
      <xdr:rowOff>104775</xdr:rowOff>
    </xdr:from>
    <xdr:ext cx="5715000" cy="3533775"/>
    <xdr:pic>
      <xdr:nvPicPr>
        <xdr:cNvPr id="322303937" name="Chart3" title="Chart">
          <a:extLst>
            <a:ext uri="{FF2B5EF4-FFF2-40B4-BE49-F238E27FC236}">
              <a16:creationId xmlns:a16="http://schemas.microsoft.com/office/drawing/2014/main" id="{00000000-0008-0000-0500-0000C1F7351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topLeftCell="AJ1" workbookViewId="0">
      <pane ySplit="1" topLeftCell="A83" activePane="bottomLeft" state="frozen"/>
      <selection pane="bottomLeft" activeCell="Y5" sqref="Y5"/>
    </sheetView>
  </sheetViews>
  <sheetFormatPr defaultColWidth="11.25" defaultRowHeight="15" customHeight="1"/>
  <cols>
    <col min="1" max="2" width="11" customWidth="1"/>
    <col min="3" max="3" width="14.4140625" customWidth="1"/>
    <col min="4" max="4" width="8.9140625" customWidth="1"/>
    <col min="5" max="5" width="13.33203125" customWidth="1"/>
    <col min="6" max="9" width="11" customWidth="1"/>
    <col min="10" max="10" width="14.08203125" customWidth="1"/>
    <col min="11" max="11" width="21.33203125" customWidth="1"/>
    <col min="12" max="12" width="20.08203125" customWidth="1"/>
    <col min="13" max="13" width="14.33203125" customWidth="1"/>
    <col min="14" max="17" width="11" customWidth="1"/>
    <col min="18" max="20" width="10.9140625" customWidth="1"/>
    <col min="21" max="23" width="12.25" customWidth="1"/>
    <col min="24" max="25" width="10.9140625" customWidth="1"/>
    <col min="26" max="26" width="13" customWidth="1"/>
    <col min="27" max="38" width="11" customWidth="1"/>
    <col min="39" max="39" width="15.4140625" customWidth="1"/>
    <col min="40" max="40" width="11" customWidth="1"/>
    <col min="41" max="41" width="12.25" customWidth="1"/>
    <col min="42" max="42" width="11" customWidth="1"/>
    <col min="43" max="43" width="16.08203125" customWidth="1"/>
    <col min="44" max="44" width="17.25" customWidth="1"/>
    <col min="45" max="45" width="16.9140625" customWidth="1"/>
    <col min="46" max="50" width="11" customWidth="1"/>
    <col min="51" max="51" width="12.9140625" customWidth="1"/>
    <col min="52" max="52" width="11.9140625" customWidth="1"/>
    <col min="53" max="57" width="11" customWidth="1"/>
  </cols>
  <sheetData>
    <row r="1" spans="1:57" ht="15.75" customHeight="1">
      <c r="A1" s="2" t="s">
        <v>1</v>
      </c>
      <c r="B1" s="1" t="s">
        <v>3</v>
      </c>
      <c r="C1" s="1" t="s">
        <v>5</v>
      </c>
      <c r="D1" s="1" t="s">
        <v>2</v>
      </c>
      <c r="E1" s="1" t="s">
        <v>6</v>
      </c>
      <c r="F1" s="1" t="s">
        <v>7</v>
      </c>
      <c r="G1" s="1" t="s">
        <v>8</v>
      </c>
      <c r="H1" s="1"/>
      <c r="I1" s="4" t="s">
        <v>9</v>
      </c>
      <c r="J1" s="4" t="s">
        <v>10</v>
      </c>
      <c r="K1" s="4" t="s">
        <v>11</v>
      </c>
      <c r="L1" s="4" t="s">
        <v>12</v>
      </c>
      <c r="M1" s="6" t="s">
        <v>14</v>
      </c>
      <c r="N1" s="6" t="s">
        <v>17</v>
      </c>
      <c r="O1" s="6" t="s">
        <v>18</v>
      </c>
      <c r="P1" s="6" t="s">
        <v>19</v>
      </c>
      <c r="Q1" s="6" t="s">
        <v>20</v>
      </c>
      <c r="R1" s="2" t="s">
        <v>21</v>
      </c>
      <c r="S1" s="1" t="s">
        <v>22</v>
      </c>
      <c r="T1" s="8" t="s">
        <v>23</v>
      </c>
      <c r="U1" s="8" t="s">
        <v>27</v>
      </c>
      <c r="V1" s="8" t="s">
        <v>56</v>
      </c>
      <c r="W1" s="8" t="s">
        <v>57</v>
      </c>
      <c r="X1" s="8" t="s">
        <v>58</v>
      </c>
      <c r="Y1" s="10" t="s">
        <v>29</v>
      </c>
      <c r="Z1" s="1" t="s">
        <v>30</v>
      </c>
      <c r="AA1" s="14">
        <v>750</v>
      </c>
      <c r="AB1" s="14">
        <v>663</v>
      </c>
      <c r="AC1" s="14">
        <v>630</v>
      </c>
      <c r="AD1" s="14">
        <v>750</v>
      </c>
      <c r="AE1" s="14">
        <v>663</v>
      </c>
      <c r="AF1" s="14">
        <v>630</v>
      </c>
      <c r="AG1" s="14">
        <v>663</v>
      </c>
      <c r="AH1" s="14">
        <v>630</v>
      </c>
      <c r="AI1" s="14">
        <v>663</v>
      </c>
      <c r="AJ1" s="14">
        <v>630</v>
      </c>
      <c r="AK1" s="1" t="s">
        <v>41</v>
      </c>
      <c r="AL1" s="1" t="s">
        <v>42</v>
      </c>
      <c r="AM1" s="59" t="s">
        <v>211</v>
      </c>
      <c r="AN1" s="1" t="s">
        <v>45</v>
      </c>
      <c r="AO1" s="8" t="s">
        <v>46</v>
      </c>
      <c r="AP1" s="8" t="s">
        <v>47</v>
      </c>
      <c r="AQ1" s="8" t="s">
        <v>59</v>
      </c>
      <c r="AR1" s="8" t="s">
        <v>60</v>
      </c>
      <c r="AS1" s="8" t="s">
        <v>61</v>
      </c>
      <c r="AT1" s="2" t="s">
        <v>62</v>
      </c>
      <c r="AU1" s="1" t="s">
        <v>63</v>
      </c>
      <c r="AV1" s="1" t="s">
        <v>64</v>
      </c>
      <c r="AW1" s="1" t="s">
        <v>65</v>
      </c>
      <c r="AX1" s="8" t="s">
        <v>66</v>
      </c>
      <c r="AY1" s="8" t="s">
        <v>67</v>
      </c>
      <c r="AZ1" s="8" t="s">
        <v>68</v>
      </c>
      <c r="BA1" s="1"/>
      <c r="BB1" s="1"/>
      <c r="BC1" s="1"/>
      <c r="BD1" s="1"/>
      <c r="BE1" s="1"/>
    </row>
    <row r="2" spans="1:57" ht="15.75" customHeight="1">
      <c r="A2" s="15" t="s">
        <v>69</v>
      </c>
      <c r="B2" s="16" t="s">
        <v>70</v>
      </c>
      <c r="C2" s="17" t="s">
        <v>71</v>
      </c>
      <c r="D2" s="18">
        <v>29</v>
      </c>
      <c r="E2" s="15" t="s">
        <v>72</v>
      </c>
      <c r="F2" s="15" t="s">
        <v>72</v>
      </c>
      <c r="G2" s="15" t="s">
        <v>73</v>
      </c>
      <c r="H2" s="16" t="s">
        <v>74</v>
      </c>
      <c r="I2" s="16">
        <v>450</v>
      </c>
      <c r="J2" s="16">
        <v>50</v>
      </c>
      <c r="K2" s="16">
        <v>0.90369999999999995</v>
      </c>
      <c r="L2" s="16">
        <v>0.96199999999999997</v>
      </c>
      <c r="M2" s="19">
        <f>AVERAGE(K2,L2)</f>
        <v>0.93284999999999996</v>
      </c>
      <c r="N2" s="19">
        <f>M2*I2</f>
        <v>419.78249999999997</v>
      </c>
      <c r="O2" s="20"/>
      <c r="P2" s="19">
        <f>N2/AY2</f>
        <v>20.175109758998797</v>
      </c>
      <c r="Q2" s="19">
        <f>N2/AZ2</f>
        <v>7.8813989634532717</v>
      </c>
      <c r="R2" s="21">
        <v>816</v>
      </c>
      <c r="S2" s="16">
        <v>6</v>
      </c>
      <c r="T2" s="19">
        <f>R2/(S2*(0.02*0.02*0.01))</f>
        <v>33999999.999999993</v>
      </c>
      <c r="U2" s="19">
        <f>T2*I2</f>
        <v>15299999999.999996</v>
      </c>
      <c r="V2" s="19"/>
      <c r="W2" s="19">
        <f>U2/AY2</f>
        <v>735331223.46139145</v>
      </c>
      <c r="X2" s="19">
        <f>U2/AZ2</f>
        <v>287256863.11562544</v>
      </c>
      <c r="Y2" s="22">
        <f>T2/N2</f>
        <v>80994.324441824021</v>
      </c>
      <c r="Z2" s="16">
        <v>5</v>
      </c>
      <c r="AA2" s="23">
        <v>3.0800000000000001E-2</v>
      </c>
      <c r="AB2" s="23">
        <v>3.1399999999999997E-2</v>
      </c>
      <c r="AC2" s="23">
        <v>3.0300000000000001E-2</v>
      </c>
      <c r="AD2" s="23">
        <v>2.9600000000000001E-2</v>
      </c>
      <c r="AE2" s="23">
        <v>3.32E-2</v>
      </c>
      <c r="AF2" s="23">
        <v>0.32100000000000001</v>
      </c>
      <c r="AG2" s="23">
        <f t="shared" ref="AG2:AG127" si="0">AB2-AA2</f>
        <v>5.9999999999999637E-4</v>
      </c>
      <c r="AH2" s="23">
        <f t="shared" ref="AH2:AH127" si="1">AC2-AA2</f>
        <v>-5.0000000000000044E-4</v>
      </c>
      <c r="AI2" s="23">
        <f t="shared" ref="AI2:AI127" si="2">AE2-AD2</f>
        <v>3.599999999999999E-3</v>
      </c>
      <c r="AJ2" s="23">
        <f t="shared" ref="AJ2:AJ127" si="3">AF2-AD2</f>
        <v>0.29139999999999999</v>
      </c>
      <c r="AK2" s="23">
        <f t="shared" ref="AK2:AL2" si="4">AVERAGE(AG2,AI2)</f>
        <v>2.0999999999999977E-3</v>
      </c>
      <c r="AL2" s="23">
        <f t="shared" si="4"/>
        <v>0.14545</v>
      </c>
      <c r="AM2" s="23">
        <f t="shared" ref="AM2:AM127" si="5">(11.43*AK2)-(0.64*AL2)</f>
        <v>-6.9085000000000035E-2</v>
      </c>
      <c r="AN2" s="23">
        <f t="shared" ref="AN2:AN7" si="6">(AM2*Z2)/I2</f>
        <v>-7.676111111111116E-4</v>
      </c>
      <c r="AO2" s="19"/>
      <c r="AP2" s="19"/>
      <c r="AQ2" s="19"/>
      <c r="AR2" s="19"/>
      <c r="AS2" s="19"/>
      <c r="AT2" s="21">
        <v>8.8999999999999996E-2</v>
      </c>
      <c r="AU2" s="16">
        <v>33.872999999999998</v>
      </c>
      <c r="AV2" s="16">
        <v>34.508000000000003</v>
      </c>
      <c r="AW2" s="16">
        <f t="shared" ref="AW2:AW119" si="7">AV2-AU2</f>
        <v>0.63500000000000512</v>
      </c>
      <c r="AX2" s="19"/>
      <c r="AY2" s="19">
        <f>244.95*(AT2)-0.9936</f>
        <v>20.806949999999997</v>
      </c>
      <c r="AZ2" s="19">
        <f>(6748.1*(AW2)+1041.2)/100</f>
        <v>53.262435000000345</v>
      </c>
      <c r="BA2" s="26"/>
      <c r="BB2" s="20"/>
      <c r="BC2" s="20"/>
      <c r="BD2" s="20"/>
      <c r="BE2" s="20"/>
    </row>
    <row r="3" spans="1:57" ht="15.75" customHeight="1">
      <c r="A3" s="20" t="s">
        <v>69</v>
      </c>
      <c r="B3" s="20" t="s">
        <v>70</v>
      </c>
      <c r="C3" s="27" t="s">
        <v>71</v>
      </c>
      <c r="D3" s="28">
        <v>29</v>
      </c>
      <c r="E3" s="20" t="s">
        <v>72</v>
      </c>
      <c r="F3" s="20" t="s">
        <v>72</v>
      </c>
      <c r="G3" s="20" t="s">
        <v>73</v>
      </c>
      <c r="H3" t="s">
        <v>74</v>
      </c>
      <c r="I3">
        <v>450</v>
      </c>
      <c r="J3">
        <v>50</v>
      </c>
      <c r="M3" s="19"/>
      <c r="N3" s="19"/>
      <c r="O3" s="19"/>
      <c r="P3" s="19"/>
      <c r="Q3" s="19"/>
      <c r="R3" s="26">
        <v>816</v>
      </c>
      <c r="S3" s="20">
        <v>6</v>
      </c>
      <c r="T3" s="19"/>
      <c r="U3" s="19"/>
      <c r="V3" s="19"/>
      <c r="W3" s="19"/>
      <c r="X3" s="19"/>
      <c r="Y3" s="22"/>
      <c r="Z3" s="20">
        <v>5</v>
      </c>
      <c r="AA3" s="29">
        <v>3.0800000000000001E-2</v>
      </c>
      <c r="AB3" s="29">
        <v>3.1399999999999997E-2</v>
      </c>
      <c r="AC3" s="29">
        <v>3.0300000000000001E-2</v>
      </c>
      <c r="AD3" s="29">
        <v>2.9600000000000001E-2</v>
      </c>
      <c r="AE3" s="29">
        <v>3.32E-2</v>
      </c>
      <c r="AF3" s="29">
        <v>0.32100000000000001</v>
      </c>
      <c r="AG3" s="29">
        <f t="shared" si="0"/>
        <v>5.9999999999999637E-4</v>
      </c>
      <c r="AH3" s="29">
        <f t="shared" si="1"/>
        <v>-5.0000000000000044E-4</v>
      </c>
      <c r="AI3" s="29">
        <f t="shared" si="2"/>
        <v>3.599999999999999E-3</v>
      </c>
      <c r="AJ3" s="29">
        <f t="shared" si="3"/>
        <v>0.29139999999999999</v>
      </c>
      <c r="AK3" s="29">
        <f t="shared" ref="AK3:AL3" si="8">AVERAGE(AG3,AI3)</f>
        <v>2.0999999999999977E-3</v>
      </c>
      <c r="AL3" s="29">
        <f t="shared" si="8"/>
        <v>0.14545</v>
      </c>
      <c r="AM3" s="29">
        <f t="shared" si="5"/>
        <v>-6.9085000000000035E-2</v>
      </c>
      <c r="AN3" s="29">
        <f t="shared" si="6"/>
        <v>-7.676111111111116E-4</v>
      </c>
      <c r="AO3" s="19"/>
      <c r="AP3" s="19"/>
      <c r="AQ3" s="19"/>
      <c r="AR3" s="19"/>
      <c r="AS3" s="19"/>
      <c r="AT3" s="31">
        <v>8.2000000000000003E-2</v>
      </c>
      <c r="AU3" s="33">
        <v>24.762</v>
      </c>
      <c r="AV3" s="33">
        <v>25.402000000000001</v>
      </c>
      <c r="AW3" s="16">
        <f t="shared" si="7"/>
        <v>0.64000000000000057</v>
      </c>
      <c r="AX3" s="19"/>
      <c r="AY3" s="19"/>
      <c r="AZ3" s="19"/>
      <c r="BA3" s="20"/>
      <c r="BB3" s="20"/>
      <c r="BC3" s="20"/>
      <c r="BD3" s="20"/>
      <c r="BE3" s="20"/>
    </row>
    <row r="4" spans="1:57" ht="15.75" customHeight="1">
      <c r="A4" s="16" t="s">
        <v>121</v>
      </c>
      <c r="B4" s="16" t="s">
        <v>123</v>
      </c>
      <c r="C4" s="34" t="s">
        <v>124</v>
      </c>
      <c r="D4" s="35">
        <v>23</v>
      </c>
      <c r="E4" s="16" t="s">
        <v>73</v>
      </c>
      <c r="F4" s="16" t="s">
        <v>72</v>
      </c>
      <c r="G4" s="16" t="s">
        <v>73</v>
      </c>
      <c r="H4" s="16" t="s">
        <v>128</v>
      </c>
      <c r="I4" s="16">
        <v>564</v>
      </c>
      <c r="J4" s="16">
        <v>50</v>
      </c>
      <c r="K4" s="16">
        <v>0.70569999999999999</v>
      </c>
      <c r="L4" s="16">
        <v>0.73409999999999997</v>
      </c>
      <c r="M4" s="19">
        <f>AVERAGE(K4,L4)</f>
        <v>0.71989999999999998</v>
      </c>
      <c r="N4" s="19">
        <f>M4*I4</f>
        <v>406.02359999999999</v>
      </c>
      <c r="O4" s="19"/>
      <c r="P4" s="19">
        <f>N4/AY4</f>
        <v>10.697936551222616</v>
      </c>
      <c r="Q4" s="19">
        <f>N4/AZ4</f>
        <v>3.9421323941221287</v>
      </c>
      <c r="R4" s="21">
        <v>677</v>
      </c>
      <c r="S4" s="16">
        <v>5</v>
      </c>
      <c r="T4" s="19">
        <f>R4/(S4*(0.02*0.02*0.01))</f>
        <v>33849999.999999993</v>
      </c>
      <c r="U4" s="19">
        <f>T4*I4</f>
        <v>19091399999.999996</v>
      </c>
      <c r="V4" s="19"/>
      <c r="W4" s="19">
        <f>U4/AY4</f>
        <v>503021464.45184821</v>
      </c>
      <c r="X4" s="19">
        <f>U4/AZ4</f>
        <v>185360718.90683988</v>
      </c>
      <c r="Y4" s="22">
        <f>T4/N4</f>
        <v>83369.538125370033</v>
      </c>
      <c r="Z4" s="16"/>
      <c r="AA4" s="16"/>
      <c r="AB4" s="16"/>
      <c r="AC4" s="16"/>
      <c r="AD4" s="16"/>
      <c r="AE4" s="16"/>
      <c r="AF4" s="16"/>
      <c r="AG4" s="16">
        <f t="shared" si="0"/>
        <v>0</v>
      </c>
      <c r="AH4" s="16">
        <f t="shared" si="1"/>
        <v>0</v>
      </c>
      <c r="AI4" s="16">
        <f t="shared" si="2"/>
        <v>0</v>
      </c>
      <c r="AJ4" s="16">
        <f t="shared" si="3"/>
        <v>0</v>
      </c>
      <c r="AK4" s="16">
        <f t="shared" ref="AK4:AL4" si="9">AVERAGE(AG4,AI4)</f>
        <v>0</v>
      </c>
      <c r="AL4" s="16">
        <f t="shared" si="9"/>
        <v>0</v>
      </c>
      <c r="AM4" s="16">
        <f t="shared" si="5"/>
        <v>0</v>
      </c>
      <c r="AN4" s="16">
        <f t="shared" si="6"/>
        <v>0</v>
      </c>
      <c r="AO4" s="19"/>
      <c r="AP4" s="19"/>
      <c r="AQ4" s="19"/>
      <c r="AR4" s="19"/>
      <c r="AS4" s="19"/>
      <c r="AT4" s="21">
        <v>0.159</v>
      </c>
      <c r="AU4" s="16">
        <v>40.801000000000002</v>
      </c>
      <c r="AV4" s="16">
        <v>42.173000000000002</v>
      </c>
      <c r="AW4" s="16">
        <f t="shared" si="7"/>
        <v>1.3719999999999999</v>
      </c>
      <c r="AX4" s="19"/>
      <c r="AY4" s="19">
        <f>244.95*(AT4)-0.9936</f>
        <v>37.953449999999997</v>
      </c>
      <c r="AZ4" s="19">
        <f>(6748.1*(AW4)+1041.2)/100</f>
        <v>102.99593200000001</v>
      </c>
      <c r="BA4" s="20"/>
      <c r="BB4" s="20"/>
      <c r="BC4" s="20"/>
      <c r="BD4" s="20"/>
      <c r="BE4" s="20"/>
    </row>
    <row r="5" spans="1:57" ht="15.75" customHeight="1">
      <c r="A5" s="20" t="s">
        <v>121</v>
      </c>
      <c r="B5" s="20" t="s">
        <v>123</v>
      </c>
      <c r="C5" s="27" t="s">
        <v>124</v>
      </c>
      <c r="D5" s="28">
        <v>23</v>
      </c>
      <c r="E5" s="20" t="s">
        <v>73</v>
      </c>
      <c r="F5" s="20" t="s">
        <v>72</v>
      </c>
      <c r="G5" s="20" t="s">
        <v>73</v>
      </c>
      <c r="H5" s="20" t="s">
        <v>128</v>
      </c>
      <c r="I5">
        <v>564</v>
      </c>
      <c r="J5">
        <v>50</v>
      </c>
      <c r="M5" s="19"/>
      <c r="N5" s="19"/>
      <c r="O5" s="19"/>
      <c r="P5" s="19"/>
      <c r="Q5" s="19"/>
      <c r="R5" s="26">
        <v>677</v>
      </c>
      <c r="S5" s="20">
        <v>5</v>
      </c>
      <c r="T5" s="19"/>
      <c r="U5" s="19"/>
      <c r="V5" s="19"/>
      <c r="W5" s="19"/>
      <c r="X5" s="19"/>
      <c r="Y5" s="22"/>
      <c r="Z5" s="20"/>
      <c r="AG5">
        <f t="shared" si="0"/>
        <v>0</v>
      </c>
      <c r="AH5">
        <f t="shared" si="1"/>
        <v>0</v>
      </c>
      <c r="AI5">
        <f t="shared" si="2"/>
        <v>0</v>
      </c>
      <c r="AJ5">
        <f t="shared" si="3"/>
        <v>0</v>
      </c>
      <c r="AK5">
        <f t="shared" ref="AK5:AL5" si="10">AVERAGE(AG5,AI5)</f>
        <v>0</v>
      </c>
      <c r="AL5">
        <f t="shared" si="10"/>
        <v>0</v>
      </c>
      <c r="AM5">
        <f t="shared" si="5"/>
        <v>0</v>
      </c>
      <c r="AN5">
        <f t="shared" si="6"/>
        <v>0</v>
      </c>
      <c r="AO5" s="19"/>
      <c r="AP5" s="19"/>
      <c r="AQ5" s="19"/>
      <c r="AR5" s="19"/>
      <c r="AS5" s="19"/>
      <c r="AT5" s="31">
        <v>0.17699999999999999</v>
      </c>
      <c r="AU5" s="33">
        <v>33.807000000000002</v>
      </c>
      <c r="AV5" s="33">
        <v>35.103999999999999</v>
      </c>
      <c r="AW5" s="16">
        <f t="shared" si="7"/>
        <v>1.296999999999997</v>
      </c>
      <c r="AX5" s="19"/>
      <c r="AY5" s="19"/>
      <c r="AZ5" s="19"/>
      <c r="BA5" s="20"/>
      <c r="BB5" s="20"/>
      <c r="BC5" s="20"/>
      <c r="BD5" s="20"/>
      <c r="BE5" s="20"/>
    </row>
    <row r="6" spans="1:57" ht="15.75" customHeight="1">
      <c r="A6" s="36" t="s">
        <v>138</v>
      </c>
      <c r="B6" s="16" t="s">
        <v>123</v>
      </c>
      <c r="C6" s="37" t="s">
        <v>139</v>
      </c>
      <c r="D6" s="38">
        <v>45</v>
      </c>
      <c r="E6" s="36" t="s">
        <v>73</v>
      </c>
      <c r="F6" s="36" t="s">
        <v>72</v>
      </c>
      <c r="G6" s="23" t="s">
        <v>140</v>
      </c>
      <c r="H6" s="23" t="s">
        <v>141</v>
      </c>
      <c r="I6" s="16">
        <v>400</v>
      </c>
      <c r="J6" s="16">
        <v>1</v>
      </c>
      <c r="K6" s="16">
        <v>0.312</v>
      </c>
      <c r="L6" s="16">
        <v>0.378</v>
      </c>
      <c r="M6" s="19">
        <f>AVERAGE(K6,L6)</f>
        <v>0.34499999999999997</v>
      </c>
      <c r="N6" s="19">
        <f>M6*I6</f>
        <v>138</v>
      </c>
      <c r="O6" s="19">
        <f>N6/AX6</f>
        <v>4.6781246821926166</v>
      </c>
      <c r="P6" s="19"/>
      <c r="Q6" s="19">
        <f>N6/AZ6</f>
        <v>1.0824248056939647</v>
      </c>
      <c r="R6" s="21">
        <v>204</v>
      </c>
      <c r="S6" s="16">
        <v>4</v>
      </c>
      <c r="T6" s="19">
        <f>R6/(S6*(0.02*0.02*0.01))</f>
        <v>12749999.999999998</v>
      </c>
      <c r="U6" s="19">
        <f>T6*I6</f>
        <v>5099999999.999999</v>
      </c>
      <c r="V6" s="19">
        <f>U6/AX6</f>
        <v>172887216.51581404</v>
      </c>
      <c r="W6" s="19"/>
      <c r="X6" s="19">
        <f>U6/AZ6</f>
        <v>40002655.862603031</v>
      </c>
      <c r="Y6" s="22">
        <f>T6/N6</f>
        <v>92391.304347826081</v>
      </c>
      <c r="Z6" s="16">
        <v>5</v>
      </c>
      <c r="AA6" s="16"/>
      <c r="AB6" s="16"/>
      <c r="AC6" s="16"/>
      <c r="AD6" s="16"/>
      <c r="AE6" s="16"/>
      <c r="AF6" s="16"/>
      <c r="AG6" s="16">
        <f t="shared" si="0"/>
        <v>0</v>
      </c>
      <c r="AH6" s="16">
        <f t="shared" si="1"/>
        <v>0</v>
      </c>
      <c r="AI6" s="16">
        <f t="shared" si="2"/>
        <v>0</v>
      </c>
      <c r="AJ6" s="16">
        <f t="shared" si="3"/>
        <v>0</v>
      </c>
      <c r="AK6" s="16">
        <f t="shared" ref="AK6:AL6" si="11">AVERAGE(AG6,AI6)</f>
        <v>0</v>
      </c>
      <c r="AL6" s="16">
        <f t="shared" si="11"/>
        <v>0</v>
      </c>
      <c r="AM6" s="16">
        <f t="shared" si="5"/>
        <v>0</v>
      </c>
      <c r="AN6" s="16">
        <f t="shared" si="6"/>
        <v>0</v>
      </c>
      <c r="AO6" s="19"/>
      <c r="AP6" s="19"/>
      <c r="AQ6" s="19"/>
      <c r="AR6" s="19"/>
      <c r="AS6" s="19"/>
      <c r="AT6" s="21">
        <v>0.13500000000000001</v>
      </c>
      <c r="AU6" s="16">
        <v>30.867000000000001</v>
      </c>
      <c r="AV6" s="16">
        <v>32.601999999999997</v>
      </c>
      <c r="AW6" s="16">
        <f t="shared" si="7"/>
        <v>1.7349999999999959</v>
      </c>
      <c r="AX6" s="19">
        <f>202.5*(AT6)+2.1615</f>
        <v>29.499000000000002</v>
      </c>
      <c r="AY6" s="19"/>
      <c r="AZ6" s="19">
        <f>(6748.1*(AW6)+1041.2)/100</f>
        <v>127.49153499999973</v>
      </c>
      <c r="BA6" s="21"/>
      <c r="BB6" s="16"/>
      <c r="BC6" s="16"/>
      <c r="BD6" s="16"/>
      <c r="BE6" s="16"/>
    </row>
    <row r="7" spans="1:57" ht="15.75" customHeight="1">
      <c r="A7" s="33" t="s">
        <v>138</v>
      </c>
      <c r="B7" s="20" t="s">
        <v>123</v>
      </c>
      <c r="C7" s="39" t="s">
        <v>139</v>
      </c>
      <c r="D7" s="39">
        <v>45</v>
      </c>
      <c r="E7" s="33" t="s">
        <v>73</v>
      </c>
      <c r="F7" s="33" t="s">
        <v>72</v>
      </c>
      <c r="G7" s="33" t="s">
        <v>140</v>
      </c>
      <c r="H7" s="33" t="s">
        <v>141</v>
      </c>
      <c r="I7">
        <v>400</v>
      </c>
      <c r="J7">
        <v>1</v>
      </c>
      <c r="K7">
        <v>0.312</v>
      </c>
      <c r="L7">
        <v>0.378</v>
      </c>
      <c r="M7" s="19"/>
      <c r="N7" s="19"/>
      <c r="O7" s="19"/>
      <c r="P7" s="19"/>
      <c r="Q7" s="19"/>
      <c r="R7" s="26">
        <v>204</v>
      </c>
      <c r="S7" s="20">
        <v>4</v>
      </c>
      <c r="T7" s="19"/>
      <c r="U7" s="19"/>
      <c r="V7" s="19"/>
      <c r="W7" s="19"/>
      <c r="X7" s="19"/>
      <c r="Y7" s="22"/>
      <c r="Z7" s="20">
        <v>5</v>
      </c>
      <c r="AG7">
        <f t="shared" si="0"/>
        <v>0</v>
      </c>
      <c r="AH7">
        <f t="shared" si="1"/>
        <v>0</v>
      </c>
      <c r="AI7">
        <f t="shared" si="2"/>
        <v>0</v>
      </c>
      <c r="AJ7">
        <f t="shared" si="3"/>
        <v>0</v>
      </c>
      <c r="AK7">
        <f t="shared" ref="AK7:AL7" si="12">AVERAGE(AG7,AI7)</f>
        <v>0</v>
      </c>
      <c r="AL7">
        <f t="shared" si="12"/>
        <v>0</v>
      </c>
      <c r="AM7">
        <f t="shared" si="5"/>
        <v>0</v>
      </c>
      <c r="AN7">
        <f t="shared" si="6"/>
        <v>0</v>
      </c>
      <c r="AO7" s="19"/>
      <c r="AP7" s="19"/>
      <c r="AQ7" s="19"/>
      <c r="AR7" s="19"/>
      <c r="AS7" s="19"/>
      <c r="AT7" s="31">
        <v>8.5999999999999993E-2</v>
      </c>
      <c r="AU7" s="33">
        <v>58.392000000000003</v>
      </c>
      <c r="AV7" s="33">
        <v>59.518999999999998</v>
      </c>
      <c r="AW7" s="16">
        <f t="shared" si="7"/>
        <v>1.1269999999999953</v>
      </c>
      <c r="AX7" s="19"/>
      <c r="AY7" s="19"/>
      <c r="AZ7" s="19"/>
      <c r="BA7" s="20"/>
      <c r="BB7" s="20"/>
      <c r="BC7" s="20"/>
      <c r="BD7" s="20"/>
      <c r="BE7" s="20"/>
    </row>
    <row r="8" spans="1:57" ht="15.75" customHeight="1">
      <c r="A8" s="16" t="s">
        <v>142</v>
      </c>
      <c r="B8" s="16" t="s">
        <v>123</v>
      </c>
      <c r="C8" s="40" t="s">
        <v>143</v>
      </c>
      <c r="D8" s="35">
        <v>96</v>
      </c>
      <c r="E8" s="16" t="s">
        <v>73</v>
      </c>
      <c r="F8" s="16" t="s">
        <v>72</v>
      </c>
      <c r="G8" s="16" t="s">
        <v>73</v>
      </c>
      <c r="H8" s="16" t="s">
        <v>128</v>
      </c>
      <c r="I8" s="16">
        <v>600</v>
      </c>
      <c r="J8" s="16">
        <v>50</v>
      </c>
      <c r="K8" s="16">
        <v>0.56620000000000004</v>
      </c>
      <c r="L8" s="16">
        <v>0.95299999999999996</v>
      </c>
      <c r="M8" s="19">
        <f>AVERAGE(K8,L8)</f>
        <v>0.75960000000000005</v>
      </c>
      <c r="N8" s="19">
        <f>M8*I8</f>
        <v>455.76000000000005</v>
      </c>
      <c r="O8" s="19"/>
      <c r="P8" s="19">
        <f>N8/AY8</f>
        <v>15.384225902653661</v>
      </c>
      <c r="Q8" s="19">
        <f>N8/AZ8</f>
        <v>9.841100855909751</v>
      </c>
      <c r="R8" s="21">
        <v>1013</v>
      </c>
      <c r="S8" s="16">
        <v>5</v>
      </c>
      <c r="T8" s="19">
        <f>R8/(S8*(0.02*0.02*0.01))</f>
        <v>50649999.999999985</v>
      </c>
      <c r="U8" s="19">
        <f>T8*I8</f>
        <v>30389999999.999992</v>
      </c>
      <c r="V8" s="19"/>
      <c r="W8" s="19">
        <f>U8/AY8</f>
        <v>1025817590.7970084</v>
      </c>
      <c r="X8" s="19">
        <f>U8/AZ8</f>
        <v>656202946.75069606</v>
      </c>
      <c r="Y8" s="22">
        <f>T8/N8</f>
        <v>111133.05248376334</v>
      </c>
      <c r="Z8" s="16">
        <v>5</v>
      </c>
      <c r="AA8" s="16">
        <v>3.1099999999999999E-2</v>
      </c>
      <c r="AB8" s="16">
        <v>3.5999999999999997E-2</v>
      </c>
      <c r="AC8" s="16">
        <v>3.3599999999999998E-2</v>
      </c>
      <c r="AD8" s="16"/>
      <c r="AE8" s="16"/>
      <c r="AF8" s="16"/>
      <c r="AG8" s="16">
        <f t="shared" si="0"/>
        <v>4.8999999999999981E-3</v>
      </c>
      <c r="AH8" s="16">
        <f t="shared" si="1"/>
        <v>2.4999999999999988E-3</v>
      </c>
      <c r="AI8" s="16">
        <f t="shared" si="2"/>
        <v>0</v>
      </c>
      <c r="AJ8" s="16">
        <f t="shared" si="3"/>
        <v>0</v>
      </c>
      <c r="AK8" s="16">
        <v>4.8999999999999998E-3</v>
      </c>
      <c r="AL8" s="16">
        <v>2.5000000000000001E-3</v>
      </c>
      <c r="AM8" s="16">
        <f t="shared" si="5"/>
        <v>5.4406999999999997E-2</v>
      </c>
      <c r="AN8" s="16">
        <f t="shared" ref="AN8:AN93" si="13">(AM8*Z8*I8)</f>
        <v>163.22099999999998</v>
      </c>
      <c r="AO8" s="19">
        <f>(AN8/U8)*1000000</f>
        <v>5.370878578479764E-3</v>
      </c>
      <c r="AP8" s="19">
        <f>AN8/N8</f>
        <v>0.35812927856766708</v>
      </c>
      <c r="AQ8" s="19"/>
      <c r="AR8" s="19">
        <f>(AN8/AY8)*1000</f>
        <v>5509.5417238393729</v>
      </c>
      <c r="AS8" s="19">
        <f>(AN8/AZ8)*1000</f>
        <v>3524.3863498386108</v>
      </c>
      <c r="AT8" s="21">
        <v>0.125</v>
      </c>
      <c r="AU8" s="16">
        <v>27.864999999999998</v>
      </c>
      <c r="AV8" s="16">
        <v>28.396999999999998</v>
      </c>
      <c r="AW8" s="16">
        <f t="shared" si="7"/>
        <v>0.53200000000000003</v>
      </c>
      <c r="AX8" s="19"/>
      <c r="AY8" s="19">
        <f>244.95*(AT8)-0.9936</f>
        <v>29.625149999999998</v>
      </c>
      <c r="AZ8" s="19">
        <f>(6748.1*(AW8)+1041.2)/100</f>
        <v>46.311892000000007</v>
      </c>
      <c r="BA8" s="21"/>
      <c r="BB8" s="16"/>
      <c r="BC8" s="16"/>
      <c r="BD8" s="16"/>
      <c r="BE8" s="16"/>
    </row>
    <row r="9" spans="1:57" ht="15.75" customHeight="1">
      <c r="A9" s="1" t="s">
        <v>142</v>
      </c>
      <c r="B9" s="20" t="s">
        <v>123</v>
      </c>
      <c r="C9" s="41" t="s">
        <v>143</v>
      </c>
      <c r="D9" s="41">
        <v>96</v>
      </c>
      <c r="E9" s="1" t="s">
        <v>73</v>
      </c>
      <c r="F9" s="1" t="s">
        <v>72</v>
      </c>
      <c r="G9" s="1" t="s">
        <v>73</v>
      </c>
      <c r="H9" s="20" t="s">
        <v>128</v>
      </c>
      <c r="I9">
        <v>600</v>
      </c>
      <c r="J9">
        <v>50</v>
      </c>
      <c r="M9" s="19"/>
      <c r="N9" s="19"/>
      <c r="O9" s="19"/>
      <c r="P9" s="19"/>
      <c r="Q9" s="19"/>
      <c r="R9" s="26">
        <v>1013</v>
      </c>
      <c r="S9" s="20">
        <v>5</v>
      </c>
      <c r="T9" s="19"/>
      <c r="U9" s="19"/>
      <c r="V9" s="19"/>
      <c r="W9" s="19"/>
      <c r="X9" s="19"/>
      <c r="Y9" s="22"/>
      <c r="Z9" s="20">
        <v>5</v>
      </c>
      <c r="AA9" s="20">
        <v>3.1099999999999999E-2</v>
      </c>
      <c r="AB9">
        <v>3.5999999999999997E-2</v>
      </c>
      <c r="AC9">
        <v>3.3599999999999998E-2</v>
      </c>
      <c r="AG9">
        <f t="shared" si="0"/>
        <v>4.8999999999999981E-3</v>
      </c>
      <c r="AH9">
        <f t="shared" si="1"/>
        <v>2.4999999999999988E-3</v>
      </c>
      <c r="AI9">
        <f t="shared" si="2"/>
        <v>0</v>
      </c>
      <c r="AJ9">
        <f t="shared" si="3"/>
        <v>0</v>
      </c>
      <c r="AK9">
        <v>4.8999999999999998E-3</v>
      </c>
      <c r="AL9">
        <v>2.5000000000000001E-3</v>
      </c>
      <c r="AM9">
        <f t="shared" si="5"/>
        <v>5.4406999999999997E-2</v>
      </c>
      <c r="AN9">
        <f t="shared" si="13"/>
        <v>163.22099999999998</v>
      </c>
      <c r="AO9" s="19"/>
      <c r="AP9" s="19"/>
      <c r="AQ9" s="19"/>
      <c r="AR9" s="19"/>
      <c r="AS9" s="19"/>
      <c r="AT9" s="26"/>
      <c r="AW9" s="16">
        <f t="shared" si="7"/>
        <v>0</v>
      </c>
      <c r="AX9" s="19"/>
      <c r="AY9" s="19"/>
      <c r="AZ9" s="19"/>
      <c r="BA9" s="20"/>
      <c r="BB9" s="20"/>
      <c r="BC9" s="20"/>
      <c r="BD9" s="20"/>
      <c r="BE9" s="20"/>
    </row>
    <row r="10" spans="1:57" ht="15.75" customHeight="1">
      <c r="A10" s="16" t="s">
        <v>142</v>
      </c>
      <c r="B10" s="16" t="s">
        <v>123</v>
      </c>
      <c r="C10" s="34" t="s">
        <v>143</v>
      </c>
      <c r="D10" s="35">
        <v>39</v>
      </c>
      <c r="E10" s="16" t="s">
        <v>73</v>
      </c>
      <c r="F10" s="16" t="s">
        <v>72</v>
      </c>
      <c r="G10" s="16" t="s">
        <v>72</v>
      </c>
      <c r="H10" s="16" t="s">
        <v>141</v>
      </c>
      <c r="I10" s="16">
        <v>440</v>
      </c>
      <c r="J10" s="16">
        <v>50</v>
      </c>
      <c r="K10" s="16">
        <v>0.78539999999999999</v>
      </c>
      <c r="L10" s="16">
        <v>0.82250000000000001</v>
      </c>
      <c r="M10" s="19">
        <f>AVERAGE(K10,L10)</f>
        <v>0.80394999999999994</v>
      </c>
      <c r="N10" s="19">
        <f>M10*I10</f>
        <v>353.738</v>
      </c>
      <c r="O10" s="19"/>
      <c r="P10" s="19">
        <f>N10/AY10</f>
        <v>12.563748759121237</v>
      </c>
      <c r="Q10" s="19">
        <f>N10/AZ10</f>
        <v>5.2404910711891564</v>
      </c>
      <c r="R10" s="21">
        <v>575</v>
      </c>
      <c r="S10" s="16">
        <v>4</v>
      </c>
      <c r="T10" s="19">
        <f>R10/(S10*(0.02*0.02*0.01))</f>
        <v>35937499.999999993</v>
      </c>
      <c r="U10" s="19">
        <f>T10*I10</f>
        <v>15812499999.999996</v>
      </c>
      <c r="V10" s="19"/>
      <c r="W10" s="19">
        <f>U10/AY10</f>
        <v>561614181.26863527</v>
      </c>
      <c r="X10" s="19">
        <f>U10/AZ10</f>
        <v>234256045.61335936</v>
      </c>
      <c r="Y10" s="22">
        <f>T10/N10</f>
        <v>101593.552290113</v>
      </c>
      <c r="Z10" s="16">
        <v>5</v>
      </c>
      <c r="AA10" s="16">
        <v>2.8500000000000001E-2</v>
      </c>
      <c r="AB10" s="16">
        <v>2.9600000000000001E-2</v>
      </c>
      <c r="AC10" s="16">
        <v>2.9100000000000001E-2</v>
      </c>
      <c r="AD10" s="16">
        <v>3.0599999999999999E-2</v>
      </c>
      <c r="AE10" s="16">
        <v>3.5400000000000001E-2</v>
      </c>
      <c r="AF10" s="16">
        <v>3.3300000000000003E-2</v>
      </c>
      <c r="AG10" s="16">
        <f t="shared" si="0"/>
        <v>1.1000000000000003E-3</v>
      </c>
      <c r="AH10" s="16">
        <f t="shared" si="1"/>
        <v>5.9999999999999984E-4</v>
      </c>
      <c r="AI10" s="16">
        <f t="shared" si="2"/>
        <v>4.8000000000000022E-3</v>
      </c>
      <c r="AJ10" s="16">
        <f t="shared" si="3"/>
        <v>2.7000000000000045E-3</v>
      </c>
      <c r="AK10" s="16">
        <f t="shared" ref="AK10:AL10" si="14">AVERAGE(AG10,AI10)</f>
        <v>2.9500000000000012E-3</v>
      </c>
      <c r="AL10" s="16">
        <f t="shared" si="14"/>
        <v>1.6500000000000022E-3</v>
      </c>
      <c r="AM10" s="16">
        <f t="shared" si="5"/>
        <v>3.2662500000000011E-2</v>
      </c>
      <c r="AN10" s="16">
        <f t="shared" si="13"/>
        <v>71.85750000000003</v>
      </c>
      <c r="AO10" s="19">
        <f>(AN10/U10)*1000000</f>
        <v>4.5443478260869599E-3</v>
      </c>
      <c r="AP10" s="19">
        <f>AN10/N10</f>
        <v>0.2031376329373718</v>
      </c>
      <c r="AQ10" s="19"/>
      <c r="AR10" s="19">
        <f>(AN10/AY10)*1000</f>
        <v>2552.1701837477303</v>
      </c>
      <c r="AS10" s="19">
        <f>(AN10/AZ10)*1000</f>
        <v>1064.5409516307973</v>
      </c>
      <c r="AT10" s="21">
        <v>0.11899999999999999</v>
      </c>
      <c r="AU10" s="16">
        <v>30.992999999999999</v>
      </c>
      <c r="AV10" s="16">
        <v>31.838999999999999</v>
      </c>
      <c r="AW10" s="16">
        <f t="shared" si="7"/>
        <v>0.84600000000000009</v>
      </c>
      <c r="AX10" s="19"/>
      <c r="AY10" s="19">
        <f>244.95*(AT10)-0.9936</f>
        <v>28.155449999999998</v>
      </c>
      <c r="AZ10" s="19">
        <f>(6748.1*(AW10)+1041.2)/100</f>
        <v>67.500926000000007</v>
      </c>
      <c r="BA10" s="21"/>
      <c r="BB10" s="16"/>
      <c r="BC10" s="16"/>
      <c r="BD10" s="16"/>
      <c r="BE10" s="16"/>
    </row>
    <row r="11" spans="1:57" ht="15.75" customHeight="1">
      <c r="A11" s="20" t="s">
        <v>142</v>
      </c>
      <c r="B11" s="20" t="s">
        <v>123</v>
      </c>
      <c r="C11" s="27" t="s">
        <v>143</v>
      </c>
      <c r="D11" s="42">
        <v>39</v>
      </c>
      <c r="E11" s="20" t="s">
        <v>73</v>
      </c>
      <c r="F11" s="20" t="s">
        <v>72</v>
      </c>
      <c r="G11" s="20" t="s">
        <v>72</v>
      </c>
      <c r="H11" s="20" t="s">
        <v>141</v>
      </c>
      <c r="I11">
        <v>440</v>
      </c>
      <c r="J11">
        <v>50</v>
      </c>
      <c r="M11" s="19"/>
      <c r="N11" s="19"/>
      <c r="O11" s="19"/>
      <c r="P11" s="19"/>
      <c r="Q11" s="19"/>
      <c r="R11" s="26">
        <v>575</v>
      </c>
      <c r="S11" s="20">
        <v>4</v>
      </c>
      <c r="T11" s="19"/>
      <c r="U11" s="19"/>
      <c r="V11" s="19"/>
      <c r="W11" s="19"/>
      <c r="X11" s="19"/>
      <c r="Y11" s="22"/>
      <c r="Z11" s="20">
        <v>5</v>
      </c>
      <c r="AA11">
        <v>2.8500000000000001E-2</v>
      </c>
      <c r="AB11">
        <v>2.9600000000000001E-2</v>
      </c>
      <c r="AC11">
        <v>2.9100000000000001E-2</v>
      </c>
      <c r="AD11">
        <v>3.0599999999999999E-2</v>
      </c>
      <c r="AE11">
        <v>3.5400000000000001E-2</v>
      </c>
      <c r="AF11">
        <v>3.3300000000000003E-2</v>
      </c>
      <c r="AG11">
        <f t="shared" si="0"/>
        <v>1.1000000000000003E-3</v>
      </c>
      <c r="AH11">
        <f t="shared" si="1"/>
        <v>5.9999999999999984E-4</v>
      </c>
      <c r="AI11">
        <f t="shared" si="2"/>
        <v>4.8000000000000022E-3</v>
      </c>
      <c r="AJ11">
        <f t="shared" si="3"/>
        <v>2.7000000000000045E-3</v>
      </c>
      <c r="AK11">
        <f t="shared" ref="AK11:AL11" si="15">AVERAGE(AG11,AI11)</f>
        <v>2.9500000000000012E-3</v>
      </c>
      <c r="AL11">
        <f t="shared" si="15"/>
        <v>1.6500000000000022E-3</v>
      </c>
      <c r="AM11">
        <f t="shared" si="5"/>
        <v>3.2662500000000011E-2</v>
      </c>
      <c r="AN11">
        <f t="shared" si="13"/>
        <v>71.85750000000003</v>
      </c>
      <c r="AO11" s="19"/>
      <c r="AP11" s="19"/>
      <c r="AQ11" s="19"/>
      <c r="AR11" s="19"/>
      <c r="AS11" s="19"/>
      <c r="AT11" s="26"/>
      <c r="AW11" s="16">
        <f t="shared" si="7"/>
        <v>0</v>
      </c>
      <c r="AX11" s="19"/>
      <c r="AY11" s="19"/>
      <c r="AZ11" s="19"/>
      <c r="BA11" s="20"/>
      <c r="BB11" s="20"/>
      <c r="BC11" s="20"/>
      <c r="BD11" s="20"/>
      <c r="BE11" s="20"/>
    </row>
    <row r="12" spans="1:57" ht="15.75" customHeight="1">
      <c r="A12" s="15" t="s">
        <v>145</v>
      </c>
      <c r="B12" s="16" t="s">
        <v>70</v>
      </c>
      <c r="C12" s="17" t="s">
        <v>146</v>
      </c>
      <c r="D12" s="18">
        <v>95</v>
      </c>
      <c r="E12" s="15" t="s">
        <v>72</v>
      </c>
      <c r="F12" s="15" t="s">
        <v>72</v>
      </c>
      <c r="G12" s="16" t="s">
        <v>72</v>
      </c>
      <c r="H12" s="16" t="s">
        <v>141</v>
      </c>
      <c r="I12" s="16">
        <v>600</v>
      </c>
      <c r="J12" s="16">
        <v>50</v>
      </c>
      <c r="K12" s="16">
        <v>0.76149999999999995</v>
      </c>
      <c r="L12" s="16">
        <v>0.7772</v>
      </c>
      <c r="M12" s="19">
        <f>AVERAGE(K12,L12)</f>
        <v>0.76934999999999998</v>
      </c>
      <c r="N12" s="19">
        <f>M12*I12</f>
        <v>461.61</v>
      </c>
      <c r="O12" s="19"/>
      <c r="P12" s="19">
        <f>N12/AY12</f>
        <v>11.856446610544971</v>
      </c>
      <c r="Q12" s="19">
        <f>N12/AZ12</f>
        <v>5.0176893086911889</v>
      </c>
      <c r="R12" s="21">
        <v>142</v>
      </c>
      <c r="S12" s="16">
        <v>4</v>
      </c>
      <c r="T12" s="19">
        <f>R12/(S12*(0.02*0.02*0.01))</f>
        <v>8874999.9999999981</v>
      </c>
      <c r="U12" s="19">
        <f>T12*I12</f>
        <v>5324999999.999999</v>
      </c>
      <c r="V12" s="19"/>
      <c r="W12" s="19">
        <f>U12/AY12</f>
        <v>136772553.02344394</v>
      </c>
      <c r="X12" s="19">
        <f>U12/AZ12</f>
        <v>57882618.593142644</v>
      </c>
      <c r="Y12" s="22">
        <f>T12/N12</f>
        <v>19226.18660774246</v>
      </c>
      <c r="Z12" s="16">
        <v>5</v>
      </c>
      <c r="AA12" s="16">
        <v>2.8899999999999999E-2</v>
      </c>
      <c r="AB12" s="16">
        <v>3.4000000000000002E-2</v>
      </c>
      <c r="AC12" s="16">
        <v>3.0800000000000001E-2</v>
      </c>
      <c r="AD12" s="16">
        <v>3.56E-2</v>
      </c>
      <c r="AE12" s="16">
        <v>4.1300000000000003E-2</v>
      </c>
      <c r="AF12" s="16">
        <v>3.8899999999999997E-2</v>
      </c>
      <c r="AG12" s="16">
        <f t="shared" si="0"/>
        <v>5.1000000000000038E-3</v>
      </c>
      <c r="AH12" s="16">
        <f t="shared" si="1"/>
        <v>1.9000000000000024E-3</v>
      </c>
      <c r="AI12" s="16">
        <f t="shared" si="2"/>
        <v>5.7000000000000037E-3</v>
      </c>
      <c r="AJ12" s="16">
        <f t="shared" si="3"/>
        <v>3.2999999999999974E-3</v>
      </c>
      <c r="AK12" s="16">
        <f t="shared" ref="AK12:AL12" si="16">AVERAGE(AG12,AI12)</f>
        <v>5.4000000000000038E-3</v>
      </c>
      <c r="AL12" s="16">
        <f t="shared" si="16"/>
        <v>2.5999999999999999E-3</v>
      </c>
      <c r="AM12" s="16">
        <f t="shared" si="5"/>
        <v>6.0058000000000042E-2</v>
      </c>
      <c r="AN12" s="16">
        <f t="shared" si="13"/>
        <v>180.17400000000012</v>
      </c>
      <c r="AO12" s="19">
        <f>(AN12/U12)*1000000</f>
        <v>3.3835492957746509E-2</v>
      </c>
      <c r="AP12" s="19">
        <f>AN12/N12</f>
        <v>0.39031650094235421</v>
      </c>
      <c r="AQ12" s="19"/>
      <c r="AR12" s="19">
        <f>(AN12/AY12)*1000</f>
        <v>4627.7667546377479</v>
      </c>
      <c r="AS12" s="19">
        <f>(AN12/AZ12)*1000</f>
        <v>1958.4869337842049</v>
      </c>
      <c r="AT12" s="21">
        <v>0.16300000000000001</v>
      </c>
      <c r="AU12" s="16">
        <v>77.959000000000003</v>
      </c>
      <c r="AV12" s="16">
        <v>79.168000000000006</v>
      </c>
      <c r="AW12" s="16">
        <f t="shared" si="7"/>
        <v>1.2090000000000032</v>
      </c>
      <c r="AX12" s="19"/>
      <c r="AY12" s="19">
        <f>244.95*(AT12)-0.9936</f>
        <v>38.933250000000001</v>
      </c>
      <c r="AZ12" s="19">
        <f>(6748.1*(AW12)+1041.2)/100</f>
        <v>91.996529000000223</v>
      </c>
      <c r="BA12" s="21"/>
      <c r="BB12" s="16"/>
      <c r="BC12" s="16"/>
      <c r="BD12" s="16"/>
      <c r="BE12" s="16"/>
    </row>
    <row r="13" spans="1:57" ht="15.75" customHeight="1">
      <c r="A13" s="20" t="s">
        <v>145</v>
      </c>
      <c r="B13" s="20" t="s">
        <v>70</v>
      </c>
      <c r="C13" s="27" t="s">
        <v>146</v>
      </c>
      <c r="D13" s="42">
        <v>95</v>
      </c>
      <c r="E13" s="20" t="s">
        <v>72</v>
      </c>
      <c r="F13" s="20" t="s">
        <v>72</v>
      </c>
      <c r="G13" s="20" t="s">
        <v>72</v>
      </c>
      <c r="H13" s="20" t="s">
        <v>141</v>
      </c>
      <c r="I13">
        <v>600</v>
      </c>
      <c r="J13">
        <v>50</v>
      </c>
      <c r="M13" s="19"/>
      <c r="N13" s="19"/>
      <c r="O13" s="19"/>
      <c r="P13" s="19"/>
      <c r="Q13" s="19"/>
      <c r="R13" s="26">
        <v>142</v>
      </c>
      <c r="S13" s="20">
        <v>4</v>
      </c>
      <c r="T13" s="19"/>
      <c r="U13" s="19"/>
      <c r="V13" s="19"/>
      <c r="W13" s="19"/>
      <c r="X13" s="19"/>
      <c r="Y13" s="22"/>
      <c r="Z13" s="20">
        <v>5</v>
      </c>
      <c r="AA13">
        <v>2.8899999999999999E-2</v>
      </c>
      <c r="AB13">
        <v>3.4000000000000002E-2</v>
      </c>
      <c r="AC13">
        <v>3.0800000000000001E-2</v>
      </c>
      <c r="AD13">
        <v>3.56E-2</v>
      </c>
      <c r="AE13">
        <v>4.1300000000000003E-2</v>
      </c>
      <c r="AF13">
        <v>3.8899999999999997E-2</v>
      </c>
      <c r="AG13">
        <f t="shared" si="0"/>
        <v>5.1000000000000038E-3</v>
      </c>
      <c r="AH13">
        <f t="shared" si="1"/>
        <v>1.9000000000000024E-3</v>
      </c>
      <c r="AI13">
        <f t="shared" si="2"/>
        <v>5.7000000000000037E-3</v>
      </c>
      <c r="AJ13">
        <f t="shared" si="3"/>
        <v>3.2999999999999974E-3</v>
      </c>
      <c r="AK13">
        <f t="shared" ref="AK13:AL13" si="17">AVERAGE(AG13,AI13)</f>
        <v>5.4000000000000038E-3</v>
      </c>
      <c r="AL13">
        <f t="shared" si="17"/>
        <v>2.5999999999999999E-3</v>
      </c>
      <c r="AM13">
        <f t="shared" si="5"/>
        <v>6.0058000000000042E-2</v>
      </c>
      <c r="AN13">
        <f t="shared" si="13"/>
        <v>180.17400000000012</v>
      </c>
      <c r="AO13" s="19"/>
      <c r="AP13" s="19"/>
      <c r="AQ13" s="19"/>
      <c r="AR13" s="19"/>
      <c r="AS13" s="19"/>
      <c r="AT13" s="26"/>
      <c r="AW13" s="16">
        <f t="shared" si="7"/>
        <v>0</v>
      </c>
      <c r="AX13" s="19"/>
      <c r="AY13" s="19"/>
      <c r="AZ13" s="19"/>
      <c r="BA13" s="20"/>
      <c r="BB13" s="20"/>
      <c r="BC13" s="20"/>
      <c r="BD13" s="20"/>
      <c r="BE13" s="20"/>
    </row>
    <row r="14" spans="1:57" ht="15.75" customHeight="1">
      <c r="A14" s="15" t="s">
        <v>147</v>
      </c>
      <c r="B14" s="16" t="s">
        <v>70</v>
      </c>
      <c r="C14" s="17" t="s">
        <v>148</v>
      </c>
      <c r="D14" s="18">
        <v>18</v>
      </c>
      <c r="E14" s="15" t="s">
        <v>72</v>
      </c>
      <c r="F14" s="15" t="s">
        <v>72</v>
      </c>
      <c r="G14" s="15" t="s">
        <v>72</v>
      </c>
      <c r="H14" s="16" t="s">
        <v>141</v>
      </c>
      <c r="I14" s="16">
        <v>600</v>
      </c>
      <c r="J14" s="16">
        <v>50</v>
      </c>
      <c r="K14" s="16">
        <v>0.85950000000000004</v>
      </c>
      <c r="L14" s="16">
        <v>0.84160000000000001</v>
      </c>
      <c r="M14" s="19">
        <f>AVERAGE(K14,L14)</f>
        <v>0.85055000000000003</v>
      </c>
      <c r="N14" s="19">
        <f>M14*I14</f>
        <v>510.33000000000004</v>
      </c>
      <c r="O14" s="19"/>
      <c r="P14" s="19">
        <f>N14/AY14</f>
        <v>12.479687769377776</v>
      </c>
      <c r="Q14" s="19">
        <f>N14/AZ14</f>
        <v>4.0092202087512741</v>
      </c>
      <c r="R14" s="21">
        <v>1812</v>
      </c>
      <c r="S14" s="16">
        <v>4</v>
      </c>
      <c r="T14" s="19">
        <f>R14/(S14*(0.02*0.02*0.01))</f>
        <v>113249999.99999999</v>
      </c>
      <c r="U14" s="19">
        <f>T14*I14</f>
        <v>67949999999.999992</v>
      </c>
      <c r="V14" s="19"/>
      <c r="W14" s="19">
        <f>U14/AY14</f>
        <v>1661659678.89252</v>
      </c>
      <c r="X14" s="19">
        <f>U14/AZ14</f>
        <v>533824218.0249036</v>
      </c>
      <c r="Y14" s="22">
        <f>T14/N14</f>
        <v>221915.23132090995</v>
      </c>
      <c r="Z14" s="16">
        <v>5</v>
      </c>
      <c r="AA14" s="16">
        <v>2.92E-2</v>
      </c>
      <c r="AB14" s="16">
        <v>3.4299999999999997E-2</v>
      </c>
      <c r="AC14" s="16">
        <v>3.1399999999999997E-2</v>
      </c>
      <c r="AD14" s="16">
        <v>2.92E-2</v>
      </c>
      <c r="AE14" s="16">
        <v>3.5900000000000001E-2</v>
      </c>
      <c r="AF14" s="16">
        <v>3.1800000000000002E-2</v>
      </c>
      <c r="AG14" s="16">
        <f t="shared" si="0"/>
        <v>5.0999999999999969E-3</v>
      </c>
      <c r="AH14" s="16">
        <f t="shared" si="1"/>
        <v>2.1999999999999971E-3</v>
      </c>
      <c r="AI14" s="16">
        <f t="shared" si="2"/>
        <v>6.7000000000000011E-3</v>
      </c>
      <c r="AJ14" s="16">
        <f t="shared" si="3"/>
        <v>2.6000000000000016E-3</v>
      </c>
      <c r="AK14" s="16">
        <f t="shared" ref="AK14:AL14" si="18">AVERAGE(AG14,AI14)</f>
        <v>5.899999999999999E-3</v>
      </c>
      <c r="AL14" s="16">
        <f t="shared" si="18"/>
        <v>2.3999999999999994E-3</v>
      </c>
      <c r="AM14" s="16">
        <f t="shared" si="5"/>
        <v>6.5900999999999987E-2</v>
      </c>
      <c r="AN14" s="16">
        <f t="shared" si="13"/>
        <v>197.70299999999997</v>
      </c>
      <c r="AO14" s="19">
        <f>(AN14/U14)*1000000</f>
        <v>2.9095364238410594E-3</v>
      </c>
      <c r="AP14" s="19">
        <f>AN14/N14</f>
        <v>0.3874022691199811</v>
      </c>
      <c r="AQ14" s="19"/>
      <c r="AR14" s="19">
        <f>(AN14/AY14)*1000</f>
        <v>4834.6593597658266</v>
      </c>
      <c r="AS14" s="19">
        <f>(AN14/AZ14)*1000</f>
        <v>1553.181006271928</v>
      </c>
      <c r="AT14" s="21">
        <v>0.17100000000000001</v>
      </c>
      <c r="AU14" s="16">
        <v>64.039000000000001</v>
      </c>
      <c r="AV14" s="16">
        <v>65.771000000000001</v>
      </c>
      <c r="AW14" s="16">
        <f t="shared" si="7"/>
        <v>1.7319999999999993</v>
      </c>
      <c r="AX14" s="19"/>
      <c r="AY14" s="19">
        <f>244.95*(AT14)-0.9936</f>
        <v>40.892850000000003</v>
      </c>
      <c r="AZ14" s="19">
        <f>(6748.1*(AW14)+1041.2)/100</f>
        <v>127.28909199999997</v>
      </c>
      <c r="BA14" s="21"/>
      <c r="BB14" s="16"/>
      <c r="BC14" s="16"/>
      <c r="BD14" s="16"/>
      <c r="BE14" s="16"/>
    </row>
    <row r="15" spans="1:57" ht="15.75" customHeight="1">
      <c r="A15" s="20" t="s">
        <v>147</v>
      </c>
      <c r="B15" s="20" t="s">
        <v>70</v>
      </c>
      <c r="C15" s="27" t="s">
        <v>148</v>
      </c>
      <c r="D15" s="42">
        <v>18</v>
      </c>
      <c r="E15" s="20" t="s">
        <v>72</v>
      </c>
      <c r="F15" s="20" t="s">
        <v>72</v>
      </c>
      <c r="G15" s="20" t="s">
        <v>72</v>
      </c>
      <c r="H15" s="20" t="s">
        <v>141</v>
      </c>
      <c r="I15">
        <v>600</v>
      </c>
      <c r="J15">
        <v>50</v>
      </c>
      <c r="M15" s="19"/>
      <c r="N15" s="19"/>
      <c r="O15" s="19"/>
      <c r="P15" s="19"/>
      <c r="Q15" s="19"/>
      <c r="R15" s="26">
        <v>1812</v>
      </c>
      <c r="S15" s="20">
        <v>4</v>
      </c>
      <c r="T15" s="19"/>
      <c r="U15" s="19"/>
      <c r="V15" s="19"/>
      <c r="W15" s="19"/>
      <c r="X15" s="19"/>
      <c r="Y15" s="22"/>
      <c r="Z15" s="20">
        <v>5</v>
      </c>
      <c r="AA15">
        <v>2.92E-2</v>
      </c>
      <c r="AB15">
        <v>3.4299999999999997E-2</v>
      </c>
      <c r="AC15">
        <v>3.1399999999999997E-2</v>
      </c>
      <c r="AD15">
        <v>2.92E-2</v>
      </c>
      <c r="AE15">
        <v>3.5900000000000001E-2</v>
      </c>
      <c r="AF15">
        <v>3.1800000000000002E-2</v>
      </c>
      <c r="AG15">
        <f t="shared" si="0"/>
        <v>5.0999999999999969E-3</v>
      </c>
      <c r="AH15">
        <f t="shared" si="1"/>
        <v>2.1999999999999971E-3</v>
      </c>
      <c r="AI15">
        <f t="shared" si="2"/>
        <v>6.7000000000000011E-3</v>
      </c>
      <c r="AJ15">
        <f t="shared" si="3"/>
        <v>2.6000000000000016E-3</v>
      </c>
      <c r="AK15">
        <f t="shared" ref="AK15:AL15" si="19">AVERAGE(AG15,AI15)</f>
        <v>5.899999999999999E-3</v>
      </c>
      <c r="AL15">
        <f t="shared" si="19"/>
        <v>2.3999999999999994E-3</v>
      </c>
      <c r="AM15">
        <f t="shared" si="5"/>
        <v>6.5900999999999987E-2</v>
      </c>
      <c r="AN15">
        <f t="shared" si="13"/>
        <v>197.70299999999997</v>
      </c>
      <c r="AO15" s="19"/>
      <c r="AP15" s="19"/>
      <c r="AQ15" s="19"/>
      <c r="AR15" s="19"/>
      <c r="AS15" s="19"/>
      <c r="AT15" s="26"/>
      <c r="AW15" s="16">
        <f t="shared" si="7"/>
        <v>0</v>
      </c>
      <c r="AX15" s="19"/>
      <c r="AY15" s="19"/>
      <c r="AZ15" s="19"/>
      <c r="BA15" s="20"/>
      <c r="BB15" s="20"/>
      <c r="BC15" s="20"/>
      <c r="BD15" s="20"/>
      <c r="BE15" s="20"/>
    </row>
    <row r="16" spans="1:57" ht="15.75" customHeight="1">
      <c r="A16" s="16" t="s">
        <v>69</v>
      </c>
      <c r="B16" s="16" t="s">
        <v>70</v>
      </c>
      <c r="C16" s="34" t="s">
        <v>71</v>
      </c>
      <c r="D16" s="35">
        <v>36</v>
      </c>
      <c r="E16" s="16" t="s">
        <v>72</v>
      </c>
      <c r="F16" s="16" t="s">
        <v>72</v>
      </c>
      <c r="G16" s="16" t="s">
        <v>72</v>
      </c>
      <c r="H16" s="16" t="s">
        <v>141</v>
      </c>
      <c r="I16" s="16">
        <v>570</v>
      </c>
      <c r="J16" s="16">
        <v>50</v>
      </c>
      <c r="K16" s="16">
        <v>0.76280000000000003</v>
      </c>
      <c r="L16" s="16">
        <v>0.82099999999999995</v>
      </c>
      <c r="M16" s="19">
        <f>AVERAGE(K16,L16)</f>
        <v>0.79190000000000005</v>
      </c>
      <c r="N16" s="19">
        <f>M16*I16</f>
        <v>451.38300000000004</v>
      </c>
      <c r="O16" s="19"/>
      <c r="P16" s="19">
        <f>N16/AY16</f>
        <v>20.718234706874593</v>
      </c>
      <c r="Q16" s="19">
        <f>N16/AZ16</f>
        <v>10.024105617456895</v>
      </c>
      <c r="R16" s="21">
        <v>219</v>
      </c>
      <c r="S16" s="16">
        <v>4</v>
      </c>
      <c r="T16" s="19">
        <f>R16/(S16*(0.02*0.02*0.01))</f>
        <v>13687499.999999998</v>
      </c>
      <c r="U16" s="19">
        <f>T16*I16</f>
        <v>7801874999.999999</v>
      </c>
      <c r="V16" s="19"/>
      <c r="W16" s="19">
        <f>U16/AY16</f>
        <v>358101827.94588453</v>
      </c>
      <c r="X16" s="19">
        <f>U16/AZ16</f>
        <v>173260444.04462838</v>
      </c>
      <c r="Y16" s="22">
        <f>T16/N16</f>
        <v>30323.472527764665</v>
      </c>
      <c r="Z16" s="16">
        <v>5</v>
      </c>
      <c r="AA16" s="16">
        <v>2.9499999999999998E-2</v>
      </c>
      <c r="AB16" s="16">
        <v>3.8100000000000002E-2</v>
      </c>
      <c r="AC16" s="16">
        <v>3.3399999999999999E-2</v>
      </c>
      <c r="AD16" s="16">
        <v>2.8899999999999999E-2</v>
      </c>
      <c r="AE16" s="16">
        <v>3.2000000000000001E-2</v>
      </c>
      <c r="AF16" s="16">
        <v>2.9700000000000001E-2</v>
      </c>
      <c r="AG16" s="16">
        <f t="shared" si="0"/>
        <v>8.6000000000000035E-3</v>
      </c>
      <c r="AH16" s="16">
        <f t="shared" si="1"/>
        <v>3.9000000000000007E-3</v>
      </c>
      <c r="AI16" s="16">
        <f t="shared" si="2"/>
        <v>3.1000000000000021E-3</v>
      </c>
      <c r="AJ16" s="16">
        <f t="shared" si="3"/>
        <v>8.000000000000021E-4</v>
      </c>
      <c r="AK16" s="16">
        <f t="shared" ref="AK16:AL16" si="20">AVERAGE(AG16,AI16)</f>
        <v>5.8500000000000028E-3</v>
      </c>
      <c r="AL16" s="16">
        <f t="shared" si="20"/>
        <v>2.3500000000000014E-3</v>
      </c>
      <c r="AM16" s="16">
        <f t="shared" si="5"/>
        <v>6.5361500000000031E-2</v>
      </c>
      <c r="AN16" s="16">
        <f t="shared" si="13"/>
        <v>186.28027500000007</v>
      </c>
      <c r="AO16" s="19">
        <f>(AN16/U16)*1000000</f>
        <v>2.3876347031963483E-2</v>
      </c>
      <c r="AP16" s="19">
        <f>AN16/N16</f>
        <v>0.41268783937365844</v>
      </c>
      <c r="AQ16" s="19"/>
      <c r="AR16" s="19">
        <f>(AN16/AY16)*1000</f>
        <v>8550.1635168164194</v>
      </c>
      <c r="AS16" s="19">
        <f>(AN16/AZ16)*1000</f>
        <v>4136.826488921638</v>
      </c>
      <c r="AT16" s="21">
        <v>9.2999999999999999E-2</v>
      </c>
      <c r="AU16" s="16">
        <v>31.954999999999998</v>
      </c>
      <c r="AV16" s="16">
        <v>32.468000000000004</v>
      </c>
      <c r="AW16" s="16">
        <f t="shared" si="7"/>
        <v>0.51300000000000523</v>
      </c>
      <c r="AX16" s="19"/>
      <c r="AY16" s="19">
        <f>244.95*(AT16)-0.9936</f>
        <v>21.786749999999998</v>
      </c>
      <c r="AZ16" s="19">
        <f>(6748.1*(AW16)+1041.2)/100</f>
        <v>45.029753000000355</v>
      </c>
      <c r="BA16" s="21"/>
      <c r="BB16" s="16"/>
      <c r="BC16" s="16"/>
      <c r="BD16" s="16"/>
      <c r="BE16" s="16"/>
    </row>
    <row r="17" spans="1:57" ht="15.75" customHeight="1">
      <c r="A17" s="1" t="s">
        <v>69</v>
      </c>
      <c r="B17" s="20" t="s">
        <v>70</v>
      </c>
      <c r="C17" s="41" t="s">
        <v>71</v>
      </c>
      <c r="D17" s="43">
        <v>36</v>
      </c>
      <c r="E17" s="1" t="s">
        <v>72</v>
      </c>
      <c r="F17" s="1" t="s">
        <v>72</v>
      </c>
      <c r="G17" s="1" t="s">
        <v>72</v>
      </c>
      <c r="H17" s="20" t="s">
        <v>141</v>
      </c>
      <c r="I17">
        <v>570</v>
      </c>
      <c r="J17">
        <v>50</v>
      </c>
      <c r="M17" s="19"/>
      <c r="N17" s="19"/>
      <c r="O17" s="19"/>
      <c r="P17" s="19"/>
      <c r="Q17" s="19"/>
      <c r="R17" s="26">
        <v>219</v>
      </c>
      <c r="S17" s="20">
        <v>4</v>
      </c>
      <c r="T17" s="19"/>
      <c r="U17" s="19"/>
      <c r="V17" s="19"/>
      <c r="W17" s="19"/>
      <c r="X17" s="19"/>
      <c r="Y17" s="22"/>
      <c r="Z17" s="20">
        <v>5</v>
      </c>
      <c r="AA17">
        <v>2.9499999999999998E-2</v>
      </c>
      <c r="AB17">
        <v>3.8100000000000002E-2</v>
      </c>
      <c r="AC17">
        <v>3.3399999999999999E-2</v>
      </c>
      <c r="AD17">
        <v>2.8899999999999999E-2</v>
      </c>
      <c r="AE17">
        <v>3.2000000000000001E-2</v>
      </c>
      <c r="AF17">
        <v>2.9700000000000001E-2</v>
      </c>
      <c r="AG17">
        <f t="shared" si="0"/>
        <v>8.6000000000000035E-3</v>
      </c>
      <c r="AH17">
        <f t="shared" si="1"/>
        <v>3.9000000000000007E-3</v>
      </c>
      <c r="AI17">
        <f t="shared" si="2"/>
        <v>3.1000000000000021E-3</v>
      </c>
      <c r="AJ17">
        <f t="shared" si="3"/>
        <v>8.000000000000021E-4</v>
      </c>
      <c r="AK17">
        <f t="shared" ref="AK17:AL17" si="21">AVERAGE(AG17,AI17)</f>
        <v>5.8500000000000028E-3</v>
      </c>
      <c r="AL17">
        <f t="shared" si="21"/>
        <v>2.3500000000000014E-3</v>
      </c>
      <c r="AM17">
        <f t="shared" si="5"/>
        <v>6.5361500000000031E-2</v>
      </c>
      <c r="AN17">
        <f t="shared" si="13"/>
        <v>186.28027500000007</v>
      </c>
      <c r="AO17" s="19"/>
      <c r="AP17" s="19"/>
      <c r="AQ17" s="19"/>
      <c r="AR17" s="19"/>
      <c r="AS17" s="19"/>
      <c r="AT17" s="31">
        <v>0.17100000000000001</v>
      </c>
      <c r="AU17" s="33">
        <v>64.039000000000001</v>
      </c>
      <c r="AV17" s="33">
        <v>65.771000000000001</v>
      </c>
      <c r="AW17" s="16">
        <f t="shared" si="7"/>
        <v>1.7319999999999993</v>
      </c>
      <c r="AX17" s="19"/>
      <c r="AY17" s="19"/>
      <c r="AZ17" s="19"/>
      <c r="BA17" s="20"/>
      <c r="BB17" s="20"/>
      <c r="BC17" s="20"/>
      <c r="BD17" s="20"/>
      <c r="BE17" s="20"/>
    </row>
    <row r="18" spans="1:57" ht="15.75" customHeight="1">
      <c r="A18" s="15">
        <v>59.518999999999998</v>
      </c>
      <c r="B18" s="16" t="s">
        <v>123</v>
      </c>
      <c r="C18" s="17" t="s">
        <v>150</v>
      </c>
      <c r="D18" s="18">
        <v>33</v>
      </c>
      <c r="E18" s="15" t="s">
        <v>72</v>
      </c>
      <c r="F18" s="15" t="s">
        <v>72</v>
      </c>
      <c r="G18" s="16" t="s">
        <v>72</v>
      </c>
      <c r="H18" s="16" t="s">
        <v>141</v>
      </c>
      <c r="I18" s="16">
        <v>552</v>
      </c>
      <c r="J18" s="16">
        <v>50</v>
      </c>
      <c r="K18" s="16">
        <v>0.64549999999999996</v>
      </c>
      <c r="L18" s="16">
        <v>0.48020000000000002</v>
      </c>
      <c r="M18" s="19">
        <f>AVERAGE(K18,L18)</f>
        <v>0.56284999999999996</v>
      </c>
      <c r="N18" s="19">
        <f>M18*I18</f>
        <v>310.69319999999999</v>
      </c>
      <c r="O18" s="19"/>
      <c r="P18" s="19">
        <f>N18/AY18</f>
        <v>15.478858714334827</v>
      </c>
      <c r="Q18" s="19">
        <f>N18/AZ18</f>
        <v>3.5933623327605817</v>
      </c>
      <c r="R18" s="21">
        <v>335</v>
      </c>
      <c r="S18" s="16">
        <v>5</v>
      </c>
      <c r="T18" s="19">
        <f>R18/(S18*(0.02*0.02*0.01))</f>
        <v>16749999.999999996</v>
      </c>
      <c r="U18" s="19">
        <f>T18*I18</f>
        <v>9245999999.9999981</v>
      </c>
      <c r="V18" s="19"/>
      <c r="W18" s="19">
        <f>U18/AY18</f>
        <v>460639394.98109317</v>
      </c>
      <c r="X18" s="19">
        <f>U18/AZ18</f>
        <v>106935807.18440033</v>
      </c>
      <c r="Y18" s="22">
        <f>T18/N18</f>
        <v>53911.704536822814</v>
      </c>
      <c r="Z18" s="16">
        <v>5</v>
      </c>
      <c r="AA18" s="16">
        <v>3.78E-2</v>
      </c>
      <c r="AB18" s="16">
        <v>4.8099999999999997E-2</v>
      </c>
      <c r="AC18" s="16">
        <v>4.5600000000000002E-2</v>
      </c>
      <c r="AD18" s="16">
        <v>2.9899999999999999E-2</v>
      </c>
      <c r="AE18" s="16">
        <v>3.1899999999999998E-2</v>
      </c>
      <c r="AF18" s="16">
        <v>3.0800000000000001E-2</v>
      </c>
      <c r="AG18" s="16">
        <f t="shared" si="0"/>
        <v>1.0299999999999997E-2</v>
      </c>
      <c r="AH18" s="16">
        <f t="shared" si="1"/>
        <v>7.8000000000000014E-3</v>
      </c>
      <c r="AI18" s="16">
        <f t="shared" si="2"/>
        <v>1.9999999999999983E-3</v>
      </c>
      <c r="AJ18" s="16">
        <f t="shared" si="3"/>
        <v>9.0000000000000149E-4</v>
      </c>
      <c r="AK18" s="16">
        <f t="shared" ref="AK18:AL18" si="22">AVERAGE(AG18,AI18)</f>
        <v>6.1499999999999975E-3</v>
      </c>
      <c r="AL18" s="16">
        <f t="shared" si="22"/>
        <v>4.3500000000000014E-3</v>
      </c>
      <c r="AM18" s="16">
        <f t="shared" si="5"/>
        <v>6.7510499999999973E-2</v>
      </c>
      <c r="AN18" s="16">
        <f t="shared" si="13"/>
        <v>186.32897999999992</v>
      </c>
      <c r="AO18" s="19">
        <f>(AN18/U18)*1000000</f>
        <v>2.0152388059701487E-2</v>
      </c>
      <c r="AP18" s="19">
        <f>AN18/N18</f>
        <v>0.59972017411388445</v>
      </c>
      <c r="AQ18" s="19"/>
      <c r="AR18" s="19">
        <f>(AN18/AY18)*1000</f>
        <v>9282.9838432450997</v>
      </c>
      <c r="AS18" s="19">
        <f>(AN18/AZ18)*1000</f>
        <v>2155.0118838574499</v>
      </c>
      <c r="AT18" s="21">
        <v>8.5999999999999993E-2</v>
      </c>
      <c r="AU18" s="16">
        <v>58.392000000000003</v>
      </c>
      <c r="AV18" s="16">
        <v>59.518999999999998</v>
      </c>
      <c r="AW18" s="16">
        <f t="shared" si="7"/>
        <v>1.1269999999999953</v>
      </c>
      <c r="AX18" s="19"/>
      <c r="AY18" s="19">
        <f>244.95*(AT18)-0.9936</f>
        <v>20.072099999999995</v>
      </c>
      <c r="AZ18" s="19">
        <f>(6748.1*(AW18)+1041.2)/100</f>
        <v>86.463086999999689</v>
      </c>
      <c r="BA18" s="21"/>
      <c r="BB18" s="16"/>
      <c r="BC18" s="16"/>
      <c r="BD18" s="16"/>
      <c r="BE18" s="16"/>
    </row>
    <row r="19" spans="1:57" ht="15.75" customHeight="1">
      <c r="A19" s="20">
        <v>59.518999999999998</v>
      </c>
      <c r="B19" s="20" t="s">
        <v>123</v>
      </c>
      <c r="C19" s="27" t="s">
        <v>150</v>
      </c>
      <c r="D19" s="42">
        <v>33</v>
      </c>
      <c r="E19" s="20" t="s">
        <v>72</v>
      </c>
      <c r="F19" s="20" t="s">
        <v>72</v>
      </c>
      <c r="G19" s="20" t="s">
        <v>72</v>
      </c>
      <c r="H19" s="20" t="s">
        <v>141</v>
      </c>
      <c r="I19">
        <v>552</v>
      </c>
      <c r="J19">
        <v>50</v>
      </c>
      <c r="M19" s="19"/>
      <c r="N19" s="19"/>
      <c r="O19" s="19"/>
      <c r="P19" s="19"/>
      <c r="Q19" s="19"/>
      <c r="R19" s="26">
        <v>335</v>
      </c>
      <c r="S19" s="20">
        <v>5</v>
      </c>
      <c r="T19" s="19"/>
      <c r="U19" s="19"/>
      <c r="V19" s="19"/>
      <c r="W19" s="19"/>
      <c r="X19" s="19"/>
      <c r="Y19" s="22"/>
      <c r="Z19" s="20">
        <v>5</v>
      </c>
      <c r="AA19" s="20">
        <v>3.78E-2</v>
      </c>
      <c r="AB19">
        <v>4.8099999999999997E-2</v>
      </c>
      <c r="AC19">
        <v>4.5600000000000002E-2</v>
      </c>
      <c r="AD19">
        <v>2.9899999999999999E-2</v>
      </c>
      <c r="AE19">
        <v>3.1899999999999998E-2</v>
      </c>
      <c r="AF19">
        <v>3.0800000000000001E-2</v>
      </c>
      <c r="AG19">
        <f t="shared" si="0"/>
        <v>1.0299999999999997E-2</v>
      </c>
      <c r="AH19">
        <f t="shared" si="1"/>
        <v>7.8000000000000014E-3</v>
      </c>
      <c r="AI19">
        <f t="shared" si="2"/>
        <v>1.9999999999999983E-3</v>
      </c>
      <c r="AJ19">
        <f t="shared" si="3"/>
        <v>9.0000000000000149E-4</v>
      </c>
      <c r="AK19">
        <f t="shared" ref="AK19:AL19" si="23">AVERAGE(AG19,AI19)</f>
        <v>6.1499999999999975E-3</v>
      </c>
      <c r="AL19">
        <f t="shared" si="23"/>
        <v>4.3500000000000014E-3</v>
      </c>
      <c r="AM19">
        <f t="shared" si="5"/>
        <v>6.7510499999999973E-2</v>
      </c>
      <c r="AN19">
        <f t="shared" si="13"/>
        <v>186.32897999999992</v>
      </c>
      <c r="AO19" s="19"/>
      <c r="AP19" s="19"/>
      <c r="AQ19" s="19"/>
      <c r="AR19" s="19"/>
      <c r="AS19" s="19"/>
      <c r="AT19" s="31">
        <v>9.2999999999999999E-2</v>
      </c>
      <c r="AU19" s="33">
        <v>31.954999999999998</v>
      </c>
      <c r="AV19" s="33">
        <v>32.468000000000004</v>
      </c>
      <c r="AW19" s="16">
        <f t="shared" si="7"/>
        <v>0.51300000000000523</v>
      </c>
      <c r="AX19" s="19"/>
      <c r="AY19" s="19"/>
      <c r="AZ19" s="19"/>
      <c r="BA19" s="20"/>
      <c r="BB19" s="20"/>
      <c r="BC19" s="20"/>
      <c r="BD19" s="20"/>
      <c r="BE19" s="20"/>
    </row>
    <row r="20" spans="1:57" ht="15.75" customHeight="1">
      <c r="A20" s="15" t="s">
        <v>151</v>
      </c>
      <c r="B20" s="16" t="s">
        <v>123</v>
      </c>
      <c r="C20" s="17" t="s">
        <v>152</v>
      </c>
      <c r="D20" s="18">
        <v>24</v>
      </c>
      <c r="E20" s="15" t="s">
        <v>73</v>
      </c>
      <c r="F20" s="15" t="s">
        <v>72</v>
      </c>
      <c r="G20" s="15" t="s">
        <v>73</v>
      </c>
      <c r="H20" s="16" t="s">
        <v>128</v>
      </c>
      <c r="I20" s="16">
        <v>450</v>
      </c>
      <c r="J20" s="16">
        <v>50</v>
      </c>
      <c r="K20" s="16">
        <v>0.7591</v>
      </c>
      <c r="L20" s="16">
        <v>0.71889999999999998</v>
      </c>
      <c r="M20" s="19">
        <f>AVERAGE(K20,L20)</f>
        <v>0.73899999999999999</v>
      </c>
      <c r="N20" s="19">
        <f>M20*I20</f>
        <v>332.55</v>
      </c>
      <c r="O20" s="19"/>
      <c r="P20" s="19">
        <f>N20/AY20</f>
        <v>17.067657827719049</v>
      </c>
      <c r="Q20" s="19">
        <f>N20/AZ20</f>
        <v>5.1425212138471599</v>
      </c>
      <c r="R20" s="21">
        <v>246</v>
      </c>
      <c r="S20" s="16">
        <v>4</v>
      </c>
      <c r="T20" s="19">
        <f>R20/(S20*(0.02*0.02*0.01))</f>
        <v>15374999.999999998</v>
      </c>
      <c r="U20" s="19">
        <f>T20*I20</f>
        <v>6918749999.999999</v>
      </c>
      <c r="V20" s="19"/>
      <c r="W20" s="19">
        <f>U20/AY20</f>
        <v>355095046.14503431</v>
      </c>
      <c r="X20" s="19">
        <f>U20/AZ20</f>
        <v>106990884.52354543</v>
      </c>
      <c r="Y20" s="22">
        <f>T20/N20</f>
        <v>46233.649075327012</v>
      </c>
      <c r="Z20" s="16">
        <v>5</v>
      </c>
      <c r="AA20" s="16">
        <v>2.8899999999999999E-2</v>
      </c>
      <c r="AB20" s="16">
        <v>3.0200000000000001E-2</v>
      </c>
      <c r="AC20" s="16">
        <v>2.9399999999999999E-2</v>
      </c>
      <c r="AD20" s="16">
        <v>0.13370000000000001</v>
      </c>
      <c r="AE20" s="16">
        <v>0.1434</v>
      </c>
      <c r="AF20" s="16">
        <v>0.14630000000000001</v>
      </c>
      <c r="AG20" s="16">
        <f t="shared" si="0"/>
        <v>1.3000000000000025E-3</v>
      </c>
      <c r="AH20" s="16">
        <f t="shared" si="1"/>
        <v>5.0000000000000044E-4</v>
      </c>
      <c r="AI20" s="16">
        <f t="shared" si="2"/>
        <v>9.6999999999999864E-3</v>
      </c>
      <c r="AJ20" s="16">
        <f t="shared" si="3"/>
        <v>1.26E-2</v>
      </c>
      <c r="AK20" s="16">
        <f t="shared" ref="AK20:AL20" si="24">AVERAGE(AG20,AI20)</f>
        <v>5.4999999999999945E-3</v>
      </c>
      <c r="AL20" s="16">
        <f t="shared" si="24"/>
        <v>6.5500000000000003E-3</v>
      </c>
      <c r="AM20" s="16">
        <f t="shared" si="5"/>
        <v>5.8672999999999934E-2</v>
      </c>
      <c r="AN20" s="16">
        <f t="shared" si="13"/>
        <v>132.01424999999983</v>
      </c>
      <c r="AO20" s="19">
        <f>(AN20/U20)*1000000</f>
        <v>1.9080650406504043E-2</v>
      </c>
      <c r="AP20" s="19">
        <f>AN20/N20</f>
        <v>0.39697564276048664</v>
      </c>
      <c r="AQ20" s="19"/>
      <c r="AR20" s="19">
        <f>(AN20/AY20)*1000</f>
        <v>6775.4444365748213</v>
      </c>
      <c r="AS20" s="19">
        <f>(AN20/AZ20)*1000</f>
        <v>2041.4556642764144</v>
      </c>
      <c r="AT20" s="21">
        <v>8.3599999999999994E-2</v>
      </c>
      <c r="AU20" s="16">
        <v>37.902999999999999</v>
      </c>
      <c r="AV20" s="16">
        <v>38.707000000000001</v>
      </c>
      <c r="AW20" s="16">
        <f t="shared" si="7"/>
        <v>0.80400000000000205</v>
      </c>
      <c r="AX20" s="19"/>
      <c r="AY20" s="19">
        <f>244.95*(AT20)-0.9936</f>
        <v>19.484219999999997</v>
      </c>
      <c r="AZ20" s="19">
        <f>(6748.1*(AW20)+1041.2)/100</f>
        <v>64.666724000000144</v>
      </c>
      <c r="BA20" s="21"/>
      <c r="BB20" s="16"/>
      <c r="BC20" s="16"/>
      <c r="BD20" s="16"/>
      <c r="BE20" s="16"/>
    </row>
    <row r="21" spans="1:57" ht="15.75" customHeight="1">
      <c r="A21" s="20" t="s">
        <v>151</v>
      </c>
      <c r="B21" s="20" t="s">
        <v>123</v>
      </c>
      <c r="C21" s="27" t="s">
        <v>152</v>
      </c>
      <c r="D21" s="28">
        <v>24</v>
      </c>
      <c r="E21" s="20" t="s">
        <v>73</v>
      </c>
      <c r="F21" s="20" t="s">
        <v>72</v>
      </c>
      <c r="G21" s="20" t="s">
        <v>73</v>
      </c>
      <c r="H21" s="20" t="s">
        <v>128</v>
      </c>
      <c r="I21">
        <v>450</v>
      </c>
      <c r="J21">
        <v>50</v>
      </c>
      <c r="M21" s="19"/>
      <c r="N21" s="19"/>
      <c r="O21" s="19"/>
      <c r="P21" s="19"/>
      <c r="Q21" s="19"/>
      <c r="R21" s="26">
        <v>246</v>
      </c>
      <c r="S21" s="20">
        <v>4</v>
      </c>
      <c r="T21" s="19"/>
      <c r="U21" s="19"/>
      <c r="V21" s="19"/>
      <c r="W21" s="19"/>
      <c r="X21" s="19"/>
      <c r="Y21" s="22"/>
      <c r="Z21" s="20">
        <v>5</v>
      </c>
      <c r="AA21">
        <v>2.8899999999999999E-2</v>
      </c>
      <c r="AB21">
        <v>3.0200000000000001E-2</v>
      </c>
      <c r="AC21">
        <v>2.9399999999999999E-2</v>
      </c>
      <c r="AD21">
        <v>0.13370000000000001</v>
      </c>
      <c r="AE21">
        <v>0.1434</v>
      </c>
      <c r="AF21">
        <v>0.14630000000000001</v>
      </c>
      <c r="AG21">
        <f t="shared" si="0"/>
        <v>1.3000000000000025E-3</v>
      </c>
      <c r="AH21">
        <f t="shared" si="1"/>
        <v>5.0000000000000044E-4</v>
      </c>
      <c r="AI21">
        <f t="shared" si="2"/>
        <v>9.6999999999999864E-3</v>
      </c>
      <c r="AJ21">
        <f t="shared" si="3"/>
        <v>1.26E-2</v>
      </c>
      <c r="AK21">
        <f t="shared" ref="AK21:AL21" si="25">AVERAGE(AG21,AI21)</f>
        <v>5.4999999999999945E-3</v>
      </c>
      <c r="AL21">
        <f t="shared" si="25"/>
        <v>6.5500000000000003E-3</v>
      </c>
      <c r="AM21">
        <f t="shared" si="5"/>
        <v>5.8672999999999934E-2</v>
      </c>
      <c r="AN21">
        <f t="shared" si="13"/>
        <v>132.01424999999983</v>
      </c>
      <c r="AO21" s="19"/>
      <c r="AP21" s="19"/>
      <c r="AQ21" s="19"/>
      <c r="AR21" s="19"/>
      <c r="AS21" s="19"/>
      <c r="AT21" s="31">
        <v>0.16300000000000001</v>
      </c>
      <c r="AU21" s="33">
        <v>77.959000000000003</v>
      </c>
      <c r="AV21" s="33">
        <v>79.168000000000006</v>
      </c>
      <c r="AW21" s="16">
        <f t="shared" si="7"/>
        <v>1.2090000000000032</v>
      </c>
      <c r="AX21" s="19"/>
      <c r="AY21" s="19"/>
      <c r="AZ21" s="19"/>
      <c r="BA21" s="20"/>
      <c r="BB21" s="20"/>
      <c r="BC21" s="20"/>
      <c r="BD21" s="20"/>
      <c r="BE21" s="20"/>
    </row>
    <row r="22" spans="1:57" ht="15.75" customHeight="1">
      <c r="A22" s="16" t="s">
        <v>145</v>
      </c>
      <c r="B22" s="16" t="s">
        <v>70</v>
      </c>
      <c r="C22" s="34" t="s">
        <v>153</v>
      </c>
      <c r="D22" s="35">
        <v>87</v>
      </c>
      <c r="E22" s="16" t="s">
        <v>73</v>
      </c>
      <c r="F22" s="16" t="s">
        <v>72</v>
      </c>
      <c r="G22" s="16" t="s">
        <v>72</v>
      </c>
      <c r="H22" s="16" t="s">
        <v>141</v>
      </c>
      <c r="I22" s="16">
        <v>430</v>
      </c>
      <c r="J22" s="16">
        <v>50</v>
      </c>
      <c r="K22" s="16">
        <v>0.92430000000000001</v>
      </c>
      <c r="L22" s="16">
        <v>0.71540000000000004</v>
      </c>
      <c r="M22" s="19">
        <f>AVERAGE(K22,L22)</f>
        <v>0.81984999999999997</v>
      </c>
      <c r="N22" s="19">
        <f>M22*I22</f>
        <v>352.53550000000001</v>
      </c>
      <c r="O22" s="19"/>
      <c r="P22" s="19">
        <f>N22/AY22</f>
        <v>16.365183039486023</v>
      </c>
      <c r="Q22" s="19">
        <f>N22/AZ22</f>
        <v>5.8482550705196132</v>
      </c>
      <c r="R22" s="21">
        <v>117</v>
      </c>
      <c r="S22" s="16">
        <v>6</v>
      </c>
      <c r="T22" s="19">
        <f>R22/(S22*(0.02*0.02*0.01))</f>
        <v>4874999.9999999991</v>
      </c>
      <c r="U22" s="19">
        <f>T22*I22</f>
        <v>2096249999.9999995</v>
      </c>
      <c r="V22" s="19"/>
      <c r="W22" s="19">
        <f>U22/AY22</f>
        <v>97310809.68164219</v>
      </c>
      <c r="X22" s="19">
        <f>U22/AZ22</f>
        <v>34774950.867577128</v>
      </c>
      <c r="Y22" s="22">
        <f>T22/N22</f>
        <v>13828.394587211782</v>
      </c>
      <c r="Z22" s="16">
        <v>5</v>
      </c>
      <c r="AA22" s="16">
        <v>4.8599999999999997E-2</v>
      </c>
      <c r="AB22" s="16">
        <v>5.5500000000000001E-2</v>
      </c>
      <c r="AC22" s="16">
        <v>5.5599999999999997E-2</v>
      </c>
      <c r="AD22" s="16">
        <v>2.9399999999999999E-2</v>
      </c>
      <c r="AE22" s="16">
        <v>3.3300000000000003E-2</v>
      </c>
      <c r="AF22" s="16">
        <v>3.1099999999999999E-2</v>
      </c>
      <c r="AG22" s="16">
        <f t="shared" si="0"/>
        <v>6.9000000000000034E-3</v>
      </c>
      <c r="AH22" s="16">
        <f t="shared" si="1"/>
        <v>6.9999999999999993E-3</v>
      </c>
      <c r="AI22" s="16">
        <f t="shared" si="2"/>
        <v>3.9000000000000042E-3</v>
      </c>
      <c r="AJ22" s="16">
        <f t="shared" si="3"/>
        <v>1.7000000000000001E-3</v>
      </c>
      <c r="AK22" s="16">
        <f t="shared" ref="AK22:AL22" si="26">AVERAGE(AG22,AI22)</f>
        <v>5.4000000000000038E-3</v>
      </c>
      <c r="AL22" s="16">
        <f t="shared" si="26"/>
        <v>4.3499999999999997E-3</v>
      </c>
      <c r="AM22" s="16">
        <f t="shared" si="5"/>
        <v>5.8938000000000039E-2</v>
      </c>
      <c r="AN22" s="16">
        <f t="shared" si="13"/>
        <v>126.71670000000007</v>
      </c>
      <c r="AO22" s="19">
        <f>(AN22/U22)*1000000</f>
        <v>6.0449230769230818E-2</v>
      </c>
      <c r="AP22" s="19">
        <f>AN22/N22</f>
        <v>0.35944380069524934</v>
      </c>
      <c r="AQ22" s="19"/>
      <c r="AR22" s="19">
        <f>(AN22/AY22)*1000</f>
        <v>5882.363590786289</v>
      </c>
      <c r="AS22" s="19">
        <f>(AN22/AZ22)*1000</f>
        <v>2102.1190299828331</v>
      </c>
      <c r="AT22" s="21">
        <v>9.1999999999999998E-2</v>
      </c>
      <c r="AU22" s="16">
        <v>28.983000000000001</v>
      </c>
      <c r="AV22" s="16">
        <v>29.722000000000001</v>
      </c>
      <c r="AW22" s="16">
        <f t="shared" si="7"/>
        <v>0.73900000000000077</v>
      </c>
      <c r="AX22" s="19"/>
      <c r="AY22" s="19">
        <f>244.95*(AT22)-0.9936</f>
        <v>21.541799999999999</v>
      </c>
      <c r="AZ22" s="19">
        <f>(6748.1*(AW22)+1041.2)/100</f>
        <v>60.280459000000057</v>
      </c>
      <c r="BA22" s="21"/>
      <c r="BB22" s="16"/>
      <c r="BC22" s="16"/>
      <c r="BD22" s="16"/>
      <c r="BE22" s="16"/>
    </row>
    <row r="23" spans="1:57" ht="15.75" customHeight="1">
      <c r="A23" s="20" t="s">
        <v>145</v>
      </c>
      <c r="B23" s="20" t="s">
        <v>70</v>
      </c>
      <c r="C23" s="27" t="s">
        <v>153</v>
      </c>
      <c r="D23" s="42">
        <v>87</v>
      </c>
      <c r="E23" s="20" t="s">
        <v>73</v>
      </c>
      <c r="F23" s="20" t="s">
        <v>72</v>
      </c>
      <c r="G23" s="20" t="s">
        <v>72</v>
      </c>
      <c r="H23" s="20" t="s">
        <v>141</v>
      </c>
      <c r="I23">
        <v>430</v>
      </c>
      <c r="J23">
        <v>50</v>
      </c>
      <c r="M23" s="19"/>
      <c r="N23" s="19"/>
      <c r="O23" s="19"/>
      <c r="P23" s="19"/>
      <c r="Q23" s="19"/>
      <c r="R23" s="26">
        <v>117</v>
      </c>
      <c r="S23" s="20">
        <v>6</v>
      </c>
      <c r="T23" s="19"/>
      <c r="U23" s="19"/>
      <c r="V23" s="19"/>
      <c r="W23" s="19"/>
      <c r="X23" s="19"/>
      <c r="Y23" s="22"/>
      <c r="Z23" s="20">
        <v>5</v>
      </c>
      <c r="AA23">
        <v>4.8599999999999997E-2</v>
      </c>
      <c r="AB23">
        <v>5.5500000000000001E-2</v>
      </c>
      <c r="AC23">
        <v>5.5599999999999997E-2</v>
      </c>
      <c r="AD23">
        <v>2.9399999999999999E-2</v>
      </c>
      <c r="AE23">
        <v>3.3300000000000003E-2</v>
      </c>
      <c r="AF23">
        <v>3.1099999999999999E-2</v>
      </c>
      <c r="AG23">
        <f t="shared" si="0"/>
        <v>6.9000000000000034E-3</v>
      </c>
      <c r="AH23">
        <f t="shared" si="1"/>
        <v>6.9999999999999993E-3</v>
      </c>
      <c r="AI23">
        <f t="shared" si="2"/>
        <v>3.9000000000000042E-3</v>
      </c>
      <c r="AJ23">
        <f t="shared" si="3"/>
        <v>1.7000000000000001E-3</v>
      </c>
      <c r="AK23">
        <f t="shared" ref="AK23:AL23" si="27">AVERAGE(AG23,AI23)</f>
        <v>5.4000000000000038E-3</v>
      </c>
      <c r="AL23">
        <f t="shared" si="27"/>
        <v>4.3499999999999997E-3</v>
      </c>
      <c r="AM23">
        <f t="shared" si="5"/>
        <v>5.8938000000000039E-2</v>
      </c>
      <c r="AN23">
        <f t="shared" si="13"/>
        <v>126.71670000000007</v>
      </c>
      <c r="AO23" s="19"/>
      <c r="AP23" s="19"/>
      <c r="AQ23" s="19"/>
      <c r="AR23" s="19"/>
      <c r="AS23" s="19"/>
      <c r="AT23" s="26"/>
      <c r="AW23" s="16">
        <f t="shared" si="7"/>
        <v>0</v>
      </c>
      <c r="AX23" s="19"/>
      <c r="AY23" s="19"/>
      <c r="AZ23" s="19"/>
      <c r="BA23" s="20"/>
      <c r="BB23" s="20"/>
      <c r="BC23" s="20"/>
      <c r="BD23" s="20"/>
      <c r="BE23" s="20"/>
    </row>
    <row r="24" spans="1:57" ht="15.75" customHeight="1">
      <c r="A24" s="16" t="s">
        <v>145</v>
      </c>
      <c r="B24" s="16" t="s">
        <v>70</v>
      </c>
      <c r="C24" s="34" t="s">
        <v>153</v>
      </c>
      <c r="D24" s="35">
        <v>61</v>
      </c>
      <c r="E24" s="16" t="s">
        <v>73</v>
      </c>
      <c r="F24" s="16" t="s">
        <v>72</v>
      </c>
      <c r="G24" s="16" t="s">
        <v>73</v>
      </c>
      <c r="H24" s="16" t="s">
        <v>128</v>
      </c>
      <c r="I24" s="16">
        <v>600</v>
      </c>
      <c r="J24" s="16">
        <v>50</v>
      </c>
      <c r="K24" s="16">
        <v>0.74850000000000005</v>
      </c>
      <c r="L24" s="16">
        <v>0.6583</v>
      </c>
      <c r="M24" s="19">
        <f>AVERAGE(K24,L24)</f>
        <v>0.70340000000000003</v>
      </c>
      <c r="N24" s="19">
        <f>M24*I24</f>
        <v>422.04</v>
      </c>
      <c r="O24" s="19"/>
      <c r="P24" s="19">
        <f>N24/AY24</f>
        <v>21.026200547027969</v>
      </c>
      <c r="Q24" s="19">
        <f>N24/AZ24</f>
        <v>7.1452514459255063</v>
      </c>
      <c r="R24" s="21">
        <v>258</v>
      </c>
      <c r="S24" s="16">
        <v>4</v>
      </c>
      <c r="T24" s="19">
        <f>R24/(S24*(0.02*0.02*0.01))</f>
        <v>16124999.999999998</v>
      </c>
      <c r="U24" s="19">
        <f>T24*I24</f>
        <v>9674999999.9999981</v>
      </c>
      <c r="V24" s="19"/>
      <c r="W24" s="19">
        <f>U24/AY24</f>
        <v>482012345.49449235</v>
      </c>
      <c r="X24" s="19">
        <f>U24/AZ24</f>
        <v>163800369.01556548</v>
      </c>
      <c r="Y24" s="22">
        <f>T24/N24</f>
        <v>38207.278930907014</v>
      </c>
      <c r="Z24" s="16">
        <v>5</v>
      </c>
      <c r="AA24" s="16">
        <v>3.15E-2</v>
      </c>
      <c r="AB24" s="16">
        <v>4.7300000000000002E-2</v>
      </c>
      <c r="AC24" s="16">
        <v>3.6999999999999998E-2</v>
      </c>
      <c r="AD24" s="16">
        <v>5.3400000000000003E-2</v>
      </c>
      <c r="AE24" s="16">
        <v>5.6800000000000003E-2</v>
      </c>
      <c r="AF24" s="16">
        <v>5.7599999999999998E-2</v>
      </c>
      <c r="AG24" s="16">
        <f t="shared" si="0"/>
        <v>1.5800000000000002E-2</v>
      </c>
      <c r="AH24" s="16">
        <f t="shared" si="1"/>
        <v>5.4999999999999979E-3</v>
      </c>
      <c r="AI24" s="16">
        <f t="shared" si="2"/>
        <v>3.4000000000000002E-3</v>
      </c>
      <c r="AJ24" s="16">
        <f t="shared" si="3"/>
        <v>4.1999999999999954E-3</v>
      </c>
      <c r="AK24" s="16">
        <f t="shared" ref="AK24:AL24" si="28">AVERAGE(AG24,AI24)</f>
        <v>9.6000000000000009E-3</v>
      </c>
      <c r="AL24" s="16">
        <f t="shared" si="28"/>
        <v>4.8499999999999967E-3</v>
      </c>
      <c r="AM24" s="16">
        <f t="shared" si="5"/>
        <v>0.10662400000000001</v>
      </c>
      <c r="AN24" s="16">
        <f t="shared" si="13"/>
        <v>319.87200000000001</v>
      </c>
      <c r="AO24" s="19">
        <f>(AN24/U24)*1000000</f>
        <v>3.30617054263566E-2</v>
      </c>
      <c r="AP24" s="19">
        <f>AN24/N24</f>
        <v>0.75791868069377311</v>
      </c>
      <c r="AQ24" s="19"/>
      <c r="AR24" s="19">
        <f>(AN24/AY24)*1000</f>
        <v>15936.150178606129</v>
      </c>
      <c r="AS24" s="19">
        <f>(AN24/AZ24)*1000</f>
        <v>5415.5195491211352</v>
      </c>
      <c r="AT24" s="21">
        <v>8.5999999999999993E-2</v>
      </c>
      <c r="AU24" s="16">
        <v>39.844999999999999</v>
      </c>
      <c r="AV24" s="16">
        <v>40.566000000000003</v>
      </c>
      <c r="AW24" s="16">
        <f t="shared" si="7"/>
        <v>0.72100000000000364</v>
      </c>
      <c r="AX24" s="19"/>
      <c r="AY24" s="19">
        <f>244.95*(AT24)-0.9936</f>
        <v>20.072099999999995</v>
      </c>
      <c r="AZ24" s="19">
        <f>(6748.1*(AW24)+1041.2)/100</f>
        <v>59.065801000000249</v>
      </c>
      <c r="BA24" s="21"/>
      <c r="BB24" s="16"/>
      <c r="BC24" s="16"/>
      <c r="BD24" s="16"/>
      <c r="BE24" s="16"/>
    </row>
    <row r="25" spans="1:57" ht="15.75" customHeight="1">
      <c r="A25" s="1" t="s">
        <v>145</v>
      </c>
      <c r="B25" s="20" t="s">
        <v>70</v>
      </c>
      <c r="C25" s="41" t="s">
        <v>153</v>
      </c>
      <c r="D25" s="44">
        <v>61</v>
      </c>
      <c r="E25" s="1" t="s">
        <v>73</v>
      </c>
      <c r="F25" s="1" t="s">
        <v>72</v>
      </c>
      <c r="G25" s="1" t="s">
        <v>73</v>
      </c>
      <c r="H25" s="20" t="s">
        <v>128</v>
      </c>
      <c r="I25">
        <v>600</v>
      </c>
      <c r="J25">
        <v>50</v>
      </c>
      <c r="M25" s="19"/>
      <c r="N25" s="19"/>
      <c r="O25" s="19"/>
      <c r="P25" s="19"/>
      <c r="Q25" s="19"/>
      <c r="R25" s="26">
        <v>258</v>
      </c>
      <c r="S25" s="20">
        <v>4</v>
      </c>
      <c r="T25" s="19"/>
      <c r="U25" s="19"/>
      <c r="V25" s="19"/>
      <c r="W25" s="19"/>
      <c r="X25" s="19"/>
      <c r="Y25" s="22"/>
      <c r="Z25" s="20">
        <v>5</v>
      </c>
      <c r="AA25">
        <v>3.15E-2</v>
      </c>
      <c r="AB25">
        <v>4.7300000000000002E-2</v>
      </c>
      <c r="AC25">
        <v>3.6999999999999998E-2</v>
      </c>
      <c r="AD25">
        <v>5.3400000000000003E-2</v>
      </c>
      <c r="AE25">
        <v>5.6800000000000003E-2</v>
      </c>
      <c r="AF25">
        <v>5.7599999999999998E-2</v>
      </c>
      <c r="AG25">
        <f t="shared" si="0"/>
        <v>1.5800000000000002E-2</v>
      </c>
      <c r="AH25">
        <f t="shared" si="1"/>
        <v>5.4999999999999979E-3</v>
      </c>
      <c r="AI25">
        <f t="shared" si="2"/>
        <v>3.4000000000000002E-3</v>
      </c>
      <c r="AJ25">
        <f t="shared" si="3"/>
        <v>4.1999999999999954E-3</v>
      </c>
      <c r="AK25">
        <f t="shared" ref="AK25:AL25" si="29">AVERAGE(AG25,AI25)</f>
        <v>9.6000000000000009E-3</v>
      </c>
      <c r="AL25">
        <f t="shared" si="29"/>
        <v>4.8499999999999967E-3</v>
      </c>
      <c r="AM25">
        <f t="shared" si="5"/>
        <v>0.10662400000000001</v>
      </c>
      <c r="AN25">
        <f t="shared" si="13"/>
        <v>319.87200000000001</v>
      </c>
      <c r="AO25" s="19"/>
      <c r="AP25" s="19"/>
      <c r="AQ25" s="19"/>
      <c r="AR25" s="19"/>
      <c r="AS25" s="19"/>
      <c r="AT25" s="26"/>
      <c r="AW25" s="16">
        <f t="shared" si="7"/>
        <v>0</v>
      </c>
      <c r="AX25" s="19"/>
      <c r="AY25" s="19"/>
      <c r="AZ25" s="19"/>
      <c r="BA25" s="20"/>
      <c r="BB25" s="20"/>
      <c r="BC25" s="20"/>
      <c r="BD25" s="20"/>
      <c r="BE25" s="20"/>
    </row>
    <row r="26" spans="1:57" ht="15.75" customHeight="1">
      <c r="A26" s="16" t="s">
        <v>157</v>
      </c>
      <c r="B26" s="16" t="s">
        <v>70</v>
      </c>
      <c r="C26" s="34" t="s">
        <v>158</v>
      </c>
      <c r="D26" s="45">
        <v>64</v>
      </c>
      <c r="E26" s="16" t="s">
        <v>73</v>
      </c>
      <c r="F26" s="16" t="s">
        <v>72</v>
      </c>
      <c r="G26" s="16" t="s">
        <v>140</v>
      </c>
      <c r="H26" s="16" t="s">
        <v>141</v>
      </c>
      <c r="I26" s="16">
        <v>500</v>
      </c>
      <c r="J26" s="16">
        <v>1</v>
      </c>
      <c r="K26" s="16">
        <v>9.7000000000000003E-2</v>
      </c>
      <c r="L26" s="16">
        <v>0.126</v>
      </c>
      <c r="M26" s="19">
        <f>AVERAGE(K26,L26)</f>
        <v>0.1115</v>
      </c>
      <c r="N26" s="19">
        <f>M26*I26</f>
        <v>55.75</v>
      </c>
      <c r="O26" s="19">
        <f>N26/AX26</f>
        <v>2.9707191005248714</v>
      </c>
      <c r="P26" s="19"/>
      <c r="Q26" s="19">
        <f>N26/AZ26</f>
        <v>0.97505378667778342</v>
      </c>
      <c r="R26" s="21">
        <v>55</v>
      </c>
      <c r="S26" s="16">
        <v>4</v>
      </c>
      <c r="T26" s="19">
        <f>R26/(S26*(0.02*0.02*0.01))</f>
        <v>3437499.9999999995</v>
      </c>
      <c r="U26" s="19">
        <f>T26*I26</f>
        <v>1718749999.9999998</v>
      </c>
      <c r="V26" s="19">
        <f>U26/AX26</f>
        <v>91586070.924253315</v>
      </c>
      <c r="W26" s="19"/>
      <c r="X26" s="19">
        <f>U26/AZ26</f>
        <v>30060514.723810583</v>
      </c>
      <c r="Y26" s="22">
        <f>T26/N26</f>
        <v>61659.192825112099</v>
      </c>
      <c r="Z26" s="16">
        <v>5</v>
      </c>
      <c r="AA26" s="16">
        <v>3.7500000000000006E-2</v>
      </c>
      <c r="AB26" s="16">
        <v>4.4499999999999998E-2</v>
      </c>
      <c r="AC26" s="16">
        <v>4.65E-2</v>
      </c>
      <c r="AD26" s="16">
        <v>6.6000000000000003E-2</v>
      </c>
      <c r="AE26" s="16">
        <v>7.6499999999999999E-2</v>
      </c>
      <c r="AF26" s="16">
        <v>7.7499999999999999E-2</v>
      </c>
      <c r="AG26" s="16">
        <f t="shared" si="0"/>
        <v>6.9999999999999923E-3</v>
      </c>
      <c r="AH26" s="16">
        <f t="shared" si="1"/>
        <v>8.9999999999999941E-3</v>
      </c>
      <c r="AI26" s="16">
        <f t="shared" si="2"/>
        <v>1.0499999999999995E-2</v>
      </c>
      <c r="AJ26" s="16">
        <f t="shared" si="3"/>
        <v>1.1499999999999996E-2</v>
      </c>
      <c r="AK26" s="16">
        <f t="shared" ref="AK26:AL26" si="30">AVERAGE(AG26,AI26)</f>
        <v>8.7499999999999939E-3</v>
      </c>
      <c r="AL26" s="16">
        <f t="shared" si="30"/>
        <v>1.0249999999999995E-2</v>
      </c>
      <c r="AM26" s="16">
        <f t="shared" si="5"/>
        <v>9.3452499999999925E-2</v>
      </c>
      <c r="AN26" s="16">
        <f t="shared" si="13"/>
        <v>233.63124999999982</v>
      </c>
      <c r="AO26" s="19">
        <f>(AN26/U26)*1000000</f>
        <v>0.13593090909090902</v>
      </c>
      <c r="AP26" s="19">
        <f>AN26/N26</f>
        <v>4.1906950672645706</v>
      </c>
      <c r="AQ26" s="19">
        <f>(AN26/AX26)*1000</f>
        <v>12449.37788079822</v>
      </c>
      <c r="AR26" s="19"/>
      <c r="AS26" s="19">
        <f>(AN26/AZ26)*1000</f>
        <v>4086.1530941482283</v>
      </c>
      <c r="AT26" s="21">
        <v>8.2000000000000003E-2</v>
      </c>
      <c r="AU26" s="16">
        <v>19.36</v>
      </c>
      <c r="AV26" s="16">
        <v>20.053000000000001</v>
      </c>
      <c r="AW26" s="16">
        <f t="shared" si="7"/>
        <v>0.69300000000000139</v>
      </c>
      <c r="AX26" s="19">
        <f>202.5*(AT26)+2.1615</f>
        <v>18.766500000000001</v>
      </c>
      <c r="AY26" s="19"/>
      <c r="AZ26" s="19">
        <f>(6748.1*(AW26)+1041.2)/100</f>
        <v>57.176333000000092</v>
      </c>
      <c r="BA26" s="21"/>
      <c r="BB26" s="16"/>
      <c r="BC26" s="16"/>
      <c r="BD26" s="16"/>
      <c r="BE26" s="16"/>
    </row>
    <row r="27" spans="1:57" ht="15.75" customHeight="1">
      <c r="A27" s="20" t="s">
        <v>157</v>
      </c>
      <c r="B27" s="20" t="s">
        <v>70</v>
      </c>
      <c r="C27" s="27" t="s">
        <v>158</v>
      </c>
      <c r="D27" s="20">
        <v>64</v>
      </c>
      <c r="E27" s="20" t="s">
        <v>73</v>
      </c>
      <c r="F27" s="20" t="s">
        <v>72</v>
      </c>
      <c r="G27" s="20" t="s">
        <v>140</v>
      </c>
      <c r="H27" s="20" t="s">
        <v>141</v>
      </c>
      <c r="I27">
        <v>500</v>
      </c>
      <c r="J27">
        <v>1</v>
      </c>
      <c r="K27">
        <v>9.7000000000000003E-2</v>
      </c>
      <c r="L27">
        <v>0.126</v>
      </c>
      <c r="M27" s="19"/>
      <c r="N27" s="19"/>
      <c r="O27" s="19"/>
      <c r="P27" s="19"/>
      <c r="Q27" s="19"/>
      <c r="R27" s="26">
        <v>55</v>
      </c>
      <c r="S27" s="20">
        <v>4</v>
      </c>
      <c r="T27" s="19"/>
      <c r="U27" s="19"/>
      <c r="V27" s="19"/>
      <c r="W27" s="19"/>
      <c r="X27" s="19"/>
      <c r="Y27" s="22"/>
      <c r="Z27" s="20">
        <v>5</v>
      </c>
      <c r="AA27">
        <v>3.7500000000000006E-2</v>
      </c>
      <c r="AB27">
        <v>4.4499999999999998E-2</v>
      </c>
      <c r="AC27">
        <v>4.65E-2</v>
      </c>
      <c r="AD27">
        <v>6.6000000000000003E-2</v>
      </c>
      <c r="AE27">
        <v>7.6499999999999999E-2</v>
      </c>
      <c r="AF27">
        <v>7.7499999999999999E-2</v>
      </c>
      <c r="AG27">
        <f t="shared" si="0"/>
        <v>6.9999999999999923E-3</v>
      </c>
      <c r="AH27">
        <f t="shared" si="1"/>
        <v>8.9999999999999941E-3</v>
      </c>
      <c r="AI27">
        <f t="shared" si="2"/>
        <v>1.0499999999999995E-2</v>
      </c>
      <c r="AJ27">
        <f t="shared" si="3"/>
        <v>1.1499999999999996E-2</v>
      </c>
      <c r="AK27">
        <f t="shared" ref="AK27:AL27" si="31">AVERAGE(AG27,AI27)</f>
        <v>8.7499999999999939E-3</v>
      </c>
      <c r="AL27">
        <f t="shared" si="31"/>
        <v>1.0249999999999995E-2</v>
      </c>
      <c r="AM27">
        <f t="shared" si="5"/>
        <v>9.3452499999999925E-2</v>
      </c>
      <c r="AN27">
        <f t="shared" si="13"/>
        <v>233.63124999999982</v>
      </c>
      <c r="AO27" s="19"/>
      <c r="AP27" s="19"/>
      <c r="AQ27" s="19"/>
      <c r="AR27" s="19"/>
      <c r="AS27" s="19"/>
      <c r="AT27" s="26"/>
      <c r="AW27" s="16">
        <f t="shared" si="7"/>
        <v>0</v>
      </c>
      <c r="AX27" s="19"/>
      <c r="AY27" s="19"/>
      <c r="AZ27" s="19"/>
      <c r="BA27" s="20"/>
      <c r="BB27" s="20"/>
      <c r="BC27" s="20"/>
      <c r="BD27" s="20"/>
      <c r="BE27" s="20"/>
    </row>
    <row r="28" spans="1:57" ht="15.75" customHeight="1">
      <c r="A28" s="16" t="s">
        <v>142</v>
      </c>
      <c r="B28" s="16" t="s">
        <v>123</v>
      </c>
      <c r="C28" s="34" t="s">
        <v>150</v>
      </c>
      <c r="D28" s="35">
        <v>51</v>
      </c>
      <c r="E28" s="16" t="s">
        <v>72</v>
      </c>
      <c r="F28" s="16" t="s">
        <v>72</v>
      </c>
      <c r="G28" s="16" t="s">
        <v>73</v>
      </c>
      <c r="H28" s="16" t="s">
        <v>74</v>
      </c>
      <c r="I28" s="16">
        <v>350</v>
      </c>
      <c r="J28" s="16">
        <v>50</v>
      </c>
      <c r="K28" s="16">
        <v>0.73839999999999995</v>
      </c>
      <c r="L28" s="16">
        <v>0.69079999999999997</v>
      </c>
      <c r="M28" s="19">
        <f>AVERAGE(K28,L28)</f>
        <v>0.7145999999999999</v>
      </c>
      <c r="N28" s="19">
        <f>M28*I28</f>
        <v>250.10999999999996</v>
      </c>
      <c r="O28" s="19"/>
      <c r="P28" s="19">
        <f>N28/AY28</f>
        <v>13.516230176357862</v>
      </c>
      <c r="Q28" s="19">
        <f>N28/AZ28</f>
        <v>6.5798111945920796</v>
      </c>
      <c r="R28" s="21">
        <v>251</v>
      </c>
      <c r="S28" s="16">
        <v>6</v>
      </c>
      <c r="T28" s="19">
        <f>R28/(S28*(0.02*0.02*0.01))</f>
        <v>10458333.333333332</v>
      </c>
      <c r="U28" s="19">
        <f>T28*I28</f>
        <v>3660416666.666666</v>
      </c>
      <c r="V28" s="19"/>
      <c r="W28" s="19">
        <f>U28/AY28</f>
        <v>197813099.06858286</v>
      </c>
      <c r="X28" s="19">
        <f>U28/AZ28</f>
        <v>96297031.54693839</v>
      </c>
      <c r="Y28" s="22">
        <f>T28/N28</f>
        <v>41814.934762038036</v>
      </c>
      <c r="Z28" s="16">
        <v>5</v>
      </c>
      <c r="AA28" s="16">
        <v>3.5900000000000001E-2</v>
      </c>
      <c r="AB28" s="16">
        <v>4.48E-2</v>
      </c>
      <c r="AC28" s="16">
        <v>4.0899999999999999E-2</v>
      </c>
      <c r="AD28" s="16">
        <v>5.2600000000000001E-2</v>
      </c>
      <c r="AE28" s="16">
        <v>5.57E-2</v>
      </c>
      <c r="AF28" s="16">
        <v>5.6399999999999999E-2</v>
      </c>
      <c r="AG28" s="16">
        <f t="shared" si="0"/>
        <v>8.8999999999999982E-3</v>
      </c>
      <c r="AH28" s="16">
        <f t="shared" si="1"/>
        <v>4.9999999999999975E-3</v>
      </c>
      <c r="AI28" s="16">
        <f t="shared" si="2"/>
        <v>3.0999999999999986E-3</v>
      </c>
      <c r="AJ28" s="16">
        <f t="shared" si="3"/>
        <v>3.7999999999999978E-3</v>
      </c>
      <c r="AK28" s="16">
        <f t="shared" ref="AK28:AL28" si="32">AVERAGE(AG28,AI28)</f>
        <v>5.9999999999999984E-3</v>
      </c>
      <c r="AL28" s="16">
        <f t="shared" si="32"/>
        <v>4.3999999999999977E-3</v>
      </c>
      <c r="AM28" s="16">
        <f t="shared" si="5"/>
        <v>6.5763999999999975E-2</v>
      </c>
      <c r="AN28" s="16">
        <f t="shared" si="13"/>
        <v>115.08699999999996</v>
      </c>
      <c r="AO28" s="19">
        <f>(AN28/U28)*1000000</f>
        <v>3.1440956175298795E-2</v>
      </c>
      <c r="AP28" s="19">
        <f>AN28/N28</f>
        <v>0.46014553596417568</v>
      </c>
      <c r="AQ28" s="19"/>
      <c r="AR28" s="19">
        <f>(AN28/AY28)*1000</f>
        <v>6219.4329787153538</v>
      </c>
      <c r="AS28" s="19">
        <f>(AN28/AZ28)*1000</f>
        <v>3027.6707486786554</v>
      </c>
      <c r="AT28" s="21">
        <v>7.9600000000000004E-2</v>
      </c>
      <c r="AU28" s="16">
        <v>34.935000000000002</v>
      </c>
      <c r="AV28" s="16">
        <v>35.344000000000001</v>
      </c>
      <c r="AW28" s="16">
        <f t="shared" si="7"/>
        <v>0.40899999999999892</v>
      </c>
      <c r="AX28" s="19"/>
      <c r="AY28" s="19">
        <f>244.95*(AT28)-0.9936</f>
        <v>18.50442</v>
      </c>
      <c r="AZ28" s="19">
        <f>(6748.1*(AW28)+1041.2)/100</f>
        <v>38.011728999999931</v>
      </c>
      <c r="BA28" s="21"/>
      <c r="BB28" s="16"/>
      <c r="BC28" s="16"/>
      <c r="BD28" s="16"/>
      <c r="BE28" s="16"/>
    </row>
    <row r="29" spans="1:57" ht="15.75" customHeight="1">
      <c r="A29" s="20" t="s">
        <v>142</v>
      </c>
      <c r="B29" s="20" t="s">
        <v>123</v>
      </c>
      <c r="C29" s="27" t="s">
        <v>150</v>
      </c>
      <c r="D29" s="28">
        <v>51</v>
      </c>
      <c r="E29" s="20" t="s">
        <v>72</v>
      </c>
      <c r="F29" s="20" t="s">
        <v>72</v>
      </c>
      <c r="G29" s="20" t="s">
        <v>73</v>
      </c>
      <c r="H29" t="s">
        <v>74</v>
      </c>
      <c r="I29">
        <v>350</v>
      </c>
      <c r="J29">
        <v>50</v>
      </c>
      <c r="M29" s="19"/>
      <c r="N29" s="19"/>
      <c r="O29" s="19"/>
      <c r="P29" s="19"/>
      <c r="Q29" s="19"/>
      <c r="R29" s="26">
        <v>251</v>
      </c>
      <c r="S29" s="20">
        <v>6</v>
      </c>
      <c r="T29" s="19"/>
      <c r="U29" s="19"/>
      <c r="V29" s="19"/>
      <c r="W29" s="19"/>
      <c r="X29" s="19"/>
      <c r="Y29" s="22"/>
      <c r="Z29" s="20">
        <v>5</v>
      </c>
      <c r="AA29">
        <v>3.5900000000000001E-2</v>
      </c>
      <c r="AB29">
        <v>4.48E-2</v>
      </c>
      <c r="AC29">
        <v>4.0899999999999999E-2</v>
      </c>
      <c r="AD29">
        <v>5.2600000000000001E-2</v>
      </c>
      <c r="AE29">
        <v>5.57E-2</v>
      </c>
      <c r="AF29">
        <v>5.6399999999999999E-2</v>
      </c>
      <c r="AG29">
        <f t="shared" si="0"/>
        <v>8.8999999999999982E-3</v>
      </c>
      <c r="AH29">
        <f t="shared" si="1"/>
        <v>4.9999999999999975E-3</v>
      </c>
      <c r="AI29">
        <f t="shared" si="2"/>
        <v>3.0999999999999986E-3</v>
      </c>
      <c r="AJ29">
        <f t="shared" si="3"/>
        <v>3.7999999999999978E-3</v>
      </c>
      <c r="AK29">
        <f t="shared" ref="AK29:AL29" si="33">AVERAGE(AG29,AI29)</f>
        <v>5.9999999999999984E-3</v>
      </c>
      <c r="AL29">
        <f t="shared" si="33"/>
        <v>4.3999999999999977E-3</v>
      </c>
      <c r="AM29">
        <f t="shared" si="5"/>
        <v>6.5763999999999975E-2</v>
      </c>
      <c r="AN29">
        <f t="shared" si="13"/>
        <v>115.08699999999996</v>
      </c>
      <c r="AO29" s="19"/>
      <c r="AP29" s="19"/>
      <c r="AQ29" s="19"/>
      <c r="AR29" s="19"/>
      <c r="AS29" s="19"/>
      <c r="AT29" s="31">
        <v>0.39900000000000002</v>
      </c>
      <c r="AU29" s="33">
        <v>43.36</v>
      </c>
      <c r="AV29" s="33">
        <v>44.332000000000001</v>
      </c>
      <c r="AW29" s="16">
        <f t="shared" si="7"/>
        <v>0.97200000000000131</v>
      </c>
      <c r="AX29" s="19"/>
      <c r="AY29" s="19"/>
      <c r="AZ29" s="19"/>
      <c r="BA29" s="20"/>
      <c r="BB29" s="20"/>
      <c r="BC29" s="20"/>
      <c r="BD29" s="20"/>
      <c r="BE29" s="20"/>
    </row>
    <row r="30" spans="1:57" ht="15.75" customHeight="1">
      <c r="A30" s="16" t="s">
        <v>147</v>
      </c>
      <c r="B30" s="16" t="s">
        <v>70</v>
      </c>
      <c r="C30" s="34" t="s">
        <v>171</v>
      </c>
      <c r="D30" s="35">
        <v>63</v>
      </c>
      <c r="E30" s="16" t="s">
        <v>73</v>
      </c>
      <c r="F30" s="16" t="s">
        <v>72</v>
      </c>
      <c r="G30" s="16" t="s">
        <v>73</v>
      </c>
      <c r="H30" s="16" t="s">
        <v>128</v>
      </c>
      <c r="I30" s="16">
        <v>350</v>
      </c>
      <c r="J30" s="16">
        <v>50</v>
      </c>
      <c r="K30" s="16">
        <v>0.96889999999999998</v>
      </c>
      <c r="L30" s="16">
        <v>1.0306</v>
      </c>
      <c r="M30" s="19">
        <f>AVERAGE(K30,L30)</f>
        <v>0.99974999999999992</v>
      </c>
      <c r="N30" s="19">
        <f>M30*I30</f>
        <v>349.91249999999997</v>
      </c>
      <c r="O30" s="19"/>
      <c r="P30" s="19">
        <f>N30/AY30</f>
        <v>11.811332600847591</v>
      </c>
      <c r="Q30" s="19">
        <f>N30/AZ30</f>
        <v>4.1841105498417166</v>
      </c>
      <c r="R30" s="21">
        <v>804</v>
      </c>
      <c r="S30" s="16">
        <v>8</v>
      </c>
      <c r="T30" s="19">
        <f>R30/(S30*(0.02*0.02*0.01))</f>
        <v>25124999.999999996</v>
      </c>
      <c r="U30" s="19">
        <f>T30*I30</f>
        <v>8793749999.9999981</v>
      </c>
      <c r="V30" s="19"/>
      <c r="W30" s="19">
        <f>U30/AY30</f>
        <v>296833940.08131599</v>
      </c>
      <c r="X30" s="19">
        <f>U30/AZ30</f>
        <v>105152065.58116841</v>
      </c>
      <c r="Y30" s="22">
        <f>T30/N30</f>
        <v>71803.665202014789</v>
      </c>
      <c r="Z30" s="16">
        <v>5</v>
      </c>
      <c r="AA30" s="16">
        <v>3.5999999999999997E-2</v>
      </c>
      <c r="AB30" s="16">
        <v>4.36E-2</v>
      </c>
      <c r="AC30" s="16">
        <v>3.9199999999999999E-2</v>
      </c>
      <c r="AD30" s="16">
        <v>0.2636</v>
      </c>
      <c r="AE30" s="16">
        <v>0.2681</v>
      </c>
      <c r="AF30" s="16">
        <v>0.26429999999999998</v>
      </c>
      <c r="AG30" s="16">
        <f t="shared" si="0"/>
        <v>7.6000000000000026E-3</v>
      </c>
      <c r="AH30" s="16">
        <f t="shared" si="1"/>
        <v>3.2000000000000015E-3</v>
      </c>
      <c r="AI30" s="16">
        <f t="shared" si="2"/>
        <v>4.500000000000004E-3</v>
      </c>
      <c r="AJ30" s="16">
        <f t="shared" si="3"/>
        <v>6.9999999999997842E-4</v>
      </c>
      <c r="AK30" s="16">
        <f t="shared" ref="AK30:AL30" si="34">AVERAGE(AG30,AI30)</f>
        <v>6.0500000000000033E-3</v>
      </c>
      <c r="AL30" s="16">
        <f t="shared" si="34"/>
        <v>1.9499999999999899E-3</v>
      </c>
      <c r="AM30" s="16">
        <f t="shared" si="5"/>
        <v>6.7903500000000033E-2</v>
      </c>
      <c r="AN30" s="16">
        <f t="shared" si="13"/>
        <v>118.83112500000004</v>
      </c>
      <c r="AO30" s="19">
        <f>(AN30/U30)*1000000</f>
        <v>1.3513134328358217E-2</v>
      </c>
      <c r="AP30" s="19">
        <f>AN30/N30</f>
        <v>0.33960240060015018</v>
      </c>
      <c r="AQ30" s="19"/>
      <c r="AR30" s="19">
        <f>(AN30/AY30)*1000</f>
        <v>4011.1569055346577</v>
      </c>
      <c r="AS30" s="19">
        <f>(AN30/AZ30)*1000</f>
        <v>1420.9339871026614</v>
      </c>
      <c r="AT30" s="21">
        <v>0.125</v>
      </c>
      <c r="AU30" s="16">
        <v>32.652000000000001</v>
      </c>
      <c r="AV30" s="16">
        <v>33.737000000000002</v>
      </c>
      <c r="AW30" s="16">
        <f t="shared" si="7"/>
        <v>1.0850000000000009</v>
      </c>
      <c r="AX30" s="19"/>
      <c r="AY30" s="19">
        <f>244.95*(AT30)-0.9936</f>
        <v>29.625149999999998</v>
      </c>
      <c r="AZ30" s="19">
        <f>(6748.1*(AW30)+1041.2)/100</f>
        <v>83.628885000000068</v>
      </c>
      <c r="BA30" s="21"/>
      <c r="BB30" s="16"/>
      <c r="BC30" s="16"/>
      <c r="BD30" s="16"/>
      <c r="BE30" s="16"/>
    </row>
    <row r="31" spans="1:57" ht="15.75" customHeight="1">
      <c r="A31" s="20" t="s">
        <v>147</v>
      </c>
      <c r="B31" s="20" t="s">
        <v>70</v>
      </c>
      <c r="C31" s="27" t="s">
        <v>171</v>
      </c>
      <c r="D31" s="28">
        <v>63</v>
      </c>
      <c r="E31" s="20" t="s">
        <v>73</v>
      </c>
      <c r="F31" s="20" t="s">
        <v>72</v>
      </c>
      <c r="G31" s="20" t="s">
        <v>73</v>
      </c>
      <c r="H31" s="20" t="s">
        <v>128</v>
      </c>
      <c r="I31">
        <v>350</v>
      </c>
      <c r="J31">
        <v>50</v>
      </c>
      <c r="M31" s="19"/>
      <c r="N31" s="19"/>
      <c r="O31" s="19"/>
      <c r="P31" s="19"/>
      <c r="Q31" s="19"/>
      <c r="R31" s="26">
        <v>804</v>
      </c>
      <c r="S31" s="20"/>
      <c r="T31" s="19"/>
      <c r="U31" s="19"/>
      <c r="V31" s="19"/>
      <c r="W31" s="19"/>
      <c r="X31" s="19"/>
      <c r="Y31" s="22"/>
      <c r="Z31" s="20">
        <v>5</v>
      </c>
      <c r="AA31">
        <v>3.5999999999999997E-2</v>
      </c>
      <c r="AB31">
        <v>4.36E-2</v>
      </c>
      <c r="AC31">
        <v>3.9199999999999999E-2</v>
      </c>
      <c r="AD31">
        <v>0.2636</v>
      </c>
      <c r="AE31">
        <v>0.2681</v>
      </c>
      <c r="AF31">
        <v>0.26429999999999998</v>
      </c>
      <c r="AG31">
        <f t="shared" si="0"/>
        <v>7.6000000000000026E-3</v>
      </c>
      <c r="AH31">
        <f t="shared" si="1"/>
        <v>3.2000000000000015E-3</v>
      </c>
      <c r="AI31">
        <f t="shared" si="2"/>
        <v>4.500000000000004E-3</v>
      </c>
      <c r="AJ31">
        <f t="shared" si="3"/>
        <v>6.9999999999997842E-4</v>
      </c>
      <c r="AK31">
        <f t="shared" ref="AK31:AL31" si="35">AVERAGE(AG31,AI31)</f>
        <v>6.0500000000000033E-3</v>
      </c>
      <c r="AL31">
        <f t="shared" si="35"/>
        <v>1.9499999999999899E-3</v>
      </c>
      <c r="AM31">
        <f t="shared" si="5"/>
        <v>6.7903500000000033E-2</v>
      </c>
      <c r="AN31">
        <f t="shared" si="13"/>
        <v>118.83112500000004</v>
      </c>
      <c r="AO31" s="19"/>
      <c r="AP31" s="19"/>
      <c r="AQ31" s="19"/>
      <c r="AR31" s="19"/>
      <c r="AS31" s="19"/>
      <c r="AT31" s="31">
        <v>0.16200000000000001</v>
      </c>
      <c r="AU31" s="33">
        <v>48.323999999999998</v>
      </c>
      <c r="AV31" s="33">
        <v>49.723999999999997</v>
      </c>
      <c r="AW31" s="16">
        <f t="shared" si="7"/>
        <v>1.3999999999999986</v>
      </c>
      <c r="AX31" s="19"/>
      <c r="AY31" s="19"/>
      <c r="AZ31" s="19"/>
      <c r="BA31" s="20"/>
      <c r="BB31" s="20"/>
      <c r="BC31" s="20"/>
      <c r="BD31" s="20"/>
      <c r="BE31" s="20"/>
    </row>
    <row r="32" spans="1:57" ht="15.75" customHeight="1">
      <c r="A32" s="15" t="s">
        <v>121</v>
      </c>
      <c r="B32" s="16" t="s">
        <v>123</v>
      </c>
      <c r="C32" s="17" t="s">
        <v>124</v>
      </c>
      <c r="D32" s="18">
        <v>66</v>
      </c>
      <c r="E32" s="15" t="s">
        <v>73</v>
      </c>
      <c r="F32" s="15" t="s">
        <v>72</v>
      </c>
      <c r="G32" s="15" t="s">
        <v>72</v>
      </c>
      <c r="H32" s="16" t="s">
        <v>141</v>
      </c>
      <c r="I32" s="16">
        <v>650</v>
      </c>
      <c r="J32" s="16">
        <v>50</v>
      </c>
      <c r="K32" s="16">
        <v>0.91210000000000002</v>
      </c>
      <c r="L32" s="16">
        <v>0.82140000000000002</v>
      </c>
      <c r="M32" s="19">
        <f>AVERAGE(K32,L32)</f>
        <v>0.86675000000000002</v>
      </c>
      <c r="N32" s="19">
        <f>M32*I32</f>
        <v>563.38750000000005</v>
      </c>
      <c r="O32" s="19"/>
      <c r="P32" s="19">
        <f>N32/AY32</f>
        <v>14.562219068814088</v>
      </c>
      <c r="Q32" s="19">
        <f>N32/AZ32</f>
        <v>5.3714578006090505</v>
      </c>
      <c r="R32" s="21">
        <v>1724</v>
      </c>
      <c r="S32" s="16">
        <v>4</v>
      </c>
      <c r="T32" s="19">
        <f>R32/(S32*(0.02*0.02*0.01))</f>
        <v>107749999.99999999</v>
      </c>
      <c r="U32" s="19">
        <f>T32*I32</f>
        <v>70037499999.999985</v>
      </c>
      <c r="V32" s="19"/>
      <c r="W32" s="19">
        <f>U32/AY32</f>
        <v>1810301822.5148168</v>
      </c>
      <c r="X32" s="19">
        <f>U32/AZ32</f>
        <v>667752613.80516291</v>
      </c>
      <c r="Y32" s="22">
        <f>T32/N32</f>
        <v>191253.79956069309</v>
      </c>
      <c r="Z32" s="16">
        <v>5</v>
      </c>
      <c r="AA32" s="16">
        <v>2.9100000000000001E-2</v>
      </c>
      <c r="AB32" s="16">
        <v>4.9399999999999999E-2</v>
      </c>
      <c r="AC32" s="16">
        <v>3.8300000000000001E-2</v>
      </c>
      <c r="AD32" s="16">
        <v>3.0300000000000001E-2</v>
      </c>
      <c r="AE32" s="16">
        <v>3.27E-2</v>
      </c>
      <c r="AF32" s="16">
        <v>3.1899999999999998E-2</v>
      </c>
      <c r="AG32" s="16">
        <f t="shared" si="0"/>
        <v>2.0299999999999999E-2</v>
      </c>
      <c r="AH32" s="16">
        <f t="shared" si="1"/>
        <v>9.1999999999999998E-3</v>
      </c>
      <c r="AI32" s="16">
        <f t="shared" si="2"/>
        <v>2.3999999999999994E-3</v>
      </c>
      <c r="AJ32" s="16">
        <f t="shared" si="3"/>
        <v>1.5999999999999973E-3</v>
      </c>
      <c r="AK32" s="16">
        <f t="shared" ref="AK32:AL32" si="36">AVERAGE(AG32,AI32)</f>
        <v>1.1349999999999999E-2</v>
      </c>
      <c r="AL32" s="16">
        <f t="shared" si="36"/>
        <v>5.3999999999999986E-3</v>
      </c>
      <c r="AM32" s="16">
        <f t="shared" si="5"/>
        <v>0.12627450000000001</v>
      </c>
      <c r="AN32" s="16">
        <f t="shared" si="13"/>
        <v>410.39212500000008</v>
      </c>
      <c r="AO32" s="19">
        <f>(AN32/U32)*1000000</f>
        <v>5.8596055684454786E-3</v>
      </c>
      <c r="AP32" s="19">
        <f>AN32/N32</f>
        <v>0.72843668877992507</v>
      </c>
      <c r="AQ32" s="19"/>
      <c r="AR32" s="19">
        <f>(AN32/AY32)*1000</f>
        <v>10607.654639774819</v>
      </c>
      <c r="AS32" s="19">
        <f>(AN32/AZ32)*1000</f>
        <v>3912.7669341967553</v>
      </c>
      <c r="AT32" s="21">
        <v>0.16200000000000001</v>
      </c>
      <c r="AU32" s="16">
        <v>48.323999999999998</v>
      </c>
      <c r="AV32" s="16">
        <v>49.723999999999997</v>
      </c>
      <c r="AW32" s="16">
        <f t="shared" si="7"/>
        <v>1.3999999999999986</v>
      </c>
      <c r="AX32" s="19"/>
      <c r="AY32" s="19">
        <f>244.95*(AT32)-0.9936</f>
        <v>38.688299999999998</v>
      </c>
      <c r="AZ32" s="19">
        <f>(6748.1*(AW32)+1041.2)/100</f>
        <v>104.88539999999992</v>
      </c>
      <c r="BA32" s="21"/>
      <c r="BB32" s="16"/>
      <c r="BC32" s="16"/>
      <c r="BD32" s="16"/>
      <c r="BE32" s="16"/>
    </row>
    <row r="33" spans="1:57" ht="15.75" customHeight="1">
      <c r="A33" s="1" t="s">
        <v>121</v>
      </c>
      <c r="B33" s="20" t="s">
        <v>123</v>
      </c>
      <c r="C33" s="41" t="s">
        <v>124</v>
      </c>
      <c r="D33" s="43">
        <v>66</v>
      </c>
      <c r="E33" s="1" t="s">
        <v>73</v>
      </c>
      <c r="F33" s="1" t="s">
        <v>72</v>
      </c>
      <c r="G33" s="1" t="s">
        <v>72</v>
      </c>
      <c r="H33" s="20" t="s">
        <v>141</v>
      </c>
      <c r="I33">
        <v>650</v>
      </c>
      <c r="J33">
        <v>50</v>
      </c>
      <c r="M33" s="19"/>
      <c r="N33" s="19"/>
      <c r="O33" s="19"/>
      <c r="P33" s="19"/>
      <c r="Q33" s="19"/>
      <c r="R33" s="26">
        <v>1724</v>
      </c>
      <c r="S33" s="20">
        <v>4</v>
      </c>
      <c r="T33" s="19"/>
      <c r="U33" s="19"/>
      <c r="V33" s="19"/>
      <c r="W33" s="19"/>
      <c r="X33" s="19"/>
      <c r="Y33" s="22"/>
      <c r="Z33" s="20">
        <v>5</v>
      </c>
      <c r="AA33">
        <v>2.9100000000000001E-2</v>
      </c>
      <c r="AB33">
        <v>4.9399999999999999E-2</v>
      </c>
      <c r="AC33">
        <v>3.8300000000000001E-2</v>
      </c>
      <c r="AD33">
        <v>3.0300000000000001E-2</v>
      </c>
      <c r="AE33">
        <v>3.27E-2</v>
      </c>
      <c r="AF33">
        <v>3.1899999999999998E-2</v>
      </c>
      <c r="AG33">
        <f t="shared" si="0"/>
        <v>2.0299999999999999E-2</v>
      </c>
      <c r="AH33">
        <f t="shared" si="1"/>
        <v>9.1999999999999998E-3</v>
      </c>
      <c r="AI33">
        <f t="shared" si="2"/>
        <v>2.3999999999999994E-3</v>
      </c>
      <c r="AJ33">
        <f t="shared" si="3"/>
        <v>1.5999999999999973E-3</v>
      </c>
      <c r="AK33">
        <f t="shared" ref="AK33:AL33" si="37">AVERAGE(AG33,AI33)</f>
        <v>1.1349999999999999E-2</v>
      </c>
      <c r="AL33">
        <f t="shared" si="37"/>
        <v>5.3999999999999986E-3</v>
      </c>
      <c r="AM33">
        <f t="shared" si="5"/>
        <v>0.12627450000000001</v>
      </c>
      <c r="AN33">
        <f t="shared" si="13"/>
        <v>410.39212500000008</v>
      </c>
      <c r="AO33" s="19"/>
      <c r="AP33" s="19"/>
      <c r="AQ33" s="19"/>
      <c r="AR33" s="19"/>
      <c r="AS33" s="19"/>
      <c r="AT33" s="31">
        <v>0.11899999999999999</v>
      </c>
      <c r="AU33" s="33">
        <v>30.992999999999999</v>
      </c>
      <c r="AV33" s="33">
        <v>31.838999999999999</v>
      </c>
      <c r="AW33" s="16">
        <f t="shared" si="7"/>
        <v>0.84600000000000009</v>
      </c>
      <c r="AX33" s="19"/>
      <c r="AY33" s="19"/>
      <c r="AZ33" s="19"/>
      <c r="BA33" s="20"/>
      <c r="BB33" s="20"/>
      <c r="BC33" s="20"/>
      <c r="BD33" s="20"/>
      <c r="BE33" s="20"/>
    </row>
    <row r="34" spans="1:57" ht="15.75" customHeight="1">
      <c r="A34" s="16" t="s">
        <v>69</v>
      </c>
      <c r="B34" s="16" t="s">
        <v>70</v>
      </c>
      <c r="C34" s="34" t="s">
        <v>172</v>
      </c>
      <c r="D34" s="35">
        <v>47</v>
      </c>
      <c r="E34" s="16" t="s">
        <v>73</v>
      </c>
      <c r="F34" s="16" t="s">
        <v>72</v>
      </c>
      <c r="G34" s="16" t="s">
        <v>73</v>
      </c>
      <c r="H34" s="16" t="s">
        <v>128</v>
      </c>
      <c r="I34" s="16">
        <v>550</v>
      </c>
      <c r="J34" s="16">
        <v>50</v>
      </c>
      <c r="K34" s="16">
        <v>0.68149999999999999</v>
      </c>
      <c r="L34" s="16">
        <v>0.97819999999999996</v>
      </c>
      <c r="M34" s="19">
        <f>AVERAGE(K34,L34)</f>
        <v>0.82984999999999998</v>
      </c>
      <c r="N34" s="19">
        <f>M34*I34</f>
        <v>456.41749999999996</v>
      </c>
      <c r="O34" s="19"/>
      <c r="P34" s="19">
        <f>N34/AY34</f>
        <v>23.513663959659436</v>
      </c>
      <c r="Q34" s="19">
        <f>N34/AZ34</f>
        <v>6.7481556536967533</v>
      </c>
      <c r="R34" s="21">
        <v>904</v>
      </c>
      <c r="S34" s="16">
        <v>6</v>
      </c>
      <c r="T34" s="19">
        <f>R34/(S34*(0.02*0.02*0.01))</f>
        <v>37666666.666666657</v>
      </c>
      <c r="U34" s="19">
        <f>T34*I34</f>
        <v>20716666666.66666</v>
      </c>
      <c r="V34" s="19"/>
      <c r="W34" s="19">
        <f>U34/AY34</f>
        <v>1067278836.5132315</v>
      </c>
      <c r="X34" s="19">
        <f>U34/AZ34</f>
        <v>306296956.82662851</v>
      </c>
      <c r="Y34" s="22">
        <f>T34/N34</f>
        <v>82526.780122731187</v>
      </c>
      <c r="Z34" s="16">
        <v>5</v>
      </c>
      <c r="AA34" s="16">
        <v>0.16009999999999999</v>
      </c>
      <c r="AB34" s="16">
        <v>0.1837</v>
      </c>
      <c r="AC34" s="16">
        <v>0.1802</v>
      </c>
      <c r="AD34" s="16"/>
      <c r="AE34" s="16"/>
      <c r="AF34" s="16"/>
      <c r="AG34" s="16">
        <f t="shared" si="0"/>
        <v>2.360000000000001E-2</v>
      </c>
      <c r="AH34" s="16">
        <f t="shared" si="1"/>
        <v>2.0100000000000007E-2</v>
      </c>
      <c r="AI34" s="16">
        <f t="shared" si="2"/>
        <v>0</v>
      </c>
      <c r="AJ34" s="16">
        <f t="shared" si="3"/>
        <v>0</v>
      </c>
      <c r="AK34" s="16">
        <v>2.3599999999999999E-2</v>
      </c>
      <c r="AL34" s="16">
        <v>2.01E-2</v>
      </c>
      <c r="AM34" s="16">
        <f t="shared" si="5"/>
        <v>0.256884</v>
      </c>
      <c r="AN34" s="16">
        <f t="shared" si="13"/>
        <v>706.43099999999993</v>
      </c>
      <c r="AO34" s="19">
        <f>(AN34/U34)*1000000</f>
        <v>3.4099646017699124E-2</v>
      </c>
      <c r="AP34" s="19">
        <f>AN34/N34</f>
        <v>1.5477736940410918</v>
      </c>
      <c r="AQ34" s="19"/>
      <c r="AR34" s="19">
        <f>(AN34/AY34)*1000</f>
        <v>36393.830527282968</v>
      </c>
      <c r="AS34" s="19">
        <f>(AN34/AZ34)*1000</f>
        <v>10444.617804086502</v>
      </c>
      <c r="AT34" s="21">
        <v>8.3299999999999999E-2</v>
      </c>
      <c r="AU34" s="16">
        <v>19.565000000000001</v>
      </c>
      <c r="AV34" s="16">
        <v>20.413</v>
      </c>
      <c r="AW34" s="16">
        <f t="shared" si="7"/>
        <v>0.84799999999999898</v>
      </c>
      <c r="AX34" s="19"/>
      <c r="AY34" s="19">
        <f>244.95*(AT34)-0.9936</f>
        <v>19.410734999999999</v>
      </c>
      <c r="AZ34" s="19">
        <f>(6748.1*(AW34)+1041.2)/100</f>
        <v>67.635887999999937</v>
      </c>
      <c r="BA34" s="21"/>
      <c r="BB34" s="16"/>
      <c r="BC34" s="16"/>
      <c r="BD34" s="16"/>
      <c r="BE34" s="16"/>
    </row>
    <row r="35" spans="1:57" ht="15.75" customHeight="1">
      <c r="A35" s="20" t="s">
        <v>69</v>
      </c>
      <c r="B35" s="20" t="s">
        <v>70</v>
      </c>
      <c r="C35" s="27" t="s">
        <v>172</v>
      </c>
      <c r="D35" s="28">
        <v>47</v>
      </c>
      <c r="E35" s="20" t="s">
        <v>73</v>
      </c>
      <c r="F35" s="20" t="s">
        <v>72</v>
      </c>
      <c r="G35" s="20" t="s">
        <v>73</v>
      </c>
      <c r="H35" s="20" t="s">
        <v>128</v>
      </c>
      <c r="I35">
        <v>550</v>
      </c>
      <c r="J35">
        <v>50</v>
      </c>
      <c r="M35" s="19"/>
      <c r="N35" s="19"/>
      <c r="O35" s="19"/>
      <c r="P35" s="19"/>
      <c r="Q35" s="19"/>
      <c r="R35" s="26">
        <v>904</v>
      </c>
      <c r="S35" s="20">
        <v>6</v>
      </c>
      <c r="T35" s="19"/>
      <c r="U35" s="19"/>
      <c r="V35" s="19"/>
      <c r="W35" s="19"/>
      <c r="X35" s="19"/>
      <c r="Y35" s="22"/>
      <c r="Z35" s="20">
        <v>5</v>
      </c>
      <c r="AA35">
        <v>0.16009999999999999</v>
      </c>
      <c r="AB35">
        <v>0.1837</v>
      </c>
      <c r="AC35">
        <v>0.1802</v>
      </c>
      <c r="AG35">
        <f t="shared" si="0"/>
        <v>2.360000000000001E-2</v>
      </c>
      <c r="AH35">
        <f t="shared" si="1"/>
        <v>2.0100000000000007E-2</v>
      </c>
      <c r="AI35">
        <f t="shared" si="2"/>
        <v>0</v>
      </c>
      <c r="AJ35">
        <f t="shared" si="3"/>
        <v>0</v>
      </c>
      <c r="AK35">
        <v>2.3599999999999999E-2</v>
      </c>
      <c r="AL35">
        <v>2.01E-2</v>
      </c>
      <c r="AM35">
        <f t="shared" si="5"/>
        <v>0.256884</v>
      </c>
      <c r="AN35">
        <f t="shared" si="13"/>
        <v>706.43099999999993</v>
      </c>
      <c r="AO35" s="19"/>
      <c r="AP35" s="19"/>
      <c r="AQ35" s="19"/>
      <c r="AR35" s="19"/>
      <c r="AS35" s="19"/>
      <c r="AT35" s="26"/>
      <c r="AW35" s="16">
        <f t="shared" si="7"/>
        <v>0</v>
      </c>
      <c r="AX35" s="19"/>
      <c r="AY35" s="19"/>
      <c r="AZ35" s="19"/>
      <c r="BA35" s="20"/>
      <c r="BB35" s="20"/>
      <c r="BC35" s="20"/>
      <c r="BD35" s="20"/>
      <c r="BE35" s="20"/>
    </row>
    <row r="36" spans="1:57" ht="15.75" customHeight="1">
      <c r="A36" s="16" t="s">
        <v>142</v>
      </c>
      <c r="B36" s="16" t="s">
        <v>123</v>
      </c>
      <c r="C36" s="34" t="s">
        <v>150</v>
      </c>
      <c r="D36" s="46">
        <v>2</v>
      </c>
      <c r="E36" s="16" t="s">
        <v>72</v>
      </c>
      <c r="F36" s="16" t="s">
        <v>72</v>
      </c>
      <c r="G36" s="16" t="s">
        <v>140</v>
      </c>
      <c r="H36" s="16" t="s">
        <v>141</v>
      </c>
      <c r="I36" s="16">
        <v>400</v>
      </c>
      <c r="J36" s="16">
        <v>1</v>
      </c>
      <c r="K36" s="16">
        <v>0.22900000000000001</v>
      </c>
      <c r="L36" s="16">
        <v>0.28000000000000003</v>
      </c>
      <c r="M36" s="19">
        <f>AVERAGE(K36,L36)</f>
        <v>0.2545</v>
      </c>
      <c r="N36" s="19">
        <f>M36*I36</f>
        <v>101.8</v>
      </c>
      <c r="O36" s="19">
        <f>N36/AX36</f>
        <v>4.3459699453551917</v>
      </c>
      <c r="P36" s="19"/>
      <c r="Q36" s="19">
        <f>N36/AZ36</f>
        <v>1.4016346695134116</v>
      </c>
      <c r="R36" s="21"/>
      <c r="S36" s="16"/>
      <c r="T36" s="19" t="e">
        <f>R36/(S36*(0.02*0.02*0.01))</f>
        <v>#DIV/0!</v>
      </c>
      <c r="U36" s="19"/>
      <c r="V36" s="19"/>
      <c r="W36" s="19"/>
      <c r="X36" s="19">
        <f>U36/AZ36</f>
        <v>0</v>
      </c>
      <c r="Y36" s="22"/>
      <c r="Z36" s="16">
        <v>5</v>
      </c>
      <c r="AA36" s="16">
        <v>1.55E-2</v>
      </c>
      <c r="AB36" s="16">
        <v>2.1999999999999999E-2</v>
      </c>
      <c r="AC36" s="16">
        <v>1.95E-2</v>
      </c>
      <c r="AD36" s="16">
        <v>2.8500000000000001E-2</v>
      </c>
      <c r="AE36" s="16">
        <v>3.95E-2</v>
      </c>
      <c r="AF36" s="16">
        <v>3.6999999999999998E-2</v>
      </c>
      <c r="AG36" s="16">
        <f t="shared" si="0"/>
        <v>6.4999999999999988E-3</v>
      </c>
      <c r="AH36" s="16">
        <f t="shared" si="1"/>
        <v>4.0000000000000001E-3</v>
      </c>
      <c r="AI36" s="16">
        <f t="shared" si="2"/>
        <v>1.0999999999999999E-2</v>
      </c>
      <c r="AJ36" s="16">
        <f t="shared" si="3"/>
        <v>8.4999999999999971E-3</v>
      </c>
      <c r="AK36" s="16">
        <f t="shared" ref="AK36:AL36" si="38">AVERAGE(AG36,AI36)</f>
        <v>8.7499999999999991E-3</v>
      </c>
      <c r="AL36" s="16">
        <f t="shared" si="38"/>
        <v>6.2499999999999986E-3</v>
      </c>
      <c r="AM36" s="16">
        <f t="shared" si="5"/>
        <v>9.6012499999999987E-2</v>
      </c>
      <c r="AN36" s="16">
        <f t="shared" si="13"/>
        <v>192.02499999999998</v>
      </c>
      <c r="AO36" s="19"/>
      <c r="AP36" s="19">
        <f>AN36/N36</f>
        <v>1.8862966601178781</v>
      </c>
      <c r="AQ36" s="19">
        <f>(AN36/AX36)*1000</f>
        <v>8197.7885928961732</v>
      </c>
      <c r="AR36" s="19"/>
      <c r="AS36" s="19">
        <f>(AN36/AZ36)*1000</f>
        <v>2643.8987958085741</v>
      </c>
      <c r="AT36" s="21">
        <v>0.105</v>
      </c>
      <c r="AU36" s="16">
        <v>34.749000000000002</v>
      </c>
      <c r="AV36" s="16">
        <v>35.670999999999999</v>
      </c>
      <c r="AW36" s="16">
        <f t="shared" si="7"/>
        <v>0.92199999999999704</v>
      </c>
      <c r="AX36" s="19">
        <f>202.5*(AT36)+2.1615</f>
        <v>23.423999999999999</v>
      </c>
      <c r="AY36" s="19"/>
      <c r="AZ36" s="19">
        <f>(6748.1*(AW36)+1041.2)/100</f>
        <v>72.629481999999797</v>
      </c>
      <c r="BA36" s="21"/>
      <c r="BB36" s="16"/>
      <c r="BC36" s="16"/>
      <c r="BD36" s="16"/>
      <c r="BE36" s="16"/>
    </row>
    <row r="37" spans="1:57" ht="15.75" customHeight="1">
      <c r="A37" s="20" t="s">
        <v>142</v>
      </c>
      <c r="B37" s="20" t="s">
        <v>123</v>
      </c>
      <c r="C37" s="27" t="s">
        <v>150</v>
      </c>
      <c r="D37" s="27">
        <v>2</v>
      </c>
      <c r="E37" s="20" t="s">
        <v>72</v>
      </c>
      <c r="F37" s="20" t="s">
        <v>72</v>
      </c>
      <c r="G37" s="20" t="s">
        <v>140</v>
      </c>
      <c r="H37" t="s">
        <v>141</v>
      </c>
      <c r="I37">
        <v>400</v>
      </c>
      <c r="J37">
        <v>1</v>
      </c>
      <c r="K37">
        <v>0.22900000000000001</v>
      </c>
      <c r="L37">
        <v>0.28000000000000003</v>
      </c>
      <c r="M37" s="19"/>
      <c r="N37" s="19"/>
      <c r="O37" s="19"/>
      <c r="P37" s="19"/>
      <c r="Q37" s="19"/>
      <c r="R37" s="26"/>
      <c r="S37" s="20"/>
      <c r="T37" s="19"/>
      <c r="U37" s="19"/>
      <c r="V37" s="19"/>
      <c r="W37" s="19"/>
      <c r="X37" s="19"/>
      <c r="Y37" s="22"/>
      <c r="Z37" s="20">
        <v>5</v>
      </c>
      <c r="AA37">
        <v>1.55E-2</v>
      </c>
      <c r="AB37">
        <v>2.1999999999999999E-2</v>
      </c>
      <c r="AC37">
        <v>1.95E-2</v>
      </c>
      <c r="AD37">
        <v>2.8500000000000001E-2</v>
      </c>
      <c r="AE37">
        <v>3.95E-2</v>
      </c>
      <c r="AF37">
        <v>3.6999999999999998E-2</v>
      </c>
      <c r="AG37">
        <f t="shared" si="0"/>
        <v>6.4999999999999988E-3</v>
      </c>
      <c r="AH37">
        <f t="shared" si="1"/>
        <v>4.0000000000000001E-3</v>
      </c>
      <c r="AI37">
        <f t="shared" si="2"/>
        <v>1.0999999999999999E-2</v>
      </c>
      <c r="AJ37">
        <f t="shared" si="3"/>
        <v>8.4999999999999971E-3</v>
      </c>
      <c r="AK37">
        <f t="shared" ref="AK37:AL37" si="39">AVERAGE(AG37,AI37)</f>
        <v>8.7499999999999991E-3</v>
      </c>
      <c r="AL37">
        <f t="shared" si="39"/>
        <v>6.2499999999999986E-3</v>
      </c>
      <c r="AM37">
        <f t="shared" si="5"/>
        <v>9.6012499999999987E-2</v>
      </c>
      <c r="AN37">
        <f t="shared" si="13"/>
        <v>192.02499999999998</v>
      </c>
      <c r="AO37" s="19"/>
      <c r="AP37" s="19"/>
      <c r="AQ37" s="19"/>
      <c r="AR37" s="19"/>
      <c r="AS37" s="19"/>
      <c r="AT37" s="26"/>
      <c r="AW37" s="16">
        <f t="shared" si="7"/>
        <v>0</v>
      </c>
      <c r="AX37" s="19"/>
      <c r="AY37" s="19"/>
      <c r="AZ37" s="19"/>
      <c r="BA37" s="20"/>
      <c r="BB37" s="20"/>
      <c r="BC37" s="20"/>
      <c r="BD37" s="20"/>
      <c r="BE37" s="20"/>
    </row>
    <row r="38" spans="1:57" ht="15.75" customHeight="1">
      <c r="A38" s="16" t="s">
        <v>151</v>
      </c>
      <c r="B38" s="16" t="s">
        <v>123</v>
      </c>
      <c r="C38" s="34" t="s">
        <v>152</v>
      </c>
      <c r="D38" s="35">
        <v>92</v>
      </c>
      <c r="E38" s="16" t="s">
        <v>73</v>
      </c>
      <c r="F38" s="16" t="s">
        <v>72</v>
      </c>
      <c r="G38" s="16" t="s">
        <v>72</v>
      </c>
      <c r="H38" s="16" t="s">
        <v>141</v>
      </c>
      <c r="I38" s="16">
        <v>600</v>
      </c>
      <c r="J38" s="16">
        <v>50</v>
      </c>
      <c r="K38" s="16">
        <v>0.68959999999999999</v>
      </c>
      <c r="L38" s="16">
        <v>0.79830000000000001</v>
      </c>
      <c r="M38" s="19">
        <f>AVERAGE(K38,L38)</f>
        <v>0.74395</v>
      </c>
      <c r="N38" s="19">
        <f>M38*I38</f>
        <v>446.37</v>
      </c>
      <c r="O38" s="19"/>
      <c r="P38" s="19">
        <f>N38/AY38</f>
        <v>4.6140511642114106</v>
      </c>
      <c r="Q38" s="19">
        <f>N38/AZ38</f>
        <v>5.8730165329684869</v>
      </c>
      <c r="R38" s="21">
        <v>522</v>
      </c>
      <c r="S38" s="16">
        <v>6</v>
      </c>
      <c r="T38" s="19">
        <f>R38/(S38*(0.02*0.02*0.01))</f>
        <v>21749999.999999996</v>
      </c>
      <c r="U38" s="19">
        <f>T38*I38</f>
        <v>13049999999.999998</v>
      </c>
      <c r="V38" s="19"/>
      <c r="W38" s="19">
        <f>U38/AY38</f>
        <v>134895641.94045052</v>
      </c>
      <c r="X38" s="19">
        <f>U38/AZ38</f>
        <v>171702546.66585734</v>
      </c>
      <c r="Y38" s="22">
        <f>T38/N38</f>
        <v>48726.392902748834</v>
      </c>
      <c r="Z38" s="16">
        <v>5</v>
      </c>
      <c r="AA38" s="16">
        <v>2.98E-2</v>
      </c>
      <c r="AB38" s="16">
        <v>3.4200000000000001E-2</v>
      </c>
      <c r="AC38" s="16">
        <v>3.2300000000000002E-2</v>
      </c>
      <c r="AD38" s="16">
        <v>3.04E-2</v>
      </c>
      <c r="AE38" s="16">
        <v>5.21E-2</v>
      </c>
      <c r="AF38" s="16">
        <v>4.24E-2</v>
      </c>
      <c r="AG38" s="16">
        <f t="shared" si="0"/>
        <v>4.4000000000000011E-3</v>
      </c>
      <c r="AH38" s="16">
        <f t="shared" si="1"/>
        <v>2.5000000000000022E-3</v>
      </c>
      <c r="AI38" s="16">
        <f t="shared" si="2"/>
        <v>2.1700000000000001E-2</v>
      </c>
      <c r="AJ38" s="16">
        <f t="shared" si="3"/>
        <v>1.2E-2</v>
      </c>
      <c r="AK38" s="16">
        <f t="shared" ref="AK38:AL38" si="40">AVERAGE(AG38,AI38)</f>
        <v>1.3050000000000001E-2</v>
      </c>
      <c r="AL38" s="16">
        <f t="shared" si="40"/>
        <v>7.2500000000000012E-3</v>
      </c>
      <c r="AM38" s="16">
        <f t="shared" si="5"/>
        <v>0.1445215</v>
      </c>
      <c r="AN38" s="16">
        <f t="shared" si="13"/>
        <v>433.56449999999995</v>
      </c>
      <c r="AO38" s="19">
        <f>(AN38/U38)*1000000</f>
        <v>3.3223333333333334E-2</v>
      </c>
      <c r="AP38" s="19">
        <f>AN38/N38</f>
        <v>0.97131191612339529</v>
      </c>
      <c r="AQ38" s="19"/>
      <c r="AR38" s="19">
        <f>(AN38/AY38)*1000</f>
        <v>4481.6828774015685</v>
      </c>
      <c r="AS38" s="19">
        <f>(AN38/AZ38)*1000</f>
        <v>5704.5309420620006</v>
      </c>
      <c r="AT38" s="21">
        <v>0.39900000000000002</v>
      </c>
      <c r="AU38" s="16">
        <v>43.36</v>
      </c>
      <c r="AV38" s="16">
        <v>44.332000000000001</v>
      </c>
      <c r="AW38" s="16">
        <f t="shared" si="7"/>
        <v>0.97200000000000131</v>
      </c>
      <c r="AX38" s="19"/>
      <c r="AY38" s="19">
        <f>244.95*(AT38)-0.9936</f>
        <v>96.74145</v>
      </c>
      <c r="AZ38" s="19">
        <f>(6748.1*(AW38)+1041.2)/100</f>
        <v>76.003532000000092</v>
      </c>
      <c r="BA38" s="21"/>
      <c r="BB38" s="16"/>
      <c r="BC38" s="16"/>
      <c r="BD38" s="16"/>
      <c r="BE38" s="16"/>
    </row>
    <row r="39" spans="1:57" ht="15.75" customHeight="1">
      <c r="A39" s="20" t="s">
        <v>151</v>
      </c>
      <c r="B39" s="20" t="s">
        <v>123</v>
      </c>
      <c r="C39" s="27" t="s">
        <v>152</v>
      </c>
      <c r="D39" s="42">
        <v>92</v>
      </c>
      <c r="E39" s="20" t="s">
        <v>73</v>
      </c>
      <c r="F39" s="20" t="s">
        <v>72</v>
      </c>
      <c r="G39" s="20" t="s">
        <v>72</v>
      </c>
      <c r="H39" s="20" t="s">
        <v>141</v>
      </c>
      <c r="I39">
        <v>600</v>
      </c>
      <c r="J39">
        <v>50</v>
      </c>
      <c r="M39" s="19"/>
      <c r="N39" s="19"/>
      <c r="O39" s="19"/>
      <c r="P39" s="19"/>
      <c r="Q39" s="19"/>
      <c r="R39" s="26">
        <v>522</v>
      </c>
      <c r="S39" s="20">
        <v>6</v>
      </c>
      <c r="T39" s="19"/>
      <c r="U39" s="19"/>
      <c r="V39" s="19"/>
      <c r="W39" s="19"/>
      <c r="X39" s="19"/>
      <c r="Y39" s="22"/>
      <c r="Z39" s="20">
        <v>5</v>
      </c>
      <c r="AA39">
        <v>2.98E-2</v>
      </c>
      <c r="AB39">
        <v>3.4200000000000001E-2</v>
      </c>
      <c r="AC39">
        <v>3.2300000000000002E-2</v>
      </c>
      <c r="AD39">
        <v>3.04E-2</v>
      </c>
      <c r="AE39">
        <v>5.21E-2</v>
      </c>
      <c r="AF39">
        <v>4.24E-2</v>
      </c>
      <c r="AG39">
        <f t="shared" si="0"/>
        <v>4.4000000000000011E-3</v>
      </c>
      <c r="AH39">
        <f t="shared" si="1"/>
        <v>2.5000000000000022E-3</v>
      </c>
      <c r="AI39">
        <f t="shared" si="2"/>
        <v>2.1700000000000001E-2</v>
      </c>
      <c r="AJ39">
        <f t="shared" si="3"/>
        <v>1.2E-2</v>
      </c>
      <c r="AK39">
        <f t="shared" ref="AK39:AL39" si="41">AVERAGE(AG39,AI39)</f>
        <v>1.3050000000000001E-2</v>
      </c>
      <c r="AL39">
        <f t="shared" si="41"/>
        <v>7.2500000000000012E-3</v>
      </c>
      <c r="AM39">
        <f t="shared" si="5"/>
        <v>0.1445215</v>
      </c>
      <c r="AN39">
        <f t="shared" si="13"/>
        <v>433.56449999999995</v>
      </c>
      <c r="AO39" s="19"/>
      <c r="AP39" s="19"/>
      <c r="AQ39" s="19"/>
      <c r="AR39" s="19"/>
      <c r="AS39" s="19"/>
      <c r="AT39" s="26"/>
      <c r="AW39" s="16">
        <f t="shared" si="7"/>
        <v>0</v>
      </c>
      <c r="AX39" s="19"/>
      <c r="AY39" s="19"/>
      <c r="AZ39" s="19"/>
      <c r="BA39" s="20"/>
      <c r="BB39" s="20"/>
      <c r="BC39" s="20"/>
      <c r="BD39" s="20"/>
      <c r="BE39" s="20"/>
    </row>
    <row r="40" spans="1:57" ht="15.75" customHeight="1">
      <c r="A40" s="16" t="s">
        <v>157</v>
      </c>
      <c r="B40" s="16" t="s">
        <v>70</v>
      </c>
      <c r="C40" s="34" t="s">
        <v>173</v>
      </c>
      <c r="D40" s="46">
        <v>50</v>
      </c>
      <c r="E40" s="16" t="s">
        <v>72</v>
      </c>
      <c r="F40" s="16" t="s">
        <v>72</v>
      </c>
      <c r="G40" s="16" t="s">
        <v>140</v>
      </c>
      <c r="H40" s="16" t="s">
        <v>141</v>
      </c>
      <c r="I40" s="16">
        <v>350</v>
      </c>
      <c r="J40" s="16">
        <v>1</v>
      </c>
      <c r="K40" s="16">
        <v>0.371</v>
      </c>
      <c r="L40" s="16">
        <v>0.33</v>
      </c>
      <c r="M40" s="19">
        <f>AVERAGE(K40,L40)</f>
        <v>0.35050000000000003</v>
      </c>
      <c r="N40" s="19">
        <f>M40*I40</f>
        <v>122.67500000000001</v>
      </c>
      <c r="O40" s="19">
        <f>N40/AX40</f>
        <v>4.1586155462897052</v>
      </c>
      <c r="P40" s="19"/>
      <c r="Q40" s="19">
        <f>N40/AZ40</f>
        <v>1.6212670697417901</v>
      </c>
      <c r="R40" s="21">
        <v>656</v>
      </c>
      <c r="S40" s="16">
        <v>7</v>
      </c>
      <c r="T40" s="19">
        <f>R40/(S40*(0.02*0.02*0.01))</f>
        <v>23428571.428571425</v>
      </c>
      <c r="U40" s="19">
        <f>T40*I40</f>
        <v>8199999999.999999</v>
      </c>
      <c r="V40" s="19">
        <f>U40/AX40</f>
        <v>277975524.59405398</v>
      </c>
      <c r="W40" s="19"/>
      <c r="X40" s="19">
        <f>U40/AZ40</f>
        <v>108370816.97071674</v>
      </c>
      <c r="Y40" s="22">
        <f>T40/N40</f>
        <v>190980.81457975483</v>
      </c>
      <c r="Z40" s="16">
        <v>5</v>
      </c>
      <c r="AA40" s="16">
        <v>1.7500000000000002E-2</v>
      </c>
      <c r="AB40" s="16">
        <v>2.4500000000000001E-2</v>
      </c>
      <c r="AC40" s="16">
        <v>2.0499999999999997E-2</v>
      </c>
      <c r="AD40" s="16">
        <v>3.7499999999999999E-2</v>
      </c>
      <c r="AE40" s="16">
        <v>4.7E-2</v>
      </c>
      <c r="AF40" s="16">
        <v>4.3999999999999997E-2</v>
      </c>
      <c r="AG40" s="16">
        <f t="shared" si="0"/>
        <v>6.9999999999999993E-3</v>
      </c>
      <c r="AH40" s="16">
        <f t="shared" si="1"/>
        <v>2.9999999999999957E-3</v>
      </c>
      <c r="AI40" s="16">
        <f t="shared" si="2"/>
        <v>9.5000000000000015E-3</v>
      </c>
      <c r="AJ40" s="16">
        <f t="shared" si="3"/>
        <v>6.4999999999999988E-3</v>
      </c>
      <c r="AK40" s="16">
        <f t="shared" ref="AK40:AL40" si="42">AVERAGE(AG40,AI40)</f>
        <v>8.2500000000000004E-3</v>
      </c>
      <c r="AL40" s="16">
        <f t="shared" si="42"/>
        <v>4.7499999999999973E-3</v>
      </c>
      <c r="AM40" s="16">
        <f t="shared" si="5"/>
        <v>9.1257500000000005E-2</v>
      </c>
      <c r="AN40" s="16">
        <f t="shared" si="13"/>
        <v>159.700625</v>
      </c>
      <c r="AO40" s="19">
        <f>(AN40/U40)*1000000</f>
        <v>1.9475685975609759E-2</v>
      </c>
      <c r="AP40" s="19">
        <f>AN40/N40</f>
        <v>1.3018188302425107</v>
      </c>
      <c r="AQ40" s="19">
        <f>(AN40/AX40)*1000</f>
        <v>5413.7640258991833</v>
      </c>
      <c r="AR40" s="19"/>
      <c r="AS40" s="19">
        <f>(AN40/AZ40)*1000</f>
        <v>2110.5960002419597</v>
      </c>
      <c r="AT40" s="21">
        <v>0.13500000000000001</v>
      </c>
      <c r="AU40" s="16">
        <v>54.545000000000002</v>
      </c>
      <c r="AV40" s="16">
        <v>55.512</v>
      </c>
      <c r="AW40" s="16">
        <f t="shared" si="7"/>
        <v>0.96699999999999875</v>
      </c>
      <c r="AX40" s="19">
        <f>202.5*(AT40)+2.1615</f>
        <v>29.499000000000002</v>
      </c>
      <c r="AY40" s="19"/>
      <c r="AZ40" s="19">
        <f>(6748.1*(AW40)+1041.2)/100</f>
        <v>75.666126999999918</v>
      </c>
      <c r="BA40" s="21"/>
      <c r="BB40" s="16"/>
      <c r="BC40" s="16"/>
      <c r="BD40" s="16"/>
      <c r="BE40" s="16"/>
    </row>
    <row r="41" spans="1:57" ht="15.75" customHeight="1">
      <c r="A41" s="1" t="s">
        <v>157</v>
      </c>
      <c r="B41" s="20" t="s">
        <v>70</v>
      </c>
      <c r="C41" s="41" t="s">
        <v>173</v>
      </c>
      <c r="D41" s="41">
        <v>50</v>
      </c>
      <c r="E41" s="1" t="s">
        <v>72</v>
      </c>
      <c r="F41" s="1" t="s">
        <v>72</v>
      </c>
      <c r="G41" s="1" t="s">
        <v>140</v>
      </c>
      <c r="H41" t="s">
        <v>141</v>
      </c>
      <c r="I41">
        <v>350</v>
      </c>
      <c r="J41">
        <v>1</v>
      </c>
      <c r="K41">
        <v>0.371</v>
      </c>
      <c r="L41">
        <v>0.33</v>
      </c>
      <c r="M41" s="19"/>
      <c r="N41" s="19"/>
      <c r="O41" s="19"/>
      <c r="P41" s="19"/>
      <c r="Q41" s="19"/>
      <c r="R41" s="26">
        <v>656</v>
      </c>
      <c r="S41" s="20">
        <v>7</v>
      </c>
      <c r="T41" s="19"/>
      <c r="U41" s="19"/>
      <c r="V41" s="19"/>
      <c r="W41" s="19"/>
      <c r="X41" s="19"/>
      <c r="Y41" s="22"/>
      <c r="Z41" s="20">
        <v>5</v>
      </c>
      <c r="AA41">
        <v>1.7500000000000002E-2</v>
      </c>
      <c r="AB41">
        <v>2.4500000000000001E-2</v>
      </c>
      <c r="AC41">
        <v>2.0499999999999997E-2</v>
      </c>
      <c r="AD41">
        <v>3.7499999999999999E-2</v>
      </c>
      <c r="AE41">
        <v>4.7E-2</v>
      </c>
      <c r="AF41">
        <v>4.3999999999999997E-2</v>
      </c>
      <c r="AG41">
        <f t="shared" si="0"/>
        <v>6.9999999999999993E-3</v>
      </c>
      <c r="AH41">
        <f t="shared" si="1"/>
        <v>2.9999999999999957E-3</v>
      </c>
      <c r="AI41">
        <f t="shared" si="2"/>
        <v>9.5000000000000015E-3</v>
      </c>
      <c r="AJ41">
        <f t="shared" si="3"/>
        <v>6.4999999999999988E-3</v>
      </c>
      <c r="AK41">
        <f t="shared" ref="AK41:AL41" si="43">AVERAGE(AG41,AI41)</f>
        <v>8.2500000000000004E-3</v>
      </c>
      <c r="AL41">
        <f t="shared" si="43"/>
        <v>4.7499999999999973E-3</v>
      </c>
      <c r="AM41">
        <f t="shared" si="5"/>
        <v>9.1257500000000005E-2</v>
      </c>
      <c r="AN41">
        <f t="shared" si="13"/>
        <v>159.700625</v>
      </c>
      <c r="AO41" s="19"/>
      <c r="AP41" s="19"/>
      <c r="AQ41" s="19"/>
      <c r="AR41" s="19"/>
      <c r="AS41" s="19"/>
      <c r="AT41" s="26"/>
      <c r="AW41" s="16">
        <f t="shared" si="7"/>
        <v>0</v>
      </c>
      <c r="AX41" s="19"/>
      <c r="AY41" s="19"/>
      <c r="AZ41" s="19"/>
      <c r="BA41" s="20"/>
      <c r="BB41" s="20"/>
      <c r="BC41" s="20"/>
      <c r="BD41" s="20"/>
      <c r="BE41" s="20"/>
    </row>
    <row r="42" spans="1:57" ht="15.75" customHeight="1">
      <c r="A42" s="16" t="s">
        <v>145</v>
      </c>
      <c r="B42" s="16" t="s">
        <v>70</v>
      </c>
      <c r="C42" s="34" t="s">
        <v>146</v>
      </c>
      <c r="D42" s="46">
        <v>44</v>
      </c>
      <c r="E42" s="16" t="s">
        <v>72</v>
      </c>
      <c r="F42" s="16" t="s">
        <v>72</v>
      </c>
      <c r="G42" s="16" t="s">
        <v>140</v>
      </c>
      <c r="H42" s="16" t="s">
        <v>141</v>
      </c>
      <c r="I42" s="16">
        <v>500</v>
      </c>
      <c r="J42" s="16">
        <v>1</v>
      </c>
      <c r="K42" s="16">
        <v>0.106</v>
      </c>
      <c r="L42" s="16">
        <v>0.11</v>
      </c>
      <c r="M42" s="19">
        <f>AVERAGE(K42,L42)</f>
        <v>0.108</v>
      </c>
      <c r="N42" s="19">
        <f>M42*I42</f>
        <v>54</v>
      </c>
      <c r="O42" s="19">
        <f>N42/AX42</f>
        <v>2.9088558500323205</v>
      </c>
      <c r="P42" s="19"/>
      <c r="Q42" s="19">
        <f>N42/AZ42</f>
        <v>0.58228043013702391</v>
      </c>
      <c r="R42" s="21">
        <v>512</v>
      </c>
      <c r="S42" s="16">
        <v>11</v>
      </c>
      <c r="T42" s="19">
        <f>R42/(S42*(0.02*0.02*0.01))</f>
        <v>11636363.636363635</v>
      </c>
      <c r="U42" s="19">
        <f>T42*I42</f>
        <v>5818181818.1818171</v>
      </c>
      <c r="V42" s="19">
        <f>U42/AX42</f>
        <v>313412078.11796039</v>
      </c>
      <c r="W42" s="19"/>
      <c r="X42" s="19">
        <f>U42/AZ42</f>
        <v>62737285.401968889</v>
      </c>
      <c r="Y42" s="22">
        <f>T42/N42</f>
        <v>215488.21548821547</v>
      </c>
      <c r="Z42" s="16">
        <v>5</v>
      </c>
      <c r="AA42" s="16">
        <v>3.6499999999999998E-2</v>
      </c>
      <c r="AB42" s="16">
        <v>0.05</v>
      </c>
      <c r="AC42" s="16">
        <v>4.7500000000000001E-2</v>
      </c>
      <c r="AD42" s="16">
        <v>9.0999999999999998E-2</v>
      </c>
      <c r="AE42" s="16">
        <v>0.10299999999999999</v>
      </c>
      <c r="AF42" s="16">
        <v>9.849999999999999E-2</v>
      </c>
      <c r="AG42" s="16">
        <f t="shared" si="0"/>
        <v>1.3500000000000005E-2</v>
      </c>
      <c r="AH42" s="16">
        <f t="shared" si="1"/>
        <v>1.1000000000000003E-2</v>
      </c>
      <c r="AI42" s="16">
        <f t="shared" si="2"/>
        <v>1.1999999999999997E-2</v>
      </c>
      <c r="AJ42" s="16">
        <f t="shared" si="3"/>
        <v>7.4999999999999928E-3</v>
      </c>
      <c r="AK42" s="16">
        <f t="shared" ref="AK42:AL42" si="44">AVERAGE(AG42,AI42)</f>
        <v>1.2750000000000001E-2</v>
      </c>
      <c r="AL42" s="16">
        <f t="shared" si="44"/>
        <v>9.2499999999999978E-3</v>
      </c>
      <c r="AM42" s="16">
        <f t="shared" si="5"/>
        <v>0.13981250000000001</v>
      </c>
      <c r="AN42" s="16">
        <f t="shared" si="13"/>
        <v>349.53125</v>
      </c>
      <c r="AO42" s="19">
        <f>(AN42/U42)*1000000</f>
        <v>6.0075683593750005E-2</v>
      </c>
      <c r="AP42" s="19">
        <f>AN42/N42</f>
        <v>6.4728009259259256</v>
      </c>
      <c r="AQ42" s="19">
        <f>(AN42/AX42)*1000</f>
        <v>18828.44483947425</v>
      </c>
      <c r="AR42" s="19"/>
      <c r="AS42" s="19">
        <f>(AN42/AZ42)*1000</f>
        <v>3768.9853073394747</v>
      </c>
      <c r="AT42" s="21">
        <v>8.1000000000000003E-2</v>
      </c>
      <c r="AU42" s="16">
        <v>55.432000000000002</v>
      </c>
      <c r="AV42" s="16">
        <v>56.652000000000001</v>
      </c>
      <c r="AW42" s="16">
        <f t="shared" si="7"/>
        <v>1.2199999999999989</v>
      </c>
      <c r="AX42" s="19">
        <f>202.5*(AT42)+2.1615</f>
        <v>18.564</v>
      </c>
      <c r="AY42" s="19"/>
      <c r="AZ42" s="19">
        <f>(6748.1*(AW42)+1041.2)/100</f>
        <v>92.738819999999947</v>
      </c>
      <c r="BA42" s="21"/>
      <c r="BB42" s="16"/>
      <c r="BC42" s="16"/>
      <c r="BD42" s="16"/>
      <c r="BE42" s="16"/>
    </row>
    <row r="43" spans="1:57" ht="15.75" customHeight="1">
      <c r="A43" s="20" t="s">
        <v>145</v>
      </c>
      <c r="B43" s="20" t="s">
        <v>70</v>
      </c>
      <c r="C43" s="27" t="s">
        <v>146</v>
      </c>
      <c r="D43" s="27">
        <v>44</v>
      </c>
      <c r="E43" s="20" t="s">
        <v>72</v>
      </c>
      <c r="F43" s="20" t="s">
        <v>72</v>
      </c>
      <c r="G43" t="s">
        <v>140</v>
      </c>
      <c r="H43" t="s">
        <v>141</v>
      </c>
      <c r="I43">
        <v>500</v>
      </c>
      <c r="J43">
        <v>1</v>
      </c>
      <c r="K43">
        <v>0.106</v>
      </c>
      <c r="L43">
        <v>0.11</v>
      </c>
      <c r="M43" s="19"/>
      <c r="N43" s="19"/>
      <c r="O43" s="19"/>
      <c r="P43" s="19"/>
      <c r="Q43" s="19"/>
      <c r="R43" s="26">
        <v>512</v>
      </c>
      <c r="S43" s="20">
        <v>11</v>
      </c>
      <c r="T43" s="19"/>
      <c r="U43" s="19"/>
      <c r="V43" s="19"/>
      <c r="W43" s="19"/>
      <c r="X43" s="19"/>
      <c r="Y43" s="22"/>
      <c r="Z43" s="20">
        <v>5</v>
      </c>
      <c r="AA43">
        <v>3.6499999999999998E-2</v>
      </c>
      <c r="AB43">
        <v>0.05</v>
      </c>
      <c r="AC43">
        <v>4.7500000000000001E-2</v>
      </c>
      <c r="AD43">
        <v>9.0999999999999998E-2</v>
      </c>
      <c r="AE43">
        <v>0.10299999999999999</v>
      </c>
      <c r="AF43">
        <v>9.849999999999999E-2</v>
      </c>
      <c r="AG43">
        <f t="shared" si="0"/>
        <v>1.3500000000000005E-2</v>
      </c>
      <c r="AH43">
        <f t="shared" si="1"/>
        <v>1.1000000000000003E-2</v>
      </c>
      <c r="AI43">
        <f t="shared" si="2"/>
        <v>1.1999999999999997E-2</v>
      </c>
      <c r="AJ43">
        <f t="shared" si="3"/>
        <v>7.4999999999999928E-3</v>
      </c>
      <c r="AK43">
        <f t="shared" ref="AK43:AL43" si="45">AVERAGE(AG43,AI43)</f>
        <v>1.2750000000000001E-2</v>
      </c>
      <c r="AL43">
        <f t="shared" si="45"/>
        <v>9.2499999999999978E-3</v>
      </c>
      <c r="AM43">
        <f t="shared" si="5"/>
        <v>0.13981250000000001</v>
      </c>
      <c r="AN43">
        <f t="shared" si="13"/>
        <v>349.53125</v>
      </c>
      <c r="AO43" s="19"/>
      <c r="AP43" s="19"/>
      <c r="AQ43" s="19"/>
      <c r="AR43" s="19"/>
      <c r="AS43" s="19"/>
      <c r="AT43" s="31">
        <v>5.5E-2</v>
      </c>
      <c r="AU43" s="33">
        <v>10.02</v>
      </c>
      <c r="AV43" s="33"/>
      <c r="AW43" s="16">
        <f t="shared" si="7"/>
        <v>-10.02</v>
      </c>
      <c r="AX43" s="19"/>
      <c r="AY43" s="19"/>
      <c r="AZ43" s="19"/>
      <c r="BA43" s="20"/>
      <c r="BB43" s="20"/>
      <c r="BC43" s="20"/>
      <c r="BD43" s="20"/>
      <c r="BE43" s="20"/>
    </row>
    <row r="44" spans="1:57" ht="15.75" customHeight="1">
      <c r="A44" s="15" t="s">
        <v>145</v>
      </c>
      <c r="B44" s="16" t="s">
        <v>70</v>
      </c>
      <c r="C44" s="17" t="s">
        <v>146</v>
      </c>
      <c r="D44" s="18">
        <v>86</v>
      </c>
      <c r="E44" s="15" t="s">
        <v>72</v>
      </c>
      <c r="F44" s="15" t="s">
        <v>72</v>
      </c>
      <c r="G44" s="16" t="s">
        <v>73</v>
      </c>
      <c r="H44" s="16" t="s">
        <v>74</v>
      </c>
      <c r="I44" s="16">
        <v>500</v>
      </c>
      <c r="J44" s="16">
        <v>50</v>
      </c>
      <c r="K44" s="16">
        <v>0.71809999999999996</v>
      </c>
      <c r="L44" s="16">
        <v>0.82289999999999996</v>
      </c>
      <c r="M44" s="19">
        <f>AVERAGE(K44,L44)</f>
        <v>0.77049999999999996</v>
      </c>
      <c r="N44" s="19">
        <f>M44*I44</f>
        <v>385.25</v>
      </c>
      <c r="O44" s="19"/>
      <c r="P44" s="19">
        <f>N44/AY44</f>
        <v>13.925260838841085</v>
      </c>
      <c r="Q44" s="19">
        <f>N44/AZ44</f>
        <v>4.7131483700207859</v>
      </c>
      <c r="R44" s="21">
        <v>136</v>
      </c>
      <c r="S44" s="16">
        <v>6</v>
      </c>
      <c r="T44" s="19">
        <f>R44/(S44*(0.02*0.02*0.01))</f>
        <v>5666666.666666666</v>
      </c>
      <c r="U44" s="19">
        <f>T44*I44</f>
        <v>2833333333.333333</v>
      </c>
      <c r="V44" s="19"/>
      <c r="W44" s="19">
        <f>U44/AY44</f>
        <v>102413772.12212782</v>
      </c>
      <c r="X44" s="19">
        <f>U44/AZ44</f>
        <v>34662999.044063747</v>
      </c>
      <c r="Y44" s="22">
        <f>T44/N44</f>
        <v>14709.063378758381</v>
      </c>
      <c r="Z44" s="16">
        <v>5</v>
      </c>
      <c r="AA44" s="16">
        <v>4.1399999999999999E-2</v>
      </c>
      <c r="AB44" s="16">
        <v>6.3700000000000007E-2</v>
      </c>
      <c r="AC44" s="16">
        <v>5.3800000000000001E-2</v>
      </c>
      <c r="AD44" s="16">
        <v>4.6100000000000002E-2</v>
      </c>
      <c r="AE44" s="16">
        <v>5.1700000000000003E-2</v>
      </c>
      <c r="AF44" s="16">
        <v>5.16E-2</v>
      </c>
      <c r="AG44" s="16">
        <f t="shared" si="0"/>
        <v>2.2300000000000007E-2</v>
      </c>
      <c r="AH44" s="16">
        <f t="shared" si="1"/>
        <v>1.2400000000000001E-2</v>
      </c>
      <c r="AI44" s="16">
        <f t="shared" si="2"/>
        <v>5.6000000000000008E-3</v>
      </c>
      <c r="AJ44" s="16">
        <f t="shared" si="3"/>
        <v>5.4999999999999979E-3</v>
      </c>
      <c r="AK44" s="16">
        <f t="shared" ref="AK44:AL44" si="46">AVERAGE(AG44,AI44)</f>
        <v>1.3950000000000004E-2</v>
      </c>
      <c r="AL44" s="16">
        <f t="shared" si="46"/>
        <v>8.9499999999999996E-3</v>
      </c>
      <c r="AM44" s="16">
        <f t="shared" si="5"/>
        <v>0.15372050000000004</v>
      </c>
      <c r="AN44" s="16">
        <f t="shared" si="13"/>
        <v>384.3012500000001</v>
      </c>
      <c r="AO44" s="19">
        <f>(AN44/U44)*1000000</f>
        <v>0.13563573529411768</v>
      </c>
      <c r="AP44" s="19">
        <f>AN44/N44</f>
        <v>0.99753731343283603</v>
      </c>
      <c r="AQ44" s="19"/>
      <c r="AR44" s="19">
        <f>(AN44/AY44)*1000</f>
        <v>13890.967286029017</v>
      </c>
      <c r="AS44" s="19">
        <f>(AN44/AZ44)*1000</f>
        <v>4701.5413628408851</v>
      </c>
      <c r="AT44" s="21">
        <v>0.11700000000000001</v>
      </c>
      <c r="AU44" s="16">
        <v>85.5</v>
      </c>
      <c r="AV44" s="16">
        <v>86.557000000000002</v>
      </c>
      <c r="AW44" s="16">
        <f t="shared" si="7"/>
        <v>1.0570000000000022</v>
      </c>
      <c r="AX44" s="19"/>
      <c r="AY44" s="19">
        <f>244.95*(AT44)-0.9936</f>
        <v>27.66555</v>
      </c>
      <c r="AZ44" s="19">
        <f>(6748.1*(AW44)+1041.2)/100</f>
        <v>81.739417000000145</v>
      </c>
      <c r="BA44" s="21"/>
      <c r="BB44" s="16"/>
      <c r="BC44" s="16"/>
      <c r="BD44" s="16"/>
      <c r="BE44" s="16"/>
    </row>
    <row r="45" spans="1:57" ht="15.75" customHeight="1">
      <c r="A45" s="20" t="s">
        <v>145</v>
      </c>
      <c r="B45" s="20" t="s">
        <v>70</v>
      </c>
      <c r="C45" s="27" t="s">
        <v>146</v>
      </c>
      <c r="D45" s="28">
        <v>86</v>
      </c>
      <c r="E45" s="20" t="s">
        <v>72</v>
      </c>
      <c r="F45" s="20" t="s">
        <v>72</v>
      </c>
      <c r="G45" t="s">
        <v>73</v>
      </c>
      <c r="H45" t="s">
        <v>74</v>
      </c>
      <c r="I45">
        <v>500</v>
      </c>
      <c r="J45">
        <v>50</v>
      </c>
      <c r="M45" s="19"/>
      <c r="N45" s="19"/>
      <c r="O45" s="19"/>
      <c r="P45" s="19"/>
      <c r="Q45" s="19"/>
      <c r="R45" s="26">
        <v>136</v>
      </c>
      <c r="S45" s="20">
        <v>6</v>
      </c>
      <c r="T45" s="19"/>
      <c r="U45" s="19"/>
      <c r="V45" s="19"/>
      <c r="W45" s="19"/>
      <c r="X45" s="19"/>
      <c r="Y45" s="22"/>
      <c r="Z45" s="20">
        <v>5</v>
      </c>
      <c r="AA45">
        <v>4.1399999999999999E-2</v>
      </c>
      <c r="AB45">
        <v>6.3700000000000007E-2</v>
      </c>
      <c r="AC45">
        <v>5.3800000000000001E-2</v>
      </c>
      <c r="AD45">
        <v>4.6100000000000002E-2</v>
      </c>
      <c r="AE45">
        <v>5.1700000000000003E-2</v>
      </c>
      <c r="AF45">
        <v>5.16E-2</v>
      </c>
      <c r="AG45">
        <f t="shared" si="0"/>
        <v>2.2300000000000007E-2</v>
      </c>
      <c r="AH45">
        <f t="shared" si="1"/>
        <v>1.2400000000000001E-2</v>
      </c>
      <c r="AI45">
        <f t="shared" si="2"/>
        <v>5.6000000000000008E-3</v>
      </c>
      <c r="AJ45">
        <f t="shared" si="3"/>
        <v>5.4999999999999979E-3</v>
      </c>
      <c r="AK45">
        <f t="shared" ref="AK45:AL45" si="47">AVERAGE(AG45,AI45)</f>
        <v>1.3950000000000004E-2</v>
      </c>
      <c r="AL45">
        <f t="shared" si="47"/>
        <v>8.9499999999999996E-3</v>
      </c>
      <c r="AM45">
        <f t="shared" si="5"/>
        <v>0.15372050000000004</v>
      </c>
      <c r="AN45">
        <f t="shared" si="13"/>
        <v>384.3012500000001</v>
      </c>
      <c r="AO45" s="19"/>
      <c r="AP45" s="19"/>
      <c r="AQ45" s="19"/>
      <c r="AR45" s="19"/>
      <c r="AS45" s="19"/>
      <c r="AT45" s="31">
        <v>7.5999999999999998E-2</v>
      </c>
      <c r="AU45" s="33">
        <v>29.884</v>
      </c>
      <c r="AV45" s="33">
        <v>30.623000000000001</v>
      </c>
      <c r="AW45" s="16">
        <f t="shared" si="7"/>
        <v>0.73900000000000077</v>
      </c>
      <c r="AX45" s="19"/>
      <c r="AY45" s="19"/>
      <c r="AZ45" s="19"/>
      <c r="BA45" s="20"/>
      <c r="BB45" s="20"/>
      <c r="BC45" s="20"/>
      <c r="BD45" s="20"/>
      <c r="BE45" s="20"/>
    </row>
    <row r="46" spans="1:57" ht="15.75" customHeight="1">
      <c r="A46" s="16" t="s">
        <v>147</v>
      </c>
      <c r="B46" s="16" t="s">
        <v>70</v>
      </c>
      <c r="C46" s="34" t="s">
        <v>148</v>
      </c>
      <c r="D46" s="35">
        <v>16</v>
      </c>
      <c r="E46" s="16" t="s">
        <v>72</v>
      </c>
      <c r="F46" s="16" t="s">
        <v>72</v>
      </c>
      <c r="G46" s="16" t="s">
        <v>73</v>
      </c>
      <c r="H46" s="16" t="s">
        <v>74</v>
      </c>
      <c r="I46" s="16">
        <v>450</v>
      </c>
      <c r="J46" s="16">
        <v>50</v>
      </c>
      <c r="K46" s="16">
        <v>0.83409999999999995</v>
      </c>
      <c r="L46" s="16">
        <v>0.69179999999999997</v>
      </c>
      <c r="M46" s="19">
        <f>AVERAGE(K46,L46)</f>
        <v>0.76295000000000002</v>
      </c>
      <c r="N46" s="19">
        <f>M46*I46</f>
        <v>343.32749999999999</v>
      </c>
      <c r="O46" s="19"/>
      <c r="P46" s="19">
        <f>N46/AY46</f>
        <v>7.6198481922897665</v>
      </c>
      <c r="Q46" s="19">
        <f>N46/AZ46</f>
        <v>3.5496980315352822</v>
      </c>
      <c r="R46" s="21">
        <v>808</v>
      </c>
      <c r="S46" s="16">
        <v>9</v>
      </c>
      <c r="T46" s="19">
        <f>R46/(S46*(0.02*0.02*0.01))</f>
        <v>22444444.44444444</v>
      </c>
      <c r="U46" s="19">
        <f>T46*I46</f>
        <v>10099999999.999998</v>
      </c>
      <c r="V46" s="19"/>
      <c r="W46" s="19">
        <f>U46/AY46</f>
        <v>224160507.80122954</v>
      </c>
      <c r="X46" s="19">
        <f>U46/AZ46</f>
        <v>104424929.89494388</v>
      </c>
      <c r="Y46" s="22">
        <f>T46/N46</f>
        <v>65373.278995840534</v>
      </c>
      <c r="Z46" s="16">
        <v>5</v>
      </c>
      <c r="AA46" s="16">
        <v>3.6200000000000003E-2</v>
      </c>
      <c r="AB46" s="16">
        <v>4.3499999999999997E-2</v>
      </c>
      <c r="AC46" s="16">
        <v>3.9800000000000002E-2</v>
      </c>
      <c r="AD46" s="16">
        <v>3.2300000000000002E-2</v>
      </c>
      <c r="AE46" s="16">
        <v>5.1900000000000002E-2</v>
      </c>
      <c r="AF46" s="16">
        <v>4.0500000000000001E-2</v>
      </c>
      <c r="AG46" s="16">
        <f t="shared" si="0"/>
        <v>7.299999999999994E-3</v>
      </c>
      <c r="AH46" s="16">
        <f t="shared" si="1"/>
        <v>3.599999999999999E-3</v>
      </c>
      <c r="AI46" s="16">
        <f t="shared" si="2"/>
        <v>1.9599999999999999E-2</v>
      </c>
      <c r="AJ46" s="16">
        <f t="shared" si="3"/>
        <v>8.199999999999999E-3</v>
      </c>
      <c r="AK46" s="16">
        <f t="shared" ref="AK46:AL46" si="48">AVERAGE(AG46,AI46)</f>
        <v>1.3449999999999997E-2</v>
      </c>
      <c r="AL46" s="16">
        <f t="shared" si="48"/>
        <v>5.899999999999999E-3</v>
      </c>
      <c r="AM46" s="16">
        <f>(11.43*AK46)-(0.64*AL46)</f>
        <v>0.14995749999999997</v>
      </c>
      <c r="AN46" s="16">
        <f>(AM46*Z46*I46)</f>
        <v>337.4043749999999</v>
      </c>
      <c r="AO46" s="19">
        <f>(AN46/U46)*1000000</f>
        <v>3.3406373762376235E-2</v>
      </c>
      <c r="AP46" s="19">
        <f>AN46/N46</f>
        <v>0.98274788649321687</v>
      </c>
      <c r="AQ46" s="19"/>
      <c r="AR46" s="19">
        <f>(AN46/AY46)*1000</f>
        <v>7488.3897063719278</v>
      </c>
      <c r="AS46" s="19">
        <f>(AN46/AZ46)*1000</f>
        <v>3488.4582381804312</v>
      </c>
      <c r="AT46" s="21">
        <v>0.188</v>
      </c>
      <c r="AU46" s="16">
        <v>85.375</v>
      </c>
      <c r="AV46" s="16">
        <v>86.653999999999996</v>
      </c>
      <c r="AW46" s="16">
        <f t="shared" si="7"/>
        <v>1.2789999999999964</v>
      </c>
      <c r="AX46" s="19"/>
      <c r="AY46" s="19">
        <f>244.95*(AT46)-0.9936</f>
        <v>45.056999999999995</v>
      </c>
      <c r="AZ46" s="19">
        <f>(6748.1*(AW46)+1041.2)/100</f>
        <v>96.720198999999781</v>
      </c>
      <c r="BA46" s="21"/>
      <c r="BB46" s="16"/>
      <c r="BC46" s="16"/>
      <c r="BD46" s="16"/>
      <c r="BE46" s="16"/>
    </row>
    <row r="47" spans="1:57" ht="15.75" customHeight="1">
      <c r="A47" s="20" t="s">
        <v>147</v>
      </c>
      <c r="B47" s="20" t="s">
        <v>70</v>
      </c>
      <c r="C47" s="27" t="s">
        <v>148</v>
      </c>
      <c r="D47" s="28">
        <v>16</v>
      </c>
      <c r="E47" s="20" t="s">
        <v>72</v>
      </c>
      <c r="F47" s="20" t="s">
        <v>72</v>
      </c>
      <c r="G47" s="20" t="s">
        <v>73</v>
      </c>
      <c r="H47" t="s">
        <v>74</v>
      </c>
      <c r="I47">
        <v>450</v>
      </c>
      <c r="J47">
        <v>50</v>
      </c>
      <c r="M47" s="19"/>
      <c r="N47" s="19"/>
      <c r="O47" s="19"/>
      <c r="P47" s="19"/>
      <c r="Q47" s="19"/>
      <c r="R47" s="26">
        <v>808</v>
      </c>
      <c r="S47" s="20">
        <v>9</v>
      </c>
      <c r="T47" s="19"/>
      <c r="U47" s="19"/>
      <c r="V47" s="19"/>
      <c r="W47" s="19"/>
      <c r="X47" s="19"/>
      <c r="Y47" s="22"/>
      <c r="Z47" s="20">
        <v>5</v>
      </c>
      <c r="AA47">
        <v>3.6200000000000003E-2</v>
      </c>
      <c r="AB47">
        <v>4.3499999999999997E-2</v>
      </c>
      <c r="AC47">
        <v>3.9800000000000002E-2</v>
      </c>
      <c r="AD47">
        <v>3.2300000000000002E-2</v>
      </c>
      <c r="AE47">
        <v>5.1900000000000002E-2</v>
      </c>
      <c r="AF47">
        <v>4.0500000000000001E-2</v>
      </c>
      <c r="AG47">
        <f t="shared" si="0"/>
        <v>7.299999999999994E-3</v>
      </c>
      <c r="AH47">
        <f t="shared" si="1"/>
        <v>3.599999999999999E-3</v>
      </c>
      <c r="AI47">
        <f t="shared" si="2"/>
        <v>1.9599999999999999E-2</v>
      </c>
      <c r="AJ47">
        <f t="shared" si="3"/>
        <v>8.199999999999999E-3</v>
      </c>
      <c r="AK47">
        <f t="shared" ref="AK47:AL47" si="49">AVERAGE(AG47,AI47)</f>
        <v>1.3449999999999997E-2</v>
      </c>
      <c r="AL47">
        <f t="shared" si="49"/>
        <v>5.899999999999999E-3</v>
      </c>
      <c r="AM47">
        <f t="shared" si="5"/>
        <v>0.14995749999999997</v>
      </c>
      <c r="AN47">
        <f t="shared" si="13"/>
        <v>337.4043749999999</v>
      </c>
      <c r="AO47" s="19"/>
      <c r="AP47" s="19"/>
      <c r="AQ47" s="19"/>
      <c r="AR47" s="19"/>
      <c r="AS47" s="19"/>
      <c r="AT47" s="31">
        <v>9.1999999999999998E-2</v>
      </c>
      <c r="AU47" s="33">
        <v>28.983000000000001</v>
      </c>
      <c r="AV47" s="33">
        <v>29.722000000000001</v>
      </c>
      <c r="AW47" s="16">
        <f t="shared" si="7"/>
        <v>0.73900000000000077</v>
      </c>
      <c r="AX47" s="19"/>
      <c r="AY47" s="19"/>
      <c r="AZ47" s="19"/>
      <c r="BA47" s="20"/>
      <c r="BB47" s="20"/>
      <c r="BC47" s="20"/>
      <c r="BD47" s="20"/>
      <c r="BE47" s="20"/>
    </row>
    <row r="48" spans="1:57" ht="15.75" customHeight="1">
      <c r="A48" s="15" t="s">
        <v>121</v>
      </c>
      <c r="B48" s="16" t="s">
        <v>123</v>
      </c>
      <c r="C48" s="17" t="s">
        <v>174</v>
      </c>
      <c r="D48" s="18">
        <v>82</v>
      </c>
      <c r="E48" s="15" t="s">
        <v>72</v>
      </c>
      <c r="F48" s="15" t="s">
        <v>72</v>
      </c>
      <c r="G48" s="16" t="s">
        <v>73</v>
      </c>
      <c r="H48" s="16" t="s">
        <v>74</v>
      </c>
      <c r="I48" s="16">
        <v>325</v>
      </c>
      <c r="J48" s="16">
        <v>50</v>
      </c>
      <c r="K48" s="16">
        <v>1.1298999999999999</v>
      </c>
      <c r="L48" s="16">
        <v>0.80700000000000005</v>
      </c>
      <c r="M48" s="19">
        <f>AVERAGE(K48,L48)</f>
        <v>0.96845000000000003</v>
      </c>
      <c r="N48" s="19">
        <f>M48*I48</f>
        <v>314.74625000000003</v>
      </c>
      <c r="O48" s="19"/>
      <c r="P48" s="19">
        <f>N48/AY48</f>
        <v>15.680783276288983</v>
      </c>
      <c r="Q48" s="19">
        <f>N48/AZ48</f>
        <v>3.1962141953103593</v>
      </c>
      <c r="R48" s="21">
        <v>254</v>
      </c>
      <c r="S48" s="16">
        <v>4</v>
      </c>
      <c r="T48" s="19">
        <f>R48/(S48*(0.02*0.02*0.01))</f>
        <v>15874999.999999998</v>
      </c>
      <c r="U48" s="19">
        <f>T48*I48</f>
        <v>5159374999.999999</v>
      </c>
      <c r="V48" s="19"/>
      <c r="W48" s="19">
        <f>U48/AY48</f>
        <v>257042113.18197897</v>
      </c>
      <c r="X48" s="19">
        <f>U48/AZ48</f>
        <v>52392896.226497956</v>
      </c>
      <c r="Y48" s="22">
        <f>T48/N48</f>
        <v>50437.455569367376</v>
      </c>
      <c r="Z48" s="16">
        <v>5</v>
      </c>
      <c r="AA48" s="16">
        <v>6.13E-2</v>
      </c>
      <c r="AB48" s="16">
        <v>8.3299999999999999E-2</v>
      </c>
      <c r="AC48" s="16">
        <v>7.2900000000000006E-2</v>
      </c>
      <c r="AD48" s="16">
        <v>3.1199999999999999E-2</v>
      </c>
      <c r="AE48" s="16">
        <v>3.1E-2</v>
      </c>
      <c r="AF48" s="16">
        <v>3.0099999999999998E-2</v>
      </c>
      <c r="AG48" s="16">
        <f t="shared" si="0"/>
        <v>2.1999999999999999E-2</v>
      </c>
      <c r="AH48" s="16">
        <f t="shared" si="1"/>
        <v>1.1600000000000006E-2</v>
      </c>
      <c r="AI48" s="16">
        <f t="shared" si="2"/>
        <v>-1.9999999999999879E-4</v>
      </c>
      <c r="AJ48" s="16">
        <f t="shared" si="3"/>
        <v>-1.1000000000000003E-3</v>
      </c>
      <c r="AK48" s="16">
        <f t="shared" ref="AK48:AL48" si="50">AVERAGE(AG48,AI48)</f>
        <v>1.09E-2</v>
      </c>
      <c r="AL48" s="16">
        <f t="shared" si="50"/>
        <v>5.2500000000000029E-3</v>
      </c>
      <c r="AM48" s="16">
        <f>(11.43*AK48)-(0.64*AL48)</f>
        <v>0.121227</v>
      </c>
      <c r="AN48" s="16">
        <f>(AM48*Z48*I48)</f>
        <v>196.993875</v>
      </c>
      <c r="AO48" s="19">
        <f>(AN48/U48)*1000000</f>
        <v>3.8181732283464574E-2</v>
      </c>
      <c r="AP48" s="19">
        <f>AN48/N48</f>
        <v>0.6258815633228354</v>
      </c>
      <c r="AQ48" s="19"/>
      <c r="AR48" s="19">
        <f>(AN48/AY48)*1000</f>
        <v>9814.3131510903204</v>
      </c>
      <c r="AS48" s="19">
        <f>(AN48/AZ48)*1000</f>
        <v>2000.4515372754863</v>
      </c>
      <c r="AT48" s="21">
        <v>8.5999999999999993E-2</v>
      </c>
      <c r="AU48" s="16">
        <v>41.13</v>
      </c>
      <c r="AV48" s="16">
        <v>42.435000000000002</v>
      </c>
      <c r="AW48" s="16">
        <f t="shared" si="7"/>
        <v>1.3049999999999997</v>
      </c>
      <c r="AX48" s="19"/>
      <c r="AY48" s="19">
        <f>244.95*(AT48)-0.9936</f>
        <v>20.072099999999995</v>
      </c>
      <c r="AZ48" s="19">
        <f>(6748.1*(AW48)+1041.2)/100</f>
        <v>98.474705</v>
      </c>
      <c r="BA48" s="21"/>
      <c r="BB48" s="16"/>
      <c r="BC48" s="16"/>
      <c r="BD48" s="16"/>
      <c r="BE48" s="16"/>
    </row>
    <row r="49" spans="1:57" ht="15.75" customHeight="1">
      <c r="A49" s="1" t="s">
        <v>121</v>
      </c>
      <c r="B49" s="20" t="s">
        <v>123</v>
      </c>
      <c r="C49" s="41" t="s">
        <v>174</v>
      </c>
      <c r="D49" s="44">
        <v>82</v>
      </c>
      <c r="E49" s="1" t="s">
        <v>72</v>
      </c>
      <c r="F49" s="1" t="s">
        <v>72</v>
      </c>
      <c r="G49" s="1" t="s">
        <v>73</v>
      </c>
      <c r="H49" t="s">
        <v>74</v>
      </c>
      <c r="I49">
        <v>325</v>
      </c>
      <c r="J49">
        <v>50</v>
      </c>
      <c r="M49" s="19"/>
      <c r="N49" s="19"/>
      <c r="O49" s="19"/>
      <c r="P49" s="19"/>
      <c r="Q49" s="19"/>
      <c r="R49" s="26">
        <v>254</v>
      </c>
      <c r="S49" s="20"/>
      <c r="T49" s="19"/>
      <c r="U49" s="19"/>
      <c r="V49" s="19"/>
      <c r="W49" s="19"/>
      <c r="X49" s="19"/>
      <c r="Y49" s="22"/>
      <c r="Z49" s="20">
        <v>5</v>
      </c>
      <c r="AA49">
        <v>6.13E-2</v>
      </c>
      <c r="AB49">
        <v>8.3299999999999999E-2</v>
      </c>
      <c r="AC49">
        <v>7.2900000000000006E-2</v>
      </c>
      <c r="AD49">
        <v>3.1199999999999999E-2</v>
      </c>
      <c r="AE49">
        <v>3.1E-2</v>
      </c>
      <c r="AF49">
        <v>3.0099999999999998E-2</v>
      </c>
      <c r="AG49">
        <f t="shared" si="0"/>
        <v>2.1999999999999999E-2</v>
      </c>
      <c r="AH49">
        <f t="shared" si="1"/>
        <v>1.1600000000000006E-2</v>
      </c>
      <c r="AI49">
        <f t="shared" si="2"/>
        <v>-1.9999999999999879E-4</v>
      </c>
      <c r="AJ49">
        <f t="shared" si="3"/>
        <v>-1.1000000000000003E-3</v>
      </c>
      <c r="AK49">
        <f t="shared" ref="AK49:AL49" si="51">AVERAGE(AG49,AI49)</f>
        <v>1.09E-2</v>
      </c>
      <c r="AL49">
        <f t="shared" si="51"/>
        <v>5.2500000000000029E-3</v>
      </c>
      <c r="AM49">
        <f t="shared" si="5"/>
        <v>0.121227</v>
      </c>
      <c r="AN49">
        <f t="shared" si="13"/>
        <v>196.993875</v>
      </c>
      <c r="AO49" s="19"/>
      <c r="AP49" s="19"/>
      <c r="AQ49" s="19"/>
      <c r="AR49" s="19"/>
      <c r="AS49" s="19"/>
      <c r="AT49" s="26"/>
      <c r="AW49" s="16">
        <f t="shared" si="7"/>
        <v>0</v>
      </c>
      <c r="AX49" s="19"/>
      <c r="AY49" s="19"/>
      <c r="AZ49" s="19"/>
      <c r="BA49" s="20"/>
      <c r="BB49" s="20"/>
      <c r="BC49" s="20"/>
      <c r="BD49" s="20"/>
      <c r="BE49" s="20"/>
    </row>
    <row r="50" spans="1:57" ht="15.75" customHeight="1">
      <c r="A50" s="16" t="s">
        <v>151</v>
      </c>
      <c r="B50" s="16" t="s">
        <v>123</v>
      </c>
      <c r="C50" s="34" t="s">
        <v>175</v>
      </c>
      <c r="D50" s="35">
        <v>56</v>
      </c>
      <c r="E50" s="16" t="s">
        <v>72</v>
      </c>
      <c r="F50" s="16" t="s">
        <v>72</v>
      </c>
      <c r="G50" s="16" t="s">
        <v>72</v>
      </c>
      <c r="H50" s="16" t="s">
        <v>141</v>
      </c>
      <c r="I50" s="16">
        <v>300</v>
      </c>
      <c r="J50" s="16">
        <v>50</v>
      </c>
      <c r="K50" s="16">
        <v>0.54110000000000003</v>
      </c>
      <c r="L50" s="16">
        <v>0.59819999999999995</v>
      </c>
      <c r="M50" s="19">
        <f>AVERAGE(K50,L50)</f>
        <v>0.56964999999999999</v>
      </c>
      <c r="N50" s="19">
        <f>M50*I50</f>
        <v>170.89500000000001</v>
      </c>
      <c r="O50" s="19"/>
      <c r="P50" s="19">
        <f>N50/AY50</f>
        <v>8.950990713533729</v>
      </c>
      <c r="Q50" s="19">
        <f>N50/AZ50</f>
        <v>3.1883490696987131</v>
      </c>
      <c r="R50" s="21">
        <v>607</v>
      </c>
      <c r="S50" s="16">
        <v>11</v>
      </c>
      <c r="T50" s="19">
        <f>R50/(S50*(0.02*0.02*0.01))</f>
        <v>13795454.545454543</v>
      </c>
      <c r="U50" s="19">
        <f>T50*I50</f>
        <v>4138636363.636363</v>
      </c>
      <c r="V50" s="19"/>
      <c r="W50" s="19">
        <f>U50/AY50</f>
        <v>216769921.04860932</v>
      </c>
      <c r="X50" s="19">
        <f>U50/AZ50</f>
        <v>77213595.481560394</v>
      </c>
      <c r="Y50" s="22">
        <f>T50/N50</f>
        <v>80724.74060361358</v>
      </c>
      <c r="Z50" s="16">
        <v>5</v>
      </c>
      <c r="AA50" s="16">
        <v>2.9700000000000001E-2</v>
      </c>
      <c r="AB50" s="16">
        <v>3.2800000000000003E-2</v>
      </c>
      <c r="AC50" s="16">
        <v>3.1199999999999999E-2</v>
      </c>
      <c r="AD50" s="16">
        <v>4.7800000000000002E-2</v>
      </c>
      <c r="AE50" s="16">
        <v>6.5500000000000003E-2</v>
      </c>
      <c r="AF50" s="16">
        <v>5.6000000000000001E-2</v>
      </c>
      <c r="AG50" s="16">
        <f t="shared" si="0"/>
        <v>3.1000000000000021E-3</v>
      </c>
      <c r="AH50" s="16">
        <f t="shared" si="1"/>
        <v>1.4999999999999979E-3</v>
      </c>
      <c r="AI50" s="16">
        <f t="shared" si="2"/>
        <v>1.77E-2</v>
      </c>
      <c r="AJ50" s="16">
        <f t="shared" si="3"/>
        <v>8.199999999999999E-3</v>
      </c>
      <c r="AK50" s="16">
        <f t="shared" ref="AK50:AL50" si="52">AVERAGE(AG50,AI50)</f>
        <v>1.0400000000000001E-2</v>
      </c>
      <c r="AL50" s="16">
        <f t="shared" si="52"/>
        <v>4.8499999999999984E-3</v>
      </c>
      <c r="AM50" s="16">
        <f t="shared" si="5"/>
        <v>0.11576800000000001</v>
      </c>
      <c r="AN50" s="16">
        <f t="shared" si="13"/>
        <v>173.65200000000002</v>
      </c>
      <c r="AO50" s="19">
        <f>(AN50/U50)*1000000</f>
        <v>4.1958747940691939E-2</v>
      </c>
      <c r="AP50" s="19">
        <f>AN50/N50</f>
        <v>1.0161327130694287</v>
      </c>
      <c r="AQ50" s="19"/>
      <c r="AR50" s="19">
        <f>(AN50/AY50)*1000</f>
        <v>9095.3944784022897</v>
      </c>
      <c r="AS50" s="19">
        <f>(AN50/AZ50)*1000</f>
        <v>3239.7857904053421</v>
      </c>
      <c r="AT50" s="21">
        <v>8.2000000000000003E-2</v>
      </c>
      <c r="AU50" s="16">
        <v>24.762</v>
      </c>
      <c r="AV50" s="16">
        <v>25.402000000000001</v>
      </c>
      <c r="AW50" s="16">
        <f t="shared" si="7"/>
        <v>0.64000000000000057</v>
      </c>
      <c r="AX50" s="19"/>
      <c r="AY50" s="19">
        <f>244.95*(AT50)-0.9936</f>
        <v>19.092299999999998</v>
      </c>
      <c r="AZ50" s="19">
        <f>(6748.1*(AW50)+1041.2)/100</f>
        <v>53.599840000000043</v>
      </c>
      <c r="BA50" s="21"/>
      <c r="BB50" s="16"/>
      <c r="BC50" s="16"/>
      <c r="BD50" s="16"/>
      <c r="BE50" s="16"/>
    </row>
    <row r="51" spans="1:57" ht="15.75" customHeight="1">
      <c r="A51" s="20" t="s">
        <v>151</v>
      </c>
      <c r="B51" s="20" t="s">
        <v>123</v>
      </c>
      <c r="C51" s="27" t="s">
        <v>175</v>
      </c>
      <c r="D51" s="42">
        <v>56</v>
      </c>
      <c r="E51" s="20" t="s">
        <v>72</v>
      </c>
      <c r="F51" s="20" t="s">
        <v>72</v>
      </c>
      <c r="G51" s="20" t="s">
        <v>72</v>
      </c>
      <c r="H51" s="20" t="s">
        <v>141</v>
      </c>
      <c r="I51">
        <v>300</v>
      </c>
      <c r="J51">
        <v>50</v>
      </c>
      <c r="M51" s="19"/>
      <c r="N51" s="19"/>
      <c r="O51" s="19"/>
      <c r="P51" s="19"/>
      <c r="Q51" s="19"/>
      <c r="R51" s="26">
        <v>607</v>
      </c>
      <c r="S51" s="20">
        <v>11</v>
      </c>
      <c r="T51" s="19"/>
      <c r="U51" s="19"/>
      <c r="V51" s="19"/>
      <c r="W51" s="19"/>
      <c r="X51" s="19"/>
      <c r="Y51" s="22"/>
      <c r="Z51" s="20">
        <v>5</v>
      </c>
      <c r="AA51">
        <v>2.9700000000000001E-2</v>
      </c>
      <c r="AB51">
        <v>3.2800000000000003E-2</v>
      </c>
      <c r="AC51">
        <v>3.1199999999999999E-2</v>
      </c>
      <c r="AD51">
        <v>4.7800000000000002E-2</v>
      </c>
      <c r="AE51">
        <v>6.5500000000000003E-2</v>
      </c>
      <c r="AF51">
        <v>5.6000000000000001E-2</v>
      </c>
      <c r="AG51">
        <f t="shared" si="0"/>
        <v>3.1000000000000021E-3</v>
      </c>
      <c r="AH51">
        <f t="shared" si="1"/>
        <v>1.4999999999999979E-3</v>
      </c>
      <c r="AI51">
        <f t="shared" si="2"/>
        <v>1.77E-2</v>
      </c>
      <c r="AJ51">
        <f t="shared" si="3"/>
        <v>8.199999999999999E-3</v>
      </c>
      <c r="AK51">
        <f t="shared" ref="AK51:AL51" si="53">AVERAGE(AG51,AI51)</f>
        <v>1.0400000000000001E-2</v>
      </c>
      <c r="AL51">
        <f t="shared" si="53"/>
        <v>4.8499999999999984E-3</v>
      </c>
      <c r="AM51">
        <f t="shared" si="5"/>
        <v>0.11576800000000001</v>
      </c>
      <c r="AN51">
        <f t="shared" si="13"/>
        <v>173.65200000000002</v>
      </c>
      <c r="AO51" s="19"/>
      <c r="AP51" s="19"/>
      <c r="AQ51" s="19"/>
      <c r="AR51" s="19"/>
      <c r="AS51" s="19"/>
      <c r="AT51" s="26"/>
      <c r="AW51" s="16">
        <f t="shared" si="7"/>
        <v>0</v>
      </c>
      <c r="AX51" s="19"/>
      <c r="AY51" s="19"/>
      <c r="AZ51" s="19"/>
      <c r="BA51" s="20"/>
      <c r="BB51" s="20"/>
      <c r="BC51" s="20"/>
      <c r="BD51" s="20"/>
      <c r="BE51" s="20"/>
    </row>
    <row r="52" spans="1:57" ht="15.75" customHeight="1">
      <c r="A52" s="16" t="s">
        <v>121</v>
      </c>
      <c r="B52" s="16" t="s">
        <v>123</v>
      </c>
      <c r="C52" s="34" t="s">
        <v>124</v>
      </c>
      <c r="D52" s="46">
        <v>93</v>
      </c>
      <c r="E52" s="16" t="s">
        <v>73</v>
      </c>
      <c r="F52" s="16" t="s">
        <v>72</v>
      </c>
      <c r="G52" s="16" t="s">
        <v>140</v>
      </c>
      <c r="H52" s="16" t="s">
        <v>141</v>
      </c>
      <c r="I52" s="16">
        <v>425</v>
      </c>
      <c r="J52" s="16">
        <v>1</v>
      </c>
      <c r="K52" s="16">
        <v>0.43</v>
      </c>
      <c r="L52" s="16">
        <v>0.31900000000000001</v>
      </c>
      <c r="M52" s="19">
        <f>AVERAGE(K52,L52)</f>
        <v>0.3745</v>
      </c>
      <c r="N52" s="19">
        <f>M52*I52</f>
        <v>159.16249999999999</v>
      </c>
      <c r="O52" s="19">
        <f>N52/AX52</f>
        <v>4.3990022525323713</v>
      </c>
      <c r="P52" s="19"/>
      <c r="Q52" s="19">
        <f>N52/AZ52</f>
        <v>2.0702507134910246</v>
      </c>
      <c r="R52" s="21">
        <v>101</v>
      </c>
      <c r="S52" s="16">
        <v>6</v>
      </c>
      <c r="T52" s="19">
        <f>R52/(S52*(0.02*0.02*0.01))</f>
        <v>4208333.333333333</v>
      </c>
      <c r="U52" s="19">
        <f>T52*I52</f>
        <v>1788541666.6666665</v>
      </c>
      <c r="V52" s="19">
        <f>U52/AX52</f>
        <v>49432490.821736701</v>
      </c>
      <c r="W52" s="19"/>
      <c r="X52" s="19">
        <f>U52/AZ52</f>
        <v>23263832.005183965</v>
      </c>
      <c r="Y52" s="22">
        <f>T52/N52</f>
        <v>26440.482735150134</v>
      </c>
      <c r="Z52" s="16">
        <v>5</v>
      </c>
      <c r="AA52" s="16">
        <v>2.3E-2</v>
      </c>
      <c r="AB52" s="16">
        <v>4.1999999999999996E-2</v>
      </c>
      <c r="AC52" s="16">
        <v>3.6000000000000004E-2</v>
      </c>
      <c r="AD52" s="16">
        <v>2.4500000000000001E-2</v>
      </c>
      <c r="AE52" s="16">
        <v>3.6999999999999998E-2</v>
      </c>
      <c r="AF52" s="16">
        <v>3.3000000000000002E-2</v>
      </c>
      <c r="AG52" s="16">
        <f t="shared" si="0"/>
        <v>1.8999999999999996E-2</v>
      </c>
      <c r="AH52" s="16">
        <f t="shared" si="1"/>
        <v>1.3000000000000005E-2</v>
      </c>
      <c r="AI52" s="16">
        <f t="shared" si="2"/>
        <v>1.2499999999999997E-2</v>
      </c>
      <c r="AJ52" s="16">
        <f t="shared" si="3"/>
        <v>8.5000000000000006E-3</v>
      </c>
      <c r="AK52" s="16">
        <f t="shared" ref="AK52:AL52" si="54">AVERAGE(AG52,AI52)</f>
        <v>1.5749999999999997E-2</v>
      </c>
      <c r="AL52" s="16">
        <f t="shared" si="54"/>
        <v>1.0750000000000003E-2</v>
      </c>
      <c r="AM52" s="16">
        <f t="shared" si="5"/>
        <v>0.17314249999999995</v>
      </c>
      <c r="AN52" s="16">
        <f t="shared" si="13"/>
        <v>367.9278124999999</v>
      </c>
      <c r="AO52" s="19">
        <f>(AN52/U52)*1000000</f>
        <v>0.20571386138613859</v>
      </c>
      <c r="AP52" s="19">
        <f>AN52/N52</f>
        <v>2.3116488651535376</v>
      </c>
      <c r="AQ52" s="19">
        <f>(AN52/AX52)*1000</f>
        <v>10168.948564874312</v>
      </c>
      <c r="AR52" s="19"/>
      <c r="AS52" s="19">
        <f>(AN52/AZ52)*1000</f>
        <v>4785.6927124248286</v>
      </c>
      <c r="AT52" s="21">
        <v>0.16800000000000001</v>
      </c>
      <c r="AU52" s="16">
        <v>50.768999999999998</v>
      </c>
      <c r="AV52" s="16">
        <v>51.753999999999998</v>
      </c>
      <c r="AW52" s="16">
        <f t="shared" si="7"/>
        <v>0.98499999999999943</v>
      </c>
      <c r="AX52" s="19">
        <f>202.5*(AT52)+2.1615</f>
        <v>36.1815</v>
      </c>
      <c r="AY52" s="19"/>
      <c r="AZ52" s="19">
        <f>(6748.1*(AW52)+1041.2)/100</f>
        <v>76.88078499999996</v>
      </c>
      <c r="BA52" s="21"/>
      <c r="BB52" s="16"/>
      <c r="BC52" s="16"/>
      <c r="BD52" s="16"/>
      <c r="BE52" s="16"/>
    </row>
    <row r="53" spans="1:57" ht="15.75" customHeight="1">
      <c r="A53" s="20" t="s">
        <v>121</v>
      </c>
      <c r="B53" s="20" t="s">
        <v>123</v>
      </c>
      <c r="C53" s="27" t="s">
        <v>124</v>
      </c>
      <c r="D53" s="27">
        <v>93</v>
      </c>
      <c r="E53" s="20" t="s">
        <v>73</v>
      </c>
      <c r="F53" s="20" t="s">
        <v>72</v>
      </c>
      <c r="G53" s="20" t="s">
        <v>140</v>
      </c>
      <c r="H53" s="20" t="s">
        <v>141</v>
      </c>
      <c r="I53">
        <v>425</v>
      </c>
      <c r="J53">
        <v>1</v>
      </c>
      <c r="K53">
        <v>0.43</v>
      </c>
      <c r="L53">
        <v>0.31900000000000001</v>
      </c>
      <c r="M53" s="19"/>
      <c r="N53" s="19"/>
      <c r="O53" s="19"/>
      <c r="P53" s="19"/>
      <c r="Q53" s="19"/>
      <c r="R53" s="26">
        <v>101</v>
      </c>
      <c r="S53" s="20">
        <v>6</v>
      </c>
      <c r="T53" s="19"/>
      <c r="U53" s="19"/>
      <c r="V53" s="19"/>
      <c r="W53" s="19"/>
      <c r="X53" s="19"/>
      <c r="Y53" s="22"/>
      <c r="Z53" s="20">
        <v>5</v>
      </c>
      <c r="AA53">
        <v>2.3E-2</v>
      </c>
      <c r="AB53">
        <v>4.1999999999999996E-2</v>
      </c>
      <c r="AC53">
        <v>3.6000000000000004E-2</v>
      </c>
      <c r="AD53">
        <v>2.4500000000000001E-2</v>
      </c>
      <c r="AE53">
        <v>3.6999999999999998E-2</v>
      </c>
      <c r="AF53">
        <v>3.3000000000000002E-2</v>
      </c>
      <c r="AG53">
        <f t="shared" si="0"/>
        <v>1.8999999999999996E-2</v>
      </c>
      <c r="AH53">
        <f t="shared" si="1"/>
        <v>1.3000000000000005E-2</v>
      </c>
      <c r="AI53">
        <f t="shared" si="2"/>
        <v>1.2499999999999997E-2</v>
      </c>
      <c r="AJ53">
        <f t="shared" si="3"/>
        <v>8.5000000000000006E-3</v>
      </c>
      <c r="AK53">
        <f t="shared" ref="AK53:AL53" si="55">AVERAGE(AG53,AI53)</f>
        <v>1.5749999999999997E-2</v>
      </c>
      <c r="AL53">
        <f t="shared" si="55"/>
        <v>1.0750000000000003E-2</v>
      </c>
      <c r="AM53">
        <f t="shared" si="5"/>
        <v>0.17314249999999995</v>
      </c>
      <c r="AN53">
        <f t="shared" si="13"/>
        <v>367.9278124999999</v>
      </c>
      <c r="AO53" s="19"/>
      <c r="AP53" s="19"/>
      <c r="AQ53" s="19"/>
      <c r="AR53" s="19"/>
      <c r="AS53" s="19"/>
      <c r="AT53" s="26"/>
      <c r="AW53" s="16">
        <f t="shared" si="7"/>
        <v>0</v>
      </c>
      <c r="AX53" s="19"/>
      <c r="AY53" s="19"/>
      <c r="AZ53" s="19"/>
      <c r="BA53" s="20"/>
      <c r="BB53" s="20"/>
      <c r="BC53" s="20"/>
      <c r="BD53" s="20"/>
      <c r="BE53" s="20"/>
    </row>
    <row r="54" spans="1:57" ht="15.75" customHeight="1">
      <c r="A54" s="15" t="s">
        <v>151</v>
      </c>
      <c r="B54" s="16" t="s">
        <v>123</v>
      </c>
      <c r="C54" s="17" t="s">
        <v>175</v>
      </c>
      <c r="D54" s="18">
        <v>90</v>
      </c>
      <c r="E54" s="15" t="s">
        <v>72</v>
      </c>
      <c r="F54" s="15" t="s">
        <v>72</v>
      </c>
      <c r="G54" s="16" t="s">
        <v>73</v>
      </c>
      <c r="H54" s="16" t="s">
        <v>74</v>
      </c>
      <c r="I54" s="16">
        <v>330</v>
      </c>
      <c r="J54" s="16">
        <v>50</v>
      </c>
      <c r="K54" s="16">
        <v>0.84099999999999997</v>
      </c>
      <c r="L54" s="16">
        <v>0.55149999999999999</v>
      </c>
      <c r="M54" s="19">
        <f>AVERAGE(K54,L54)</f>
        <v>0.69625000000000004</v>
      </c>
      <c r="N54" s="19">
        <f>M54*I54</f>
        <v>229.76250000000002</v>
      </c>
      <c r="O54" s="19"/>
      <c r="P54" s="19">
        <f>N54/AY54</f>
        <v>9.9213160454900535</v>
      </c>
      <c r="Q54" s="19">
        <f>N54/AZ54</f>
        <v>1.9397575570890255</v>
      </c>
      <c r="R54" s="21">
        <v>918</v>
      </c>
      <c r="S54" s="16">
        <v>18</v>
      </c>
      <c r="T54" s="19">
        <f>R54/(S54*(0.02*0.02*0.01))</f>
        <v>12749999.999999998</v>
      </c>
      <c r="U54" s="19">
        <f>T54*I54</f>
        <v>4207499999.9999995</v>
      </c>
      <c r="V54" s="19"/>
      <c r="W54" s="19">
        <f>U54/AY54</f>
        <v>181682986.8294408</v>
      </c>
      <c r="X54" s="19">
        <f>U54/AZ54</f>
        <v>35521592.607375324</v>
      </c>
      <c r="Y54" s="22">
        <f>T54/N54</f>
        <v>55492.084217398391</v>
      </c>
      <c r="Z54" s="16">
        <v>5</v>
      </c>
      <c r="AA54" s="16">
        <v>0.1928</v>
      </c>
      <c r="AB54" s="16">
        <v>0.21329999999999999</v>
      </c>
      <c r="AC54" s="16">
        <v>0.2198</v>
      </c>
      <c r="AD54" s="16">
        <v>3.49E-2</v>
      </c>
      <c r="AE54" s="16">
        <v>3.9699999999999999E-2</v>
      </c>
      <c r="AF54" s="16">
        <v>3.8199999999999998E-2</v>
      </c>
      <c r="AG54" s="16">
        <f t="shared" si="0"/>
        <v>2.049999999999999E-2</v>
      </c>
      <c r="AH54" s="16">
        <f t="shared" si="1"/>
        <v>2.6999999999999996E-2</v>
      </c>
      <c r="AI54" s="16">
        <f t="shared" si="2"/>
        <v>4.7999999999999987E-3</v>
      </c>
      <c r="AJ54" s="16">
        <f t="shared" si="3"/>
        <v>3.2999999999999974E-3</v>
      </c>
      <c r="AK54" s="16">
        <f t="shared" ref="AK54:AL54" si="56">AVERAGE(AG54,AI54)</f>
        <v>1.2649999999999995E-2</v>
      </c>
      <c r="AL54" s="16">
        <f t="shared" si="56"/>
        <v>1.5149999999999997E-2</v>
      </c>
      <c r="AM54" s="16">
        <f t="shared" si="5"/>
        <v>0.13489349999999992</v>
      </c>
      <c r="AN54" s="16">
        <f t="shared" si="13"/>
        <v>222.57427499999986</v>
      </c>
      <c r="AO54" s="19">
        <f>(AN54/U54)*1000000</f>
        <v>5.2899411764705855E-2</v>
      </c>
      <c r="AP54" s="19">
        <f>AN54/N54</f>
        <v>0.96871454219030451</v>
      </c>
      <c r="AQ54" s="19"/>
      <c r="AR54" s="19">
        <f>(AN54/AY54)*1000</f>
        <v>9610.9231309322186</v>
      </c>
      <c r="AS54" s="19">
        <f>(AN54/AZ54)*1000</f>
        <v>1879.0713538756788</v>
      </c>
      <c r="AT54" s="21">
        <v>9.8599999999999993E-2</v>
      </c>
      <c r="AU54" s="16">
        <v>30.606999999999999</v>
      </c>
      <c r="AV54" s="16">
        <v>32.207999999999998</v>
      </c>
      <c r="AW54" s="16">
        <f t="shared" si="7"/>
        <v>1.6009999999999991</v>
      </c>
      <c r="AX54" s="19"/>
      <c r="AY54" s="19">
        <f>244.95*(AT54)-0.9936</f>
        <v>23.158469999999998</v>
      </c>
      <c r="AZ54" s="19">
        <f>(6748.1*(AW54)+1041.2)/100</f>
        <v>118.44908099999995</v>
      </c>
      <c r="BA54" s="21"/>
      <c r="BB54" s="16"/>
      <c r="BC54" s="16"/>
      <c r="BD54" s="16"/>
      <c r="BE54" s="16"/>
    </row>
    <row r="55" spans="1:57" ht="15.75" customHeight="1">
      <c r="A55" s="20" t="s">
        <v>151</v>
      </c>
      <c r="B55" s="20" t="s">
        <v>123</v>
      </c>
      <c r="C55" s="27" t="s">
        <v>175</v>
      </c>
      <c r="D55" s="27">
        <v>90</v>
      </c>
      <c r="E55" s="20" t="s">
        <v>72</v>
      </c>
      <c r="F55" s="20" t="s">
        <v>72</v>
      </c>
      <c r="G55" t="s">
        <v>73</v>
      </c>
      <c r="H55" t="s">
        <v>74</v>
      </c>
      <c r="I55">
        <v>330</v>
      </c>
      <c r="J55">
        <v>50</v>
      </c>
      <c r="M55" s="19"/>
      <c r="N55" s="19"/>
      <c r="O55" s="19"/>
      <c r="P55" s="19"/>
      <c r="Q55" s="19"/>
      <c r="R55" s="26">
        <v>918</v>
      </c>
      <c r="S55" s="20">
        <v>18</v>
      </c>
      <c r="T55" s="19"/>
      <c r="U55" s="19"/>
      <c r="V55" s="19"/>
      <c r="W55" s="19"/>
      <c r="X55" s="19"/>
      <c r="Y55" s="22"/>
      <c r="Z55" s="20">
        <v>5</v>
      </c>
      <c r="AA55">
        <v>0.1928</v>
      </c>
      <c r="AB55">
        <v>0.21329999999999999</v>
      </c>
      <c r="AC55">
        <v>0.2198</v>
      </c>
      <c r="AD55">
        <v>3.49E-2</v>
      </c>
      <c r="AE55">
        <v>3.9699999999999999E-2</v>
      </c>
      <c r="AF55">
        <v>3.8199999999999998E-2</v>
      </c>
      <c r="AG55">
        <f t="shared" si="0"/>
        <v>2.049999999999999E-2</v>
      </c>
      <c r="AH55">
        <f t="shared" si="1"/>
        <v>2.6999999999999996E-2</v>
      </c>
      <c r="AI55">
        <f t="shared" si="2"/>
        <v>4.7999999999999987E-3</v>
      </c>
      <c r="AJ55">
        <f t="shared" si="3"/>
        <v>3.2999999999999974E-3</v>
      </c>
      <c r="AK55">
        <f t="shared" ref="AK55:AL55" si="57">AVERAGE(AG55,AI55)</f>
        <v>1.2649999999999995E-2</v>
      </c>
      <c r="AL55">
        <f t="shared" si="57"/>
        <v>1.5149999999999997E-2</v>
      </c>
      <c r="AM55">
        <f t="shared" si="5"/>
        <v>0.13489349999999992</v>
      </c>
      <c r="AN55">
        <f t="shared" si="13"/>
        <v>222.57427499999986</v>
      </c>
      <c r="AO55" s="19"/>
      <c r="AP55" s="19"/>
      <c r="AQ55" s="19"/>
      <c r="AR55" s="19"/>
      <c r="AS55" s="19"/>
      <c r="AT55" s="31">
        <v>9.8599999999999993E-2</v>
      </c>
      <c r="AU55" s="33">
        <v>30.606999999999999</v>
      </c>
      <c r="AW55" s="16">
        <f t="shared" si="7"/>
        <v>-30.606999999999999</v>
      </c>
      <c r="AX55" s="19"/>
      <c r="AY55" s="19"/>
      <c r="AZ55" s="19"/>
      <c r="BA55" s="20"/>
      <c r="BB55" s="20"/>
      <c r="BC55" s="20"/>
      <c r="BD55" s="20"/>
      <c r="BE55" s="20"/>
    </row>
    <row r="56" spans="1:57" ht="15.75" customHeight="1">
      <c r="A56" s="16" t="s">
        <v>121</v>
      </c>
      <c r="B56" s="16" t="s">
        <v>123</v>
      </c>
      <c r="C56" s="34" t="s">
        <v>174</v>
      </c>
      <c r="D56" s="46">
        <v>31</v>
      </c>
      <c r="E56" s="16" t="s">
        <v>72</v>
      </c>
      <c r="F56" s="16" t="s">
        <v>72</v>
      </c>
      <c r="G56" s="16" t="s">
        <v>140</v>
      </c>
      <c r="H56" s="16" t="s">
        <v>141</v>
      </c>
      <c r="I56" s="16">
        <v>450</v>
      </c>
      <c r="J56" s="16">
        <v>1</v>
      </c>
      <c r="K56" s="16">
        <v>0.26300000000000001</v>
      </c>
      <c r="L56" s="16">
        <v>0.38300000000000001</v>
      </c>
      <c r="M56" s="19">
        <f>AVERAGE(K56,L56)</f>
        <v>0.32300000000000001</v>
      </c>
      <c r="N56" s="19">
        <f>M56*I56</f>
        <v>145.35</v>
      </c>
      <c r="O56" s="19">
        <f>N56/AX56</f>
        <v>4.2807916593037634</v>
      </c>
      <c r="P56" s="19"/>
      <c r="Q56" s="19">
        <f>N56/AZ56</f>
        <v>1.4414417630751675</v>
      </c>
      <c r="R56" s="21">
        <v>226</v>
      </c>
      <c r="S56" s="16">
        <v>4</v>
      </c>
      <c r="T56" s="19">
        <f>R56/(S56*(0.02*0.02*0.01))</f>
        <v>14124999.999999998</v>
      </c>
      <c r="U56" s="19">
        <f>T56*I56</f>
        <v>6356249999.999999</v>
      </c>
      <c r="V56" s="19">
        <f>U56/AX56</f>
        <v>187201802.43859336</v>
      </c>
      <c r="W56" s="19"/>
      <c r="X56" s="19">
        <f>U56/AZ56</f>
        <v>63035185.459556468</v>
      </c>
      <c r="Y56" s="22">
        <f>T56/N56</f>
        <v>97179.222566219454</v>
      </c>
      <c r="Z56" s="16">
        <v>5</v>
      </c>
      <c r="AA56" s="16">
        <v>7.4999999999999997E-3</v>
      </c>
      <c r="AB56" s="16">
        <v>2.1999999999999999E-2</v>
      </c>
      <c r="AC56" s="16">
        <v>1.2500000000000001E-2</v>
      </c>
      <c r="AD56" s="16">
        <v>1.7000000000000001E-2</v>
      </c>
      <c r="AE56" s="16">
        <v>3.5499999999999997E-2</v>
      </c>
      <c r="AF56" s="16">
        <v>2.2499999999999999E-2</v>
      </c>
      <c r="AG56" s="16">
        <f t="shared" si="0"/>
        <v>1.4499999999999999E-2</v>
      </c>
      <c r="AH56" s="16">
        <f t="shared" si="1"/>
        <v>5.000000000000001E-3</v>
      </c>
      <c r="AI56" s="16">
        <f t="shared" si="2"/>
        <v>1.8499999999999996E-2</v>
      </c>
      <c r="AJ56" s="16">
        <f t="shared" si="3"/>
        <v>5.4999999999999979E-3</v>
      </c>
      <c r="AK56" s="16">
        <f t="shared" ref="AK56:AL56" si="58">AVERAGE(AG56,AI56)</f>
        <v>1.6499999999999997E-2</v>
      </c>
      <c r="AL56" s="16">
        <f t="shared" si="58"/>
        <v>5.2499999999999995E-3</v>
      </c>
      <c r="AM56" s="16">
        <f t="shared" si="5"/>
        <v>0.18523499999999996</v>
      </c>
      <c r="AN56" s="16">
        <f t="shared" si="13"/>
        <v>416.77874999999989</v>
      </c>
      <c r="AO56" s="19">
        <f>(AN56/U56)*1000000</f>
        <v>6.5569911504424774E-2</v>
      </c>
      <c r="AP56" s="19">
        <f>AN56/N56</f>
        <v>2.8674148606811141</v>
      </c>
      <c r="AQ56" s="19">
        <f>(AN56/AX56)*1000</f>
        <v>12274.805619367376</v>
      </c>
      <c r="AR56" s="19"/>
      <c r="AS56" s="19">
        <f>(AN56/AZ56)*1000</f>
        <v>4133.2115322481204</v>
      </c>
      <c r="AT56" s="21">
        <v>0.157</v>
      </c>
      <c r="AU56" s="16">
        <v>57.256999999999998</v>
      </c>
      <c r="AV56" s="16">
        <v>58.597000000000001</v>
      </c>
      <c r="AW56" s="16">
        <f t="shared" si="7"/>
        <v>1.3400000000000034</v>
      </c>
      <c r="AX56" s="19">
        <f>202.5*(AT56)+2.1615</f>
        <v>33.954000000000001</v>
      </c>
      <c r="AY56" s="19"/>
      <c r="AZ56" s="19">
        <f>(6748.1*(AW56)+1041.2)/100</f>
        <v>100.83654000000024</v>
      </c>
      <c r="BA56" s="21"/>
      <c r="BB56" s="16"/>
      <c r="BC56" s="16"/>
      <c r="BD56" s="16"/>
      <c r="BE56" s="16"/>
    </row>
    <row r="57" spans="1:57" ht="15.75" customHeight="1">
      <c r="A57" s="1" t="s">
        <v>121</v>
      </c>
      <c r="B57" s="20" t="s">
        <v>123</v>
      </c>
      <c r="C57" s="41" t="s">
        <v>174</v>
      </c>
      <c r="D57" s="41">
        <v>31</v>
      </c>
      <c r="E57" s="1" t="s">
        <v>72</v>
      </c>
      <c r="F57" s="1" t="s">
        <v>72</v>
      </c>
      <c r="G57" s="20" t="s">
        <v>140</v>
      </c>
      <c r="H57" t="s">
        <v>141</v>
      </c>
      <c r="I57">
        <v>450</v>
      </c>
      <c r="J57">
        <v>1</v>
      </c>
      <c r="K57">
        <v>0.26300000000000001</v>
      </c>
      <c r="L57">
        <v>0.38300000000000001</v>
      </c>
      <c r="M57" s="19"/>
      <c r="N57" s="19"/>
      <c r="O57" s="19"/>
      <c r="P57" s="19"/>
      <c r="Q57" s="19"/>
      <c r="R57" s="26">
        <v>226</v>
      </c>
      <c r="S57" s="20">
        <v>4</v>
      </c>
      <c r="T57" s="19"/>
      <c r="U57" s="19"/>
      <c r="V57" s="19"/>
      <c r="W57" s="19"/>
      <c r="X57" s="19"/>
      <c r="Y57" s="22"/>
      <c r="Z57" s="20">
        <v>5</v>
      </c>
      <c r="AA57">
        <v>7.4999999999999997E-3</v>
      </c>
      <c r="AB57">
        <v>2.1999999999999999E-2</v>
      </c>
      <c r="AC57">
        <v>1.2500000000000001E-2</v>
      </c>
      <c r="AD57">
        <v>1.7000000000000001E-2</v>
      </c>
      <c r="AE57">
        <v>3.5499999999999997E-2</v>
      </c>
      <c r="AF57">
        <v>2.2499999999999999E-2</v>
      </c>
      <c r="AG57">
        <f t="shared" si="0"/>
        <v>1.4499999999999999E-2</v>
      </c>
      <c r="AH57">
        <f t="shared" si="1"/>
        <v>5.000000000000001E-3</v>
      </c>
      <c r="AI57">
        <f t="shared" si="2"/>
        <v>1.8499999999999996E-2</v>
      </c>
      <c r="AJ57">
        <f t="shared" si="3"/>
        <v>5.4999999999999979E-3</v>
      </c>
      <c r="AK57">
        <f t="shared" ref="AK57:AL57" si="59">AVERAGE(AG57,AI57)</f>
        <v>1.6499999999999997E-2</v>
      </c>
      <c r="AL57">
        <f t="shared" si="59"/>
        <v>5.2499999999999995E-3</v>
      </c>
      <c r="AM57">
        <f t="shared" si="5"/>
        <v>0.18523499999999996</v>
      </c>
      <c r="AN57">
        <f t="shared" si="13"/>
        <v>416.77874999999989</v>
      </c>
      <c r="AO57" s="19"/>
      <c r="AP57" s="19"/>
      <c r="AQ57" s="19"/>
      <c r="AR57" s="19"/>
      <c r="AS57" s="19"/>
      <c r="AT57" s="31">
        <v>8.5999999999999993E-2</v>
      </c>
      <c r="AU57" s="33">
        <v>41.13</v>
      </c>
      <c r="AV57" s="33">
        <v>42.435000000000002</v>
      </c>
      <c r="AW57" s="16">
        <f t="shared" si="7"/>
        <v>1.3049999999999997</v>
      </c>
      <c r="AX57" s="19"/>
      <c r="AY57" s="19"/>
      <c r="AZ57" s="19"/>
      <c r="BA57" s="20"/>
      <c r="BB57" s="20"/>
      <c r="BC57" s="20"/>
      <c r="BD57" s="20"/>
      <c r="BE57" s="20"/>
    </row>
    <row r="58" spans="1:57" ht="15.75" customHeight="1">
      <c r="A58" s="16" t="s">
        <v>176</v>
      </c>
      <c r="B58" s="16" t="s">
        <v>70</v>
      </c>
      <c r="C58" s="34" t="s">
        <v>177</v>
      </c>
      <c r="D58" s="46">
        <v>65</v>
      </c>
      <c r="E58" s="16" t="s">
        <v>72</v>
      </c>
      <c r="F58" s="16" t="s">
        <v>72</v>
      </c>
      <c r="G58" s="16" t="s">
        <v>140</v>
      </c>
      <c r="H58" s="16" t="s">
        <v>141</v>
      </c>
      <c r="I58" s="16">
        <v>350</v>
      </c>
      <c r="J58" s="16">
        <v>1</v>
      </c>
      <c r="K58" s="16">
        <v>0.22900000000000001</v>
      </c>
      <c r="L58" s="16">
        <v>0.222</v>
      </c>
      <c r="M58" s="19">
        <f>AVERAGE(K58,L58)</f>
        <v>0.22550000000000001</v>
      </c>
      <c r="N58" s="19">
        <f>M58*I58</f>
        <v>78.924999999999997</v>
      </c>
      <c r="O58" s="19">
        <f>N58/AX58</f>
        <v>3.7234920859575871</v>
      </c>
      <c r="P58" s="19"/>
      <c r="Q58" s="19">
        <f>N58/AZ58</f>
        <v>1.5526294973164956</v>
      </c>
      <c r="R58" s="21">
        <v>279</v>
      </c>
      <c r="S58" s="16">
        <v>18</v>
      </c>
      <c r="T58" s="19">
        <f>R58/(S58*(0.02*0.02*0.01))</f>
        <v>3874999.9999999991</v>
      </c>
      <c r="U58" s="19">
        <f>T58*I58</f>
        <v>1356249999.9999998</v>
      </c>
      <c r="V58" s="19">
        <f>U58/AX58</f>
        <v>63984620.102375381</v>
      </c>
      <c r="W58" s="19"/>
      <c r="X58" s="19">
        <f>U58/AZ58</f>
        <v>26680440.364086118</v>
      </c>
      <c r="Y58" s="22">
        <f>T58/N58</f>
        <v>49097.244219195425</v>
      </c>
      <c r="Z58" s="16">
        <v>5</v>
      </c>
      <c r="AA58" s="16">
        <v>1.4999999999999999E-2</v>
      </c>
      <c r="AB58" s="16">
        <v>3.4500000000000003E-2</v>
      </c>
      <c r="AC58" s="16">
        <v>2.35E-2</v>
      </c>
      <c r="AD58" s="16">
        <v>4.7500000000000001E-2</v>
      </c>
      <c r="AE58" s="16">
        <v>6.0499999999999998E-2</v>
      </c>
      <c r="AF58" s="16">
        <v>5.45E-2</v>
      </c>
      <c r="AG58" s="16">
        <f t="shared" si="0"/>
        <v>1.9500000000000003E-2</v>
      </c>
      <c r="AH58" s="16">
        <f t="shared" si="1"/>
        <v>8.5000000000000006E-3</v>
      </c>
      <c r="AI58" s="16">
        <f t="shared" si="2"/>
        <v>1.2999999999999998E-2</v>
      </c>
      <c r="AJ58" s="16">
        <f t="shared" si="3"/>
        <v>6.9999999999999993E-3</v>
      </c>
      <c r="AK58" s="16">
        <f t="shared" ref="AK58:AL58" si="60">AVERAGE(AG58,AI58)</f>
        <v>1.6250000000000001E-2</v>
      </c>
      <c r="AL58" s="16">
        <f t="shared" si="60"/>
        <v>7.7499999999999999E-3</v>
      </c>
      <c r="AM58" s="16">
        <f t="shared" si="5"/>
        <v>0.18077750000000001</v>
      </c>
      <c r="AN58" s="16">
        <f t="shared" si="13"/>
        <v>316.36062500000003</v>
      </c>
      <c r="AO58" s="19">
        <f>(AN58/U58)*1000000</f>
        <v>0.23326129032258069</v>
      </c>
      <c r="AP58" s="19">
        <f>AN58/N58</f>
        <v>4.0083702882483374</v>
      </c>
      <c r="AQ58" s="19">
        <f>(AN58/AX58)*1000</f>
        <v>14925.135045880217</v>
      </c>
      <c r="AR58" s="19"/>
      <c r="AS58" s="19">
        <f>(AN58/AZ58)*1000</f>
        <v>6223.5139457013929</v>
      </c>
      <c r="AT58" s="21">
        <v>9.4E-2</v>
      </c>
      <c r="AU58" s="16">
        <v>46.976999999999997</v>
      </c>
      <c r="AV58" s="16">
        <v>47.576000000000001</v>
      </c>
      <c r="AW58" s="16">
        <f t="shared" si="7"/>
        <v>0.59900000000000375</v>
      </c>
      <c r="AX58" s="19">
        <f>202.5*(AT58)+2.1615</f>
        <v>21.1965</v>
      </c>
      <c r="AY58" s="19"/>
      <c r="AZ58" s="19">
        <f>(6748.1*(AW58)+1041.2)/100</f>
        <v>50.833119000000252</v>
      </c>
      <c r="BA58" s="21"/>
      <c r="BB58" s="16"/>
      <c r="BC58" s="16"/>
      <c r="BD58" s="16"/>
      <c r="BE58" s="16"/>
    </row>
    <row r="59" spans="1:57" ht="15.75" customHeight="1">
      <c r="A59" s="20" t="s">
        <v>176</v>
      </c>
      <c r="B59" s="20" t="s">
        <v>70</v>
      </c>
      <c r="C59" s="27" t="s">
        <v>177</v>
      </c>
      <c r="D59" s="27">
        <v>65</v>
      </c>
      <c r="E59" s="20" t="s">
        <v>72</v>
      </c>
      <c r="F59" s="20" t="s">
        <v>72</v>
      </c>
      <c r="G59" t="s">
        <v>140</v>
      </c>
      <c r="H59" t="s">
        <v>141</v>
      </c>
      <c r="I59">
        <v>350</v>
      </c>
      <c r="J59">
        <v>1</v>
      </c>
      <c r="K59">
        <v>0.22900000000000001</v>
      </c>
      <c r="L59">
        <v>0.222</v>
      </c>
      <c r="M59" s="19"/>
      <c r="N59" s="19"/>
      <c r="O59" s="19"/>
      <c r="P59" s="19"/>
      <c r="Q59" s="19"/>
      <c r="R59" s="26">
        <v>279</v>
      </c>
      <c r="S59" s="20">
        <v>18</v>
      </c>
      <c r="T59" s="19"/>
      <c r="U59" s="19"/>
      <c r="V59" s="19"/>
      <c r="W59" s="19"/>
      <c r="X59" s="19"/>
      <c r="Y59" s="22"/>
      <c r="Z59" s="20">
        <v>5</v>
      </c>
      <c r="AA59">
        <v>1.4999999999999999E-2</v>
      </c>
      <c r="AB59">
        <v>3.4500000000000003E-2</v>
      </c>
      <c r="AC59">
        <v>2.35E-2</v>
      </c>
      <c r="AD59">
        <v>4.7500000000000001E-2</v>
      </c>
      <c r="AE59">
        <v>6.0499999999999998E-2</v>
      </c>
      <c r="AF59">
        <v>5.45E-2</v>
      </c>
      <c r="AG59">
        <f t="shared" si="0"/>
        <v>1.9500000000000003E-2</v>
      </c>
      <c r="AH59">
        <f t="shared" si="1"/>
        <v>8.5000000000000006E-3</v>
      </c>
      <c r="AI59">
        <f t="shared" si="2"/>
        <v>1.2999999999999998E-2</v>
      </c>
      <c r="AJ59">
        <f t="shared" si="3"/>
        <v>6.9999999999999993E-3</v>
      </c>
      <c r="AK59">
        <f t="shared" ref="AK59:AL59" si="61">AVERAGE(AG59,AI59)</f>
        <v>1.6250000000000001E-2</v>
      </c>
      <c r="AL59">
        <f t="shared" si="61"/>
        <v>7.7499999999999999E-3</v>
      </c>
      <c r="AM59">
        <f t="shared" si="5"/>
        <v>0.18077750000000001</v>
      </c>
      <c r="AN59">
        <f t="shared" si="13"/>
        <v>316.36062500000003</v>
      </c>
      <c r="AO59" s="19"/>
      <c r="AP59" s="19"/>
      <c r="AQ59" s="19"/>
      <c r="AR59" s="19"/>
      <c r="AS59" s="19"/>
      <c r="AT59" s="31">
        <v>7.9600000000000004E-2</v>
      </c>
      <c r="AU59" s="33">
        <v>34.935000000000002</v>
      </c>
      <c r="AV59" s="33">
        <v>35.344000000000001</v>
      </c>
      <c r="AW59" s="16">
        <f t="shared" si="7"/>
        <v>0.40899999999999892</v>
      </c>
      <c r="AX59" s="19"/>
      <c r="AY59" s="19"/>
      <c r="AZ59" s="19"/>
      <c r="BA59" s="20"/>
      <c r="BB59" s="20"/>
      <c r="BC59" s="20"/>
      <c r="BD59" s="20"/>
      <c r="BE59" s="20"/>
    </row>
    <row r="60" spans="1:57" ht="15.75" customHeight="1">
      <c r="A60" s="16" t="s">
        <v>176</v>
      </c>
      <c r="B60" s="16" t="s">
        <v>70</v>
      </c>
      <c r="C60" s="34" t="s">
        <v>178</v>
      </c>
      <c r="D60" s="46">
        <v>30</v>
      </c>
      <c r="E60" s="16" t="s">
        <v>73</v>
      </c>
      <c r="F60" s="16" t="s">
        <v>72</v>
      </c>
      <c r="G60" s="16" t="s">
        <v>140</v>
      </c>
      <c r="H60" s="16" t="s">
        <v>141</v>
      </c>
      <c r="I60" s="16">
        <v>290</v>
      </c>
      <c r="J60" s="16">
        <v>1</v>
      </c>
      <c r="K60" s="16">
        <v>0.38700000000000001</v>
      </c>
      <c r="L60" s="16">
        <v>0.35599999999999998</v>
      </c>
      <c r="M60" s="19">
        <f>AVERAGE(K60,L60)</f>
        <v>0.3715</v>
      </c>
      <c r="N60" s="19">
        <f>M60*I60</f>
        <v>107.735</v>
      </c>
      <c r="O60" s="19">
        <f>N60/AX60</f>
        <v>4.6802641296320431</v>
      </c>
      <c r="P60" s="19"/>
      <c r="Q60" s="19">
        <f>N60/AZ60</f>
        <v>1.1841052074097056</v>
      </c>
      <c r="R60" s="21"/>
      <c r="S60" s="16"/>
      <c r="T60" s="19" t="e">
        <f t="shared" ref="T60:T62" si="62">R60/(S60*(0.02*0.02*0.01))</f>
        <v>#DIV/0!</v>
      </c>
      <c r="U60" s="19"/>
      <c r="V60" s="19"/>
      <c r="W60" s="19"/>
      <c r="X60" s="19"/>
      <c r="Y60" s="22"/>
      <c r="Z60" s="16">
        <v>5</v>
      </c>
      <c r="AA60" s="16">
        <v>4.7500000000000001E-2</v>
      </c>
      <c r="AB60" s="16">
        <v>6.0499999999999998E-2</v>
      </c>
      <c r="AC60" s="16">
        <v>5.6500000000000002E-2</v>
      </c>
      <c r="AD60" s="16">
        <v>5.3499999999999999E-2</v>
      </c>
      <c r="AE60" s="16">
        <v>6.9500000000000006E-2</v>
      </c>
      <c r="AF60" s="16">
        <v>6.5500000000000003E-2</v>
      </c>
      <c r="AG60" s="16">
        <f t="shared" si="0"/>
        <v>1.2999999999999998E-2</v>
      </c>
      <c r="AH60" s="16">
        <f t="shared" si="1"/>
        <v>9.0000000000000011E-3</v>
      </c>
      <c r="AI60" s="16">
        <f t="shared" si="2"/>
        <v>1.6000000000000007E-2</v>
      </c>
      <c r="AJ60" s="16">
        <f t="shared" si="3"/>
        <v>1.2000000000000004E-2</v>
      </c>
      <c r="AK60" s="16">
        <f t="shared" ref="AK60:AL60" si="63">AVERAGE(AG60,AI60)</f>
        <v>1.4500000000000002E-2</v>
      </c>
      <c r="AL60" s="16">
        <f t="shared" si="63"/>
        <v>1.0500000000000002E-2</v>
      </c>
      <c r="AM60" s="16">
        <f t="shared" si="5"/>
        <v>0.15901500000000002</v>
      </c>
      <c r="AN60" s="16">
        <f t="shared" si="13"/>
        <v>230.57175000000004</v>
      </c>
      <c r="AO60" s="19"/>
      <c r="AP60" s="19">
        <f>AN60/N60</f>
        <v>2.1401749663526251</v>
      </c>
      <c r="AQ60" s="19">
        <f>(AN60/AX60)*1000</f>
        <v>10016.584126156655</v>
      </c>
      <c r="AR60" s="19"/>
      <c r="AS60" s="19">
        <f>(AN60/AZ60)*1000</f>
        <v>2534.1923224260349</v>
      </c>
      <c r="AT60" s="21">
        <v>0.10299999999999999</v>
      </c>
      <c r="AU60" s="16">
        <v>33.972999999999999</v>
      </c>
      <c r="AV60" s="16">
        <v>35.167000000000002</v>
      </c>
      <c r="AW60" s="16">
        <f t="shared" si="7"/>
        <v>1.1940000000000026</v>
      </c>
      <c r="AX60" s="19">
        <f>202.5*(AT60)+2.1615</f>
        <v>23.018999999999998</v>
      </c>
      <c r="AY60" s="19"/>
      <c r="AZ60" s="19">
        <f>(6748.1*(AW60)+1041.2)/100</f>
        <v>90.984314000000182</v>
      </c>
      <c r="BA60" s="21"/>
      <c r="BB60" s="16"/>
      <c r="BC60" s="16"/>
      <c r="BD60" s="16"/>
      <c r="BE60" s="16"/>
    </row>
    <row r="61" spans="1:57" ht="15.75" customHeight="1">
      <c r="A61" s="20" t="s">
        <v>176</v>
      </c>
      <c r="B61" s="20" t="s">
        <v>70</v>
      </c>
      <c r="C61" s="27" t="s">
        <v>178</v>
      </c>
      <c r="D61" s="27">
        <v>30</v>
      </c>
      <c r="E61" s="20" t="s">
        <v>73</v>
      </c>
      <c r="F61" s="20" t="s">
        <v>72</v>
      </c>
      <c r="G61" s="20" t="s">
        <v>140</v>
      </c>
      <c r="H61" s="20" t="s">
        <v>141</v>
      </c>
      <c r="I61">
        <v>290</v>
      </c>
      <c r="J61">
        <v>1</v>
      </c>
      <c r="K61">
        <v>0.38700000000000001</v>
      </c>
      <c r="L61">
        <v>0.35599999999999998</v>
      </c>
      <c r="M61" s="19"/>
      <c r="N61" s="19"/>
      <c r="O61" s="19"/>
      <c r="P61" s="19"/>
      <c r="Q61" s="19"/>
      <c r="R61" s="26"/>
      <c r="S61" s="20"/>
      <c r="T61" s="19" t="e">
        <f t="shared" si="62"/>
        <v>#DIV/0!</v>
      </c>
      <c r="U61" s="19"/>
      <c r="V61" s="19"/>
      <c r="W61" s="19"/>
      <c r="X61" s="19"/>
      <c r="Y61" s="22"/>
      <c r="Z61" s="20">
        <v>5</v>
      </c>
      <c r="AA61">
        <v>4.7500000000000001E-2</v>
      </c>
      <c r="AB61">
        <v>6.0499999999999998E-2</v>
      </c>
      <c r="AC61">
        <v>5.6500000000000002E-2</v>
      </c>
      <c r="AD61">
        <v>5.3499999999999999E-2</v>
      </c>
      <c r="AE61">
        <v>6.9500000000000006E-2</v>
      </c>
      <c r="AF61">
        <v>6.5500000000000003E-2</v>
      </c>
      <c r="AG61">
        <f t="shared" si="0"/>
        <v>1.2999999999999998E-2</v>
      </c>
      <c r="AH61">
        <f t="shared" si="1"/>
        <v>9.0000000000000011E-3</v>
      </c>
      <c r="AI61">
        <f t="shared" si="2"/>
        <v>1.6000000000000007E-2</v>
      </c>
      <c r="AJ61">
        <f t="shared" si="3"/>
        <v>1.2000000000000004E-2</v>
      </c>
      <c r="AK61">
        <f t="shared" ref="AK61:AL61" si="64">AVERAGE(AG61,AI61)</f>
        <v>1.4500000000000002E-2</v>
      </c>
      <c r="AL61">
        <f t="shared" si="64"/>
        <v>1.0500000000000002E-2</v>
      </c>
      <c r="AM61">
        <f t="shared" si="5"/>
        <v>0.15901500000000002</v>
      </c>
      <c r="AN61">
        <f t="shared" si="13"/>
        <v>230.57175000000004</v>
      </c>
      <c r="AO61" s="19"/>
      <c r="AP61" s="19"/>
      <c r="AQ61" s="19"/>
      <c r="AR61" s="19"/>
      <c r="AS61" s="19"/>
      <c r="AT61" s="26"/>
      <c r="AW61" s="16">
        <f t="shared" si="7"/>
        <v>0</v>
      </c>
      <c r="AX61" s="19"/>
      <c r="AY61" s="19"/>
      <c r="AZ61" s="19"/>
      <c r="BA61" s="20"/>
      <c r="BB61" s="20"/>
      <c r="BC61" s="20"/>
      <c r="BD61" s="20"/>
      <c r="BE61" s="20"/>
    </row>
    <row r="62" spans="1:57" ht="15.75" customHeight="1">
      <c r="A62" s="15" t="s">
        <v>179</v>
      </c>
      <c r="B62" s="16" t="s">
        <v>123</v>
      </c>
      <c r="C62" s="17" t="s">
        <v>180</v>
      </c>
      <c r="D62" s="38">
        <v>49</v>
      </c>
      <c r="E62" s="15" t="s">
        <v>73</v>
      </c>
      <c r="F62" s="15" t="s">
        <v>72</v>
      </c>
      <c r="G62" s="16" t="s">
        <v>140</v>
      </c>
      <c r="H62" s="16" t="s">
        <v>141</v>
      </c>
      <c r="I62" s="16">
        <v>375</v>
      </c>
      <c r="J62" s="16">
        <v>1</v>
      </c>
      <c r="K62" s="16">
        <v>0.219</v>
      </c>
      <c r="L62" s="16">
        <v>0.253</v>
      </c>
      <c r="M62" s="19">
        <f>AVERAGE(K62,L62)</f>
        <v>0.23599999999999999</v>
      </c>
      <c r="N62" s="19">
        <f>M62*I62</f>
        <v>88.5</v>
      </c>
      <c r="O62" s="19">
        <f>N62/AX62</f>
        <v>6.3639305360802494</v>
      </c>
      <c r="P62" s="19"/>
      <c r="Q62" s="19">
        <f>N62/AZ62</f>
        <v>1.6165264310199767</v>
      </c>
      <c r="R62" s="21">
        <v>551</v>
      </c>
      <c r="S62" s="16">
        <v>4</v>
      </c>
      <c r="T62" s="19">
        <f t="shared" si="62"/>
        <v>34437499.999999993</v>
      </c>
      <c r="U62" s="19">
        <f>T62*I62</f>
        <v>12914062499.999998</v>
      </c>
      <c r="V62" s="19">
        <f>U62/AX62</f>
        <v>928634990.83162522</v>
      </c>
      <c r="W62" s="19"/>
      <c r="X62" s="19">
        <f>U62/AZ62</f>
        <v>235886139.69597644</v>
      </c>
      <c r="Y62" s="22">
        <f>T62/N62</f>
        <v>389124.29378531064</v>
      </c>
      <c r="Z62" s="16">
        <v>5</v>
      </c>
      <c r="AA62" s="16">
        <v>0.02</v>
      </c>
      <c r="AB62" s="16">
        <v>3.2500000000000001E-2</v>
      </c>
      <c r="AC62" s="16">
        <v>2.8000000000000001E-2</v>
      </c>
      <c r="AD62" s="16">
        <v>2.1500000000000002E-2</v>
      </c>
      <c r="AE62" s="16">
        <v>4.65E-2</v>
      </c>
      <c r="AF62" s="16">
        <v>3.6999999999999998E-2</v>
      </c>
      <c r="AG62" s="16">
        <f t="shared" si="0"/>
        <v>1.2500000000000001E-2</v>
      </c>
      <c r="AH62" s="16">
        <f t="shared" si="1"/>
        <v>8.0000000000000002E-3</v>
      </c>
      <c r="AI62" s="16">
        <f t="shared" si="2"/>
        <v>2.4999999999999998E-2</v>
      </c>
      <c r="AJ62" s="16">
        <f t="shared" si="3"/>
        <v>1.5499999999999996E-2</v>
      </c>
      <c r="AK62" s="16">
        <f t="shared" ref="AK62:AL62" si="65">AVERAGE(AG62,AI62)</f>
        <v>1.8749999999999999E-2</v>
      </c>
      <c r="AL62" s="16">
        <f t="shared" si="65"/>
        <v>1.1749999999999998E-2</v>
      </c>
      <c r="AM62" s="16">
        <f t="shared" si="5"/>
        <v>0.20679249999999999</v>
      </c>
      <c r="AN62" s="16">
        <f t="shared" si="13"/>
        <v>387.73593749999998</v>
      </c>
      <c r="AO62" s="19">
        <f>(AN62/U62)*1000000</f>
        <v>3.0024319419237749E-2</v>
      </c>
      <c r="AP62" s="19">
        <f>AN62/N62</f>
        <v>4.3811970338983048</v>
      </c>
      <c r="AQ62" s="19">
        <f>(AN62/AX62)*1000</f>
        <v>27881.633588609639</v>
      </c>
      <c r="AR62" s="19"/>
      <c r="AS62" s="19">
        <f>(AN62/AZ62)*1000</f>
        <v>7082.3208048029346</v>
      </c>
      <c r="AT62" s="21">
        <v>5.8000000000000003E-2</v>
      </c>
      <c r="AU62" s="16">
        <v>28.048999999999999</v>
      </c>
      <c r="AV62" s="16">
        <v>28.706</v>
      </c>
      <c r="AW62" s="16">
        <f t="shared" si="7"/>
        <v>0.65700000000000003</v>
      </c>
      <c r="AX62" s="19">
        <f>202.5*(AT62)+2.1615</f>
        <v>13.906500000000001</v>
      </c>
      <c r="AY62" s="19"/>
      <c r="AZ62" s="19">
        <f>(6748.1*(AW62)+1041.2)/100</f>
        <v>54.747017000000007</v>
      </c>
      <c r="BA62" s="21"/>
      <c r="BB62" s="16"/>
      <c r="BC62" s="16"/>
      <c r="BD62" s="16"/>
      <c r="BE62" s="16"/>
    </row>
    <row r="63" spans="1:57" ht="15.75" customHeight="1">
      <c r="A63" s="20" t="s">
        <v>179</v>
      </c>
      <c r="B63" s="20" t="s">
        <v>123</v>
      </c>
      <c r="C63" s="27" t="s">
        <v>180</v>
      </c>
      <c r="D63" s="27">
        <v>49</v>
      </c>
      <c r="E63" s="20" t="s">
        <v>73</v>
      </c>
      <c r="F63" s="20" t="s">
        <v>72</v>
      </c>
      <c r="G63" s="20" t="s">
        <v>140</v>
      </c>
      <c r="H63" s="20" t="s">
        <v>141</v>
      </c>
      <c r="I63">
        <v>375</v>
      </c>
      <c r="J63">
        <v>1</v>
      </c>
      <c r="K63">
        <v>0.219</v>
      </c>
      <c r="L63">
        <v>0.253</v>
      </c>
      <c r="M63" s="19"/>
      <c r="N63" s="19"/>
      <c r="O63" s="19"/>
      <c r="P63" s="19"/>
      <c r="Q63" s="19"/>
      <c r="R63" s="26">
        <v>551</v>
      </c>
      <c r="S63" s="20">
        <v>4</v>
      </c>
      <c r="T63" s="19"/>
      <c r="U63" s="19"/>
      <c r="V63" s="19"/>
      <c r="W63" s="19"/>
      <c r="X63" s="19"/>
      <c r="Y63" s="22"/>
      <c r="Z63" s="20">
        <v>5</v>
      </c>
      <c r="AA63">
        <v>0.02</v>
      </c>
      <c r="AB63">
        <v>3.2500000000000001E-2</v>
      </c>
      <c r="AC63">
        <v>2.8000000000000001E-2</v>
      </c>
      <c r="AD63">
        <v>2.1500000000000002E-2</v>
      </c>
      <c r="AE63">
        <v>4.65E-2</v>
      </c>
      <c r="AF63">
        <v>3.6999999999999998E-2</v>
      </c>
      <c r="AG63">
        <f t="shared" si="0"/>
        <v>1.2500000000000001E-2</v>
      </c>
      <c r="AH63">
        <f t="shared" si="1"/>
        <v>8.0000000000000002E-3</v>
      </c>
      <c r="AI63">
        <f t="shared" si="2"/>
        <v>2.4999999999999998E-2</v>
      </c>
      <c r="AJ63">
        <f t="shared" si="3"/>
        <v>1.5499999999999996E-2</v>
      </c>
      <c r="AK63">
        <f t="shared" ref="AK63:AL63" si="66">AVERAGE(AG63,AI63)</f>
        <v>1.8749999999999999E-2</v>
      </c>
      <c r="AL63">
        <f t="shared" si="66"/>
        <v>1.1749999999999998E-2</v>
      </c>
      <c r="AM63">
        <f t="shared" si="5"/>
        <v>0.20679249999999999</v>
      </c>
      <c r="AN63">
        <f t="shared" si="13"/>
        <v>387.73593749999998</v>
      </c>
      <c r="AO63" s="19"/>
      <c r="AP63" s="19"/>
      <c r="AQ63" s="19"/>
      <c r="AR63" s="19"/>
      <c r="AS63" s="19"/>
      <c r="AT63" s="26"/>
      <c r="AW63" s="16">
        <f t="shared" si="7"/>
        <v>0</v>
      </c>
      <c r="AX63" s="19"/>
      <c r="AY63" s="19"/>
      <c r="AZ63" s="19"/>
      <c r="BA63" s="20"/>
      <c r="BB63" s="20"/>
      <c r="BC63" s="20"/>
      <c r="BD63" s="20"/>
      <c r="BE63" s="20"/>
    </row>
    <row r="64" spans="1:57" ht="15.75" customHeight="1">
      <c r="A64" s="16" t="s">
        <v>151</v>
      </c>
      <c r="B64" s="16" t="s">
        <v>123</v>
      </c>
      <c r="C64" s="34" t="s">
        <v>152</v>
      </c>
      <c r="D64" s="46">
        <v>28</v>
      </c>
      <c r="E64" s="16" t="s">
        <v>73</v>
      </c>
      <c r="F64" s="16" t="s">
        <v>72</v>
      </c>
      <c r="G64" s="16" t="s">
        <v>140</v>
      </c>
      <c r="H64" s="16" t="s">
        <v>141</v>
      </c>
      <c r="I64" s="16">
        <v>450</v>
      </c>
      <c r="J64" s="16">
        <v>1</v>
      </c>
      <c r="K64" s="16">
        <v>0.28899999999999998</v>
      </c>
      <c r="L64" s="16">
        <v>0.20100000000000001</v>
      </c>
      <c r="M64" s="19">
        <f>AVERAGE(K64,L64)</f>
        <v>0.245</v>
      </c>
      <c r="N64" s="19">
        <f>M64*I64</f>
        <v>110.25</v>
      </c>
      <c r="O64" s="19">
        <f>N64/AX64</f>
        <v>7.4915910712465603</v>
      </c>
      <c r="P64" s="19"/>
      <c r="Q64" s="19">
        <f>N64/AZ64</f>
        <v>1.6820767528342075</v>
      </c>
      <c r="R64" s="21">
        <v>529</v>
      </c>
      <c r="S64" s="16">
        <v>5</v>
      </c>
      <c r="T64" s="19">
        <f>R64/(S64*(0.02*0.02*0.01))</f>
        <v>26449999.999999993</v>
      </c>
      <c r="U64" s="19">
        <f>T64*I64</f>
        <v>11902499999.999996</v>
      </c>
      <c r="V64" s="19">
        <f>U64/AX64</f>
        <v>808786056.46723044</v>
      </c>
      <c r="W64" s="19"/>
      <c r="X64" s="19">
        <f>U64/AZ64</f>
        <v>181595633.11210111</v>
      </c>
      <c r="Y64" s="22">
        <f>T64/N64</f>
        <v>239909.29705215411</v>
      </c>
      <c r="Z64" s="16">
        <v>5</v>
      </c>
      <c r="AA64" s="16">
        <v>5.5000000000000007E-2</v>
      </c>
      <c r="AB64" s="16">
        <v>7.85E-2</v>
      </c>
      <c r="AC64" s="16">
        <v>6.8500000000000005E-2</v>
      </c>
      <c r="AD64" s="16">
        <v>2.0999999999999998E-2</v>
      </c>
      <c r="AE64" s="16">
        <v>4.2499999999999996E-2</v>
      </c>
      <c r="AF64" s="16">
        <v>3.1E-2</v>
      </c>
      <c r="AG64" s="16">
        <f t="shared" si="0"/>
        <v>2.3499999999999993E-2</v>
      </c>
      <c r="AH64" s="16">
        <f t="shared" si="1"/>
        <v>1.3499999999999998E-2</v>
      </c>
      <c r="AI64" s="16">
        <f t="shared" si="2"/>
        <v>2.1499999999999998E-2</v>
      </c>
      <c r="AJ64" s="16">
        <f t="shared" si="3"/>
        <v>1.0000000000000002E-2</v>
      </c>
      <c r="AK64" s="16">
        <f t="shared" ref="AK64:AL64" si="67">AVERAGE(AG64,AI64)</f>
        <v>2.2499999999999996E-2</v>
      </c>
      <c r="AL64" s="16">
        <f t="shared" si="67"/>
        <v>1.175E-2</v>
      </c>
      <c r="AM64" s="16">
        <f t="shared" si="5"/>
        <v>0.24965499999999993</v>
      </c>
      <c r="AN64" s="16">
        <f t="shared" si="13"/>
        <v>561.72374999999977</v>
      </c>
      <c r="AO64" s="19">
        <f>(AN64/U64)*1000000</f>
        <v>4.71937618147448E-2</v>
      </c>
      <c r="AP64" s="19">
        <f>AN64/N64</f>
        <v>5.094999999999998</v>
      </c>
      <c r="AQ64" s="19">
        <f>(AN64/AX64)*1000</f>
        <v>38169.656508001208</v>
      </c>
      <c r="AR64" s="19"/>
      <c r="AS64" s="19">
        <f>(AN64/AZ64)*1000</f>
        <v>8570.1810556902838</v>
      </c>
      <c r="AT64" s="21">
        <v>6.2E-2</v>
      </c>
      <c r="AU64" s="16">
        <v>23.727</v>
      </c>
      <c r="AV64" s="16">
        <v>24.544</v>
      </c>
      <c r="AW64" s="16">
        <f t="shared" si="7"/>
        <v>0.81700000000000017</v>
      </c>
      <c r="AX64" s="19">
        <f>202.5*(AT64)+2.1615</f>
        <v>14.7165</v>
      </c>
      <c r="AY64" s="19"/>
      <c r="AZ64" s="19">
        <f>(6748.1*(AW64)+1041.2)/100</f>
        <v>65.543977000000012</v>
      </c>
      <c r="BA64" s="21"/>
      <c r="BB64" s="16"/>
      <c r="BC64" s="16"/>
      <c r="BD64" s="16"/>
      <c r="BE64" s="16"/>
    </row>
    <row r="65" spans="1:57" ht="15.75" customHeight="1">
      <c r="A65" s="1" t="s">
        <v>151</v>
      </c>
      <c r="B65" s="20" t="s">
        <v>123</v>
      </c>
      <c r="C65" s="41" t="s">
        <v>152</v>
      </c>
      <c r="D65" s="41">
        <v>28</v>
      </c>
      <c r="E65" s="1" t="s">
        <v>73</v>
      </c>
      <c r="F65" s="1" t="s">
        <v>72</v>
      </c>
      <c r="G65" s="20" t="s">
        <v>140</v>
      </c>
      <c r="H65" s="20" t="s">
        <v>141</v>
      </c>
      <c r="I65">
        <v>450</v>
      </c>
      <c r="J65">
        <v>1</v>
      </c>
      <c r="K65">
        <v>0.28899999999999998</v>
      </c>
      <c r="L65">
        <v>0.20100000000000001</v>
      </c>
      <c r="M65" s="19"/>
      <c r="N65" s="19"/>
      <c r="O65" s="19"/>
      <c r="P65" s="19"/>
      <c r="Q65" s="19"/>
      <c r="R65" s="26">
        <v>529</v>
      </c>
      <c r="S65" s="20">
        <v>5</v>
      </c>
      <c r="T65" s="19"/>
      <c r="U65" s="19"/>
      <c r="V65" s="19"/>
      <c r="W65" s="19"/>
      <c r="X65" s="19"/>
      <c r="Y65" s="22"/>
      <c r="Z65" s="20">
        <v>5</v>
      </c>
      <c r="AA65">
        <v>5.5000000000000007E-2</v>
      </c>
      <c r="AB65">
        <v>7.85E-2</v>
      </c>
      <c r="AC65">
        <v>6.8500000000000005E-2</v>
      </c>
      <c r="AD65">
        <v>2.0999999999999998E-2</v>
      </c>
      <c r="AE65">
        <v>4.2499999999999996E-2</v>
      </c>
      <c r="AF65">
        <v>3.1E-2</v>
      </c>
      <c r="AG65">
        <f t="shared" si="0"/>
        <v>2.3499999999999993E-2</v>
      </c>
      <c r="AH65">
        <f t="shared" si="1"/>
        <v>1.3499999999999998E-2</v>
      </c>
      <c r="AI65">
        <f t="shared" si="2"/>
        <v>2.1499999999999998E-2</v>
      </c>
      <c r="AJ65">
        <f t="shared" si="3"/>
        <v>1.0000000000000002E-2</v>
      </c>
      <c r="AK65">
        <f t="shared" ref="AK65:AL65" si="68">AVERAGE(AG65,AI65)</f>
        <v>2.2499999999999996E-2</v>
      </c>
      <c r="AL65">
        <f t="shared" si="68"/>
        <v>1.175E-2</v>
      </c>
      <c r="AM65">
        <f t="shared" si="5"/>
        <v>0.24965499999999993</v>
      </c>
      <c r="AN65">
        <f t="shared" si="13"/>
        <v>561.72374999999977</v>
      </c>
      <c r="AO65" s="19"/>
      <c r="AP65" s="19"/>
      <c r="AQ65" s="19"/>
      <c r="AR65" s="19"/>
      <c r="AS65" s="19"/>
      <c r="AT65" s="26"/>
      <c r="AW65" s="16">
        <f t="shared" si="7"/>
        <v>0</v>
      </c>
      <c r="AX65" s="19"/>
      <c r="AY65" s="19"/>
      <c r="AZ65" s="19"/>
      <c r="BA65" s="20"/>
      <c r="BB65" s="20"/>
      <c r="BC65" s="20"/>
      <c r="BD65" s="20"/>
      <c r="BE65" s="20"/>
    </row>
    <row r="66" spans="1:57" ht="15.75" customHeight="1">
      <c r="A66" s="16" t="s">
        <v>69</v>
      </c>
      <c r="B66" s="16" t="s">
        <v>70</v>
      </c>
      <c r="C66" s="34" t="s">
        <v>172</v>
      </c>
      <c r="D66" s="35">
        <v>83</v>
      </c>
      <c r="E66" s="16" t="s">
        <v>73</v>
      </c>
      <c r="F66" s="16" t="s">
        <v>72</v>
      </c>
      <c r="G66" s="16" t="s">
        <v>72</v>
      </c>
      <c r="H66" s="16" t="s">
        <v>141</v>
      </c>
      <c r="I66" s="16">
        <v>300</v>
      </c>
      <c r="J66" s="16">
        <v>50</v>
      </c>
      <c r="K66" s="16">
        <v>0.80700000000000005</v>
      </c>
      <c r="L66" s="16">
        <v>0.83509999999999995</v>
      </c>
      <c r="M66" s="19">
        <f>AVERAGE(K66,L66)</f>
        <v>0.82105000000000006</v>
      </c>
      <c r="N66" s="19">
        <f>M66*I66</f>
        <v>246.31500000000003</v>
      </c>
      <c r="O66" s="19"/>
      <c r="P66" s="19">
        <f>N66/AY66</f>
        <v>13.977222430288382</v>
      </c>
      <c r="Q66" s="19">
        <f>N66/AZ66</f>
        <v>4.0861500407619626</v>
      </c>
      <c r="R66" s="21">
        <v>723</v>
      </c>
      <c r="S66" s="16">
        <v>6</v>
      </c>
      <c r="T66" s="19">
        <f>R66/(S66*(0.02*0.02*0.01))</f>
        <v>30124999.999999996</v>
      </c>
      <c r="U66" s="19">
        <f>T66*I66</f>
        <v>9037499999.9999981</v>
      </c>
      <c r="V66" s="19"/>
      <c r="W66" s="19">
        <f>U66/AY66</f>
        <v>512835790.40550196</v>
      </c>
      <c r="X66" s="19">
        <f>U66/AZ66</f>
        <v>149924206.78150427</v>
      </c>
      <c r="Y66" s="22">
        <f>T66/N66</f>
        <v>122302.74242331971</v>
      </c>
      <c r="Z66" s="16">
        <v>5</v>
      </c>
      <c r="AA66" s="16">
        <v>5.6599999999999998E-2</v>
      </c>
      <c r="AB66" s="16">
        <v>8.1600000000000006E-2</v>
      </c>
      <c r="AC66" s="16">
        <v>7.8700000000000006E-2</v>
      </c>
      <c r="AD66" s="16">
        <v>2.8400000000000002E-2</v>
      </c>
      <c r="AE66" s="16">
        <v>3.4700000000000002E-2</v>
      </c>
      <c r="AF66" s="16">
        <v>3.1399999999999997E-2</v>
      </c>
      <c r="AG66" s="16">
        <f t="shared" si="0"/>
        <v>2.5000000000000008E-2</v>
      </c>
      <c r="AH66" s="16">
        <f t="shared" si="1"/>
        <v>2.2100000000000009E-2</v>
      </c>
      <c r="AI66" s="16">
        <f t="shared" si="2"/>
        <v>6.3E-3</v>
      </c>
      <c r="AJ66" s="16">
        <f t="shared" si="3"/>
        <v>2.9999999999999957E-3</v>
      </c>
      <c r="AK66" s="16">
        <f t="shared" ref="AK66:AL66" si="69">AVERAGE(AG66,AI66)</f>
        <v>1.5650000000000004E-2</v>
      </c>
      <c r="AL66" s="16">
        <f t="shared" si="69"/>
        <v>1.2550000000000002E-2</v>
      </c>
      <c r="AM66" s="16">
        <f t="shared" si="5"/>
        <v>0.17084750000000004</v>
      </c>
      <c r="AN66" s="16">
        <f t="shared" si="13"/>
        <v>256.27125000000007</v>
      </c>
      <c r="AO66" s="19">
        <f>(AN66/U66)*1000000</f>
        <v>2.8356431535269722E-2</v>
      </c>
      <c r="AP66" s="19">
        <f>AN66/N66</f>
        <v>1.0404208026307777</v>
      </c>
      <c r="AQ66" s="19"/>
      <c r="AR66" s="19">
        <f>(AN66/AY66)*1000</f>
        <v>14542.19297946955</v>
      </c>
      <c r="AS66" s="19">
        <f>(AN66/AZ66)*1000</f>
        <v>4251.3155050793466</v>
      </c>
      <c r="AT66" s="21">
        <v>7.5999999999999998E-2</v>
      </c>
      <c r="AU66" s="16">
        <v>29.884</v>
      </c>
      <c r="AV66" s="16">
        <v>30.623000000000001</v>
      </c>
      <c r="AW66" s="16">
        <f t="shared" si="7"/>
        <v>0.73900000000000077</v>
      </c>
      <c r="AX66" s="19"/>
      <c r="AY66" s="19">
        <f>244.95*(AT66)-0.9936</f>
        <v>17.622599999999998</v>
      </c>
      <c r="AZ66" s="19">
        <f>(6748.1*(AW66)+1041.2)/100</f>
        <v>60.280459000000057</v>
      </c>
      <c r="BA66" s="21"/>
      <c r="BB66" s="16"/>
      <c r="BC66" s="16"/>
      <c r="BD66" s="16"/>
      <c r="BE66" s="16"/>
    </row>
    <row r="67" spans="1:57" ht="15.75" customHeight="1">
      <c r="A67" s="20" t="s">
        <v>69</v>
      </c>
      <c r="B67" s="20" t="s">
        <v>70</v>
      </c>
      <c r="C67" s="27" t="s">
        <v>172</v>
      </c>
      <c r="D67" s="42">
        <v>83</v>
      </c>
      <c r="E67" s="20" t="s">
        <v>73</v>
      </c>
      <c r="F67" s="20" t="s">
        <v>72</v>
      </c>
      <c r="G67" s="20" t="s">
        <v>72</v>
      </c>
      <c r="H67" s="20" t="s">
        <v>141</v>
      </c>
      <c r="I67">
        <v>300</v>
      </c>
      <c r="J67">
        <v>50</v>
      </c>
      <c r="M67" s="19"/>
      <c r="N67" s="19"/>
      <c r="O67" s="19"/>
      <c r="P67" s="19"/>
      <c r="Q67" s="19"/>
      <c r="R67" s="26">
        <v>723</v>
      </c>
      <c r="S67" s="20">
        <v>6</v>
      </c>
      <c r="T67" s="19"/>
      <c r="U67" s="19"/>
      <c r="V67" s="19"/>
      <c r="W67" s="19"/>
      <c r="X67" s="19"/>
      <c r="Y67" s="22"/>
      <c r="Z67" s="20">
        <v>5</v>
      </c>
      <c r="AA67">
        <v>5.6599999999999998E-2</v>
      </c>
      <c r="AB67">
        <v>8.1600000000000006E-2</v>
      </c>
      <c r="AC67">
        <v>7.8700000000000006E-2</v>
      </c>
      <c r="AD67">
        <v>2.8400000000000002E-2</v>
      </c>
      <c r="AE67">
        <v>3.4700000000000002E-2</v>
      </c>
      <c r="AF67">
        <v>3.1399999999999997E-2</v>
      </c>
      <c r="AG67">
        <f t="shared" si="0"/>
        <v>2.5000000000000008E-2</v>
      </c>
      <c r="AH67">
        <f t="shared" si="1"/>
        <v>2.2100000000000009E-2</v>
      </c>
      <c r="AI67">
        <f t="shared" si="2"/>
        <v>6.3E-3</v>
      </c>
      <c r="AJ67">
        <f t="shared" si="3"/>
        <v>2.9999999999999957E-3</v>
      </c>
      <c r="AK67">
        <f t="shared" ref="AK67:AL67" si="70">AVERAGE(AG67,AI67)</f>
        <v>1.5650000000000004E-2</v>
      </c>
      <c r="AL67">
        <f t="shared" si="70"/>
        <v>1.2550000000000002E-2</v>
      </c>
      <c r="AM67">
        <f t="shared" si="5"/>
        <v>0.17084750000000004</v>
      </c>
      <c r="AN67">
        <f t="shared" si="13"/>
        <v>256.27125000000007</v>
      </c>
      <c r="AO67" s="19"/>
      <c r="AP67" s="19"/>
      <c r="AQ67" s="19"/>
      <c r="AR67" s="19"/>
      <c r="AS67" s="19"/>
      <c r="AT67" s="31">
        <v>0.188</v>
      </c>
      <c r="AU67" s="33">
        <v>85.375</v>
      </c>
      <c r="AV67" s="33">
        <v>86.653999999999996</v>
      </c>
      <c r="AW67" s="16">
        <f t="shared" si="7"/>
        <v>1.2789999999999964</v>
      </c>
      <c r="AX67" s="19"/>
      <c r="AY67" s="19"/>
      <c r="AZ67" s="19"/>
      <c r="BA67" s="20"/>
      <c r="BB67" s="20"/>
      <c r="BC67" s="20"/>
      <c r="BD67" s="20"/>
      <c r="BE67" s="20"/>
    </row>
    <row r="68" spans="1:57" ht="15.75" customHeight="1">
      <c r="A68" s="16" t="s">
        <v>69</v>
      </c>
      <c r="B68" s="16" t="s">
        <v>70</v>
      </c>
      <c r="C68" s="34" t="s">
        <v>172</v>
      </c>
      <c r="D68" s="46">
        <v>73</v>
      </c>
      <c r="E68" s="16" t="s">
        <v>73</v>
      </c>
      <c r="F68" s="16" t="s">
        <v>72</v>
      </c>
      <c r="G68" s="16" t="s">
        <v>140</v>
      </c>
      <c r="H68" s="16" t="s">
        <v>141</v>
      </c>
      <c r="I68" s="16">
        <v>600</v>
      </c>
      <c r="J68" s="16">
        <v>1</v>
      </c>
      <c r="K68" s="16">
        <v>0.22900000000000001</v>
      </c>
      <c r="L68" s="16">
        <v>0.52900000000000003</v>
      </c>
      <c r="M68" s="19">
        <f>AVERAGE(K68,L68)</f>
        <v>0.379</v>
      </c>
      <c r="N68" s="19">
        <f>M68*I68</f>
        <v>227.4</v>
      </c>
      <c r="O68" s="19">
        <f>N68/AX68</f>
        <v>11.380526987463403</v>
      </c>
      <c r="P68" s="19"/>
      <c r="Q68" s="19">
        <f>N68/AZ68</f>
        <v>13.794115845095847</v>
      </c>
      <c r="R68" s="21">
        <v>208</v>
      </c>
      <c r="S68" s="16">
        <v>5</v>
      </c>
      <c r="T68" s="19">
        <f>R68/(S68*(0.02*0.02*0.01))</f>
        <v>10399999.999999998</v>
      </c>
      <c r="U68" s="19">
        <f>T68*I68</f>
        <v>6239999999.999999</v>
      </c>
      <c r="V68" s="19">
        <f>U68/AX68</f>
        <v>312288867.20216197</v>
      </c>
      <c r="W68" s="19"/>
      <c r="X68" s="19">
        <f>U68/AZ68</f>
        <v>378519273.84959573</v>
      </c>
      <c r="Y68" s="22">
        <f>T68/N68</f>
        <v>45734.388742304298</v>
      </c>
      <c r="Z68" s="16">
        <v>5</v>
      </c>
      <c r="AA68" s="16">
        <v>1.6E-2</v>
      </c>
      <c r="AB68" s="16">
        <v>3.95E-2</v>
      </c>
      <c r="AC68" s="16">
        <v>2.6500000000000003E-2</v>
      </c>
      <c r="AD68" s="16">
        <v>0.19700000000000001</v>
      </c>
      <c r="AE68" s="16">
        <v>0.246</v>
      </c>
      <c r="AF68" s="16">
        <v>0.26400000000000001</v>
      </c>
      <c r="AG68" s="16">
        <f t="shared" si="0"/>
        <v>2.35E-2</v>
      </c>
      <c r="AH68" s="16">
        <f t="shared" si="1"/>
        <v>1.0500000000000002E-2</v>
      </c>
      <c r="AI68" s="16">
        <f t="shared" si="2"/>
        <v>4.8999999999999988E-2</v>
      </c>
      <c r="AJ68" s="16">
        <f t="shared" si="3"/>
        <v>6.7000000000000004E-2</v>
      </c>
      <c r="AK68" s="16">
        <f t="shared" ref="AK68:AL68" si="71">AVERAGE(AG68,AI68)</f>
        <v>3.6249999999999991E-2</v>
      </c>
      <c r="AL68" s="16">
        <f t="shared" si="71"/>
        <v>3.8750000000000007E-2</v>
      </c>
      <c r="AM68" s="16">
        <f t="shared" si="5"/>
        <v>0.38953749999999987</v>
      </c>
      <c r="AN68" s="16">
        <f t="shared" si="13"/>
        <v>1168.6124999999995</v>
      </c>
      <c r="AO68" s="19">
        <f>(AN68/U68)*1000000</f>
        <v>0.18727764423076917</v>
      </c>
      <c r="AP68" s="19">
        <f>AN68/N68</f>
        <v>5.1390171503957758</v>
      </c>
      <c r="AQ68" s="19">
        <f>(AN68/AX68)*1000</f>
        <v>58484.723369116407</v>
      </c>
      <c r="AR68" s="19"/>
      <c r="AS68" s="19">
        <f>(AN68/AZ68)*1000</f>
        <v>70888.197902493688</v>
      </c>
      <c r="AT68" s="21">
        <v>8.7999999999999995E-2</v>
      </c>
      <c r="AU68" s="16">
        <v>22.262</v>
      </c>
      <c r="AV68" s="16">
        <v>22.352</v>
      </c>
      <c r="AW68" s="16">
        <f t="shared" si="7"/>
        <v>8.9999999999999858E-2</v>
      </c>
      <c r="AX68" s="19">
        <f>202.5*(AT68)+2.1615</f>
        <v>19.9815</v>
      </c>
      <c r="AY68" s="19"/>
      <c r="AZ68" s="19">
        <f>(6748.1*(AW68)+1041.2)/100</f>
        <v>16.485289999999992</v>
      </c>
      <c r="BA68" s="21"/>
      <c r="BB68" s="16"/>
      <c r="BC68" s="16"/>
      <c r="BD68" s="16"/>
      <c r="BE68" s="16"/>
    </row>
    <row r="69" spans="1:57" ht="15.75" customHeight="1">
      <c r="A69" s="20" t="s">
        <v>69</v>
      </c>
      <c r="B69" s="20" t="s">
        <v>70</v>
      </c>
      <c r="C69" s="27" t="s">
        <v>172</v>
      </c>
      <c r="D69" s="27">
        <v>73</v>
      </c>
      <c r="E69" s="20" t="s">
        <v>73</v>
      </c>
      <c r="F69" s="20" t="s">
        <v>72</v>
      </c>
      <c r="G69" s="20" t="s">
        <v>140</v>
      </c>
      <c r="H69" s="20" t="s">
        <v>141</v>
      </c>
      <c r="I69">
        <v>600</v>
      </c>
      <c r="J69">
        <v>1</v>
      </c>
      <c r="K69">
        <v>0.22900000000000001</v>
      </c>
      <c r="L69">
        <v>0.52900000000000003</v>
      </c>
      <c r="M69" s="19"/>
      <c r="N69" s="19"/>
      <c r="O69" s="19"/>
      <c r="P69" s="19"/>
      <c r="Q69" s="19"/>
      <c r="R69" s="26">
        <v>208</v>
      </c>
      <c r="S69" s="20">
        <v>5</v>
      </c>
      <c r="T69" s="19"/>
      <c r="U69" s="19"/>
      <c r="V69" s="19"/>
      <c r="W69" s="19"/>
      <c r="X69" s="19"/>
      <c r="Y69" s="22"/>
      <c r="Z69" s="20">
        <v>5</v>
      </c>
      <c r="AA69">
        <v>1.6E-2</v>
      </c>
      <c r="AB69">
        <v>3.95E-2</v>
      </c>
      <c r="AC69">
        <v>2.6500000000000003E-2</v>
      </c>
      <c r="AD69">
        <v>0.19700000000000001</v>
      </c>
      <c r="AE69">
        <v>0.246</v>
      </c>
      <c r="AF69">
        <v>0.26400000000000001</v>
      </c>
      <c r="AG69">
        <f t="shared" si="0"/>
        <v>2.35E-2</v>
      </c>
      <c r="AH69">
        <f t="shared" si="1"/>
        <v>1.0500000000000002E-2</v>
      </c>
      <c r="AI69">
        <f t="shared" si="2"/>
        <v>4.8999999999999988E-2</v>
      </c>
      <c r="AJ69">
        <f t="shared" si="3"/>
        <v>6.7000000000000004E-2</v>
      </c>
      <c r="AK69">
        <f t="shared" ref="AK69:AL69" si="72">AVERAGE(AG69,AI69)</f>
        <v>3.6249999999999991E-2</v>
      </c>
      <c r="AL69">
        <f t="shared" si="72"/>
        <v>3.8750000000000007E-2</v>
      </c>
      <c r="AM69">
        <f t="shared" si="5"/>
        <v>0.38953749999999987</v>
      </c>
      <c r="AN69">
        <f t="shared" si="13"/>
        <v>1168.6124999999995</v>
      </c>
      <c r="AO69" s="19"/>
      <c r="AP69" s="19"/>
      <c r="AQ69" s="19"/>
      <c r="AR69" s="19"/>
      <c r="AS69" s="19"/>
      <c r="AT69" s="31">
        <v>8.8999999999999996E-2</v>
      </c>
      <c r="AU69" s="33">
        <v>33.872999999999998</v>
      </c>
      <c r="AV69" s="33">
        <v>34.508000000000003</v>
      </c>
      <c r="AW69" s="16">
        <f t="shared" si="7"/>
        <v>0.63500000000000512</v>
      </c>
      <c r="AX69" s="19"/>
      <c r="AY69" s="19"/>
      <c r="AZ69" s="19"/>
      <c r="BA69" s="20"/>
      <c r="BB69" s="20"/>
      <c r="BC69" s="20"/>
      <c r="BD69" s="20"/>
      <c r="BE69" s="20"/>
    </row>
    <row r="70" spans="1:57" ht="15.75" customHeight="1">
      <c r="A70" s="16" t="s">
        <v>181</v>
      </c>
      <c r="B70" s="16" t="s">
        <v>123</v>
      </c>
      <c r="C70" s="34" t="s">
        <v>182</v>
      </c>
      <c r="D70" s="46">
        <v>38</v>
      </c>
      <c r="E70" s="16" t="s">
        <v>72</v>
      </c>
      <c r="F70" s="16" t="s">
        <v>72</v>
      </c>
      <c r="G70" s="16" t="s">
        <v>140</v>
      </c>
      <c r="H70" s="16" t="s">
        <v>141</v>
      </c>
      <c r="I70" s="16">
        <v>530</v>
      </c>
      <c r="J70" s="16">
        <v>1</v>
      </c>
      <c r="K70" s="16">
        <v>0.191</v>
      </c>
      <c r="L70" s="16">
        <v>0.189</v>
      </c>
      <c r="M70" s="19">
        <f>AVERAGE(K70,L70)</f>
        <v>0.19</v>
      </c>
      <c r="N70" s="19">
        <f>M70*I70</f>
        <v>100.7</v>
      </c>
      <c r="O70" s="19">
        <f>N70/AX70</f>
        <v>5.8729186714489838</v>
      </c>
      <c r="P70" s="19"/>
      <c r="Q70" s="19">
        <f>N70/AZ70</f>
        <v>1.5870247629131549</v>
      </c>
      <c r="R70" s="21">
        <v>75</v>
      </c>
      <c r="S70" s="16">
        <v>4</v>
      </c>
      <c r="T70" s="19">
        <f>R70/(S70*(0.02*0.02*0.01))</f>
        <v>4687499.9999999991</v>
      </c>
      <c r="U70" s="19">
        <f>T70*I70</f>
        <v>2484374999.9999995</v>
      </c>
      <c r="V70" s="19">
        <f>U70/AX70</f>
        <v>144891085.64430055</v>
      </c>
      <c r="W70" s="19"/>
      <c r="X70" s="19">
        <f>U70/AZ70</f>
        <v>39153571.453449532</v>
      </c>
      <c r="Y70" s="22">
        <f>T70/N70</f>
        <v>46549.155908639514</v>
      </c>
      <c r="Z70" s="16">
        <v>5</v>
      </c>
      <c r="AA70" s="16">
        <v>4.0500000000000001E-2</v>
      </c>
      <c r="AB70" s="16">
        <v>7.9499999999999987E-2</v>
      </c>
      <c r="AC70" s="16">
        <v>5.7500000000000002E-2</v>
      </c>
      <c r="AD70" s="16">
        <v>4.0999999999999995E-2</v>
      </c>
      <c r="AE70" s="16">
        <v>6.4500000000000002E-2</v>
      </c>
      <c r="AF70" s="16">
        <v>5.5999999999999994E-2</v>
      </c>
      <c r="AG70" s="16">
        <f t="shared" si="0"/>
        <v>3.8999999999999986E-2</v>
      </c>
      <c r="AH70" s="16">
        <f t="shared" si="1"/>
        <v>1.7000000000000001E-2</v>
      </c>
      <c r="AI70" s="16">
        <f t="shared" si="2"/>
        <v>2.3500000000000007E-2</v>
      </c>
      <c r="AJ70" s="16">
        <f t="shared" si="3"/>
        <v>1.4999999999999999E-2</v>
      </c>
      <c r="AK70" s="16">
        <f t="shared" ref="AK70:AL70" si="73">AVERAGE(AG70,AI70)</f>
        <v>3.1249999999999997E-2</v>
      </c>
      <c r="AL70" s="16">
        <f t="shared" si="73"/>
        <v>1.6E-2</v>
      </c>
      <c r="AM70" s="16">
        <f t="shared" si="5"/>
        <v>0.34694749999999991</v>
      </c>
      <c r="AN70" s="16">
        <f t="shared" si="13"/>
        <v>919.41087499999981</v>
      </c>
      <c r="AO70" s="19">
        <f>(AN70/U70)*1000000</f>
        <v>0.37007733333333331</v>
      </c>
      <c r="AP70" s="19">
        <f>AN70/N70</f>
        <v>9.1301973684210509</v>
      </c>
      <c r="AQ70" s="19">
        <f>(AN70/AX70)*1000</f>
        <v>53620.906599014372</v>
      </c>
      <c r="AR70" s="19"/>
      <c r="AS70" s="19">
        <f>(AN70/AZ70)*1000</f>
        <v>14489.849313968727</v>
      </c>
      <c r="AT70" s="21">
        <v>7.3999999999999996E-2</v>
      </c>
      <c r="AU70" s="16">
        <v>17.667999999999999</v>
      </c>
      <c r="AV70" s="16">
        <v>18.454000000000001</v>
      </c>
      <c r="AW70" s="16">
        <f t="shared" si="7"/>
        <v>0.78600000000000136</v>
      </c>
      <c r="AX70" s="19">
        <f>202.5*(AT70)+2.1615</f>
        <v>17.1465</v>
      </c>
      <c r="AY70" s="19"/>
      <c r="AZ70" s="19">
        <f>(6748.1*(AW70)+1041.2)/100</f>
        <v>63.452066000000094</v>
      </c>
      <c r="BA70" s="21"/>
      <c r="BB70" s="16"/>
      <c r="BC70" s="16"/>
      <c r="BD70" s="16"/>
      <c r="BE70" s="16"/>
    </row>
    <row r="71" spans="1:57" ht="15.75" customHeight="1">
      <c r="A71" s="20" t="s">
        <v>181</v>
      </c>
      <c r="B71" s="20" t="s">
        <v>123</v>
      </c>
      <c r="C71" s="27" t="s">
        <v>182</v>
      </c>
      <c r="D71" s="27">
        <v>38</v>
      </c>
      <c r="E71" s="20" t="s">
        <v>72</v>
      </c>
      <c r="F71" s="20" t="s">
        <v>72</v>
      </c>
      <c r="G71" s="20" t="s">
        <v>140</v>
      </c>
      <c r="H71" t="s">
        <v>141</v>
      </c>
      <c r="I71">
        <v>530</v>
      </c>
      <c r="J71">
        <v>1</v>
      </c>
      <c r="K71">
        <v>0.191</v>
      </c>
      <c r="L71">
        <v>0.189</v>
      </c>
      <c r="M71" s="19"/>
      <c r="N71" s="19"/>
      <c r="O71" s="19"/>
      <c r="P71" s="19"/>
      <c r="Q71" s="19"/>
      <c r="R71" s="26">
        <v>75</v>
      </c>
      <c r="S71" s="20">
        <v>4</v>
      </c>
      <c r="T71" s="19"/>
      <c r="U71" s="19"/>
      <c r="V71" s="19"/>
      <c r="W71" s="19"/>
      <c r="X71" s="19"/>
      <c r="Y71" s="22"/>
      <c r="Z71" s="20">
        <v>5</v>
      </c>
      <c r="AA71">
        <v>4.0500000000000001E-2</v>
      </c>
      <c r="AB71">
        <v>7.9499999999999987E-2</v>
      </c>
      <c r="AC71">
        <v>5.7500000000000002E-2</v>
      </c>
      <c r="AD71">
        <v>4.0999999999999995E-2</v>
      </c>
      <c r="AE71">
        <v>6.4500000000000002E-2</v>
      </c>
      <c r="AF71">
        <v>5.5999999999999994E-2</v>
      </c>
      <c r="AG71">
        <f t="shared" si="0"/>
        <v>3.8999999999999986E-2</v>
      </c>
      <c r="AH71">
        <f t="shared" si="1"/>
        <v>1.7000000000000001E-2</v>
      </c>
      <c r="AI71">
        <f t="shared" si="2"/>
        <v>2.3500000000000007E-2</v>
      </c>
      <c r="AJ71">
        <f t="shared" si="3"/>
        <v>1.4999999999999999E-2</v>
      </c>
      <c r="AK71">
        <f t="shared" ref="AK71:AL71" si="74">AVERAGE(AG71,AI71)</f>
        <v>3.1249999999999997E-2</v>
      </c>
      <c r="AL71">
        <f t="shared" si="74"/>
        <v>1.6E-2</v>
      </c>
      <c r="AM71">
        <f t="shared" si="5"/>
        <v>0.34694749999999991</v>
      </c>
      <c r="AN71">
        <f t="shared" si="13"/>
        <v>919.41087499999981</v>
      </c>
      <c r="AO71" s="19"/>
      <c r="AP71" s="19"/>
      <c r="AQ71" s="19"/>
      <c r="AR71" s="19"/>
      <c r="AS71" s="19"/>
      <c r="AT71" s="31">
        <v>0.11700000000000001</v>
      </c>
      <c r="AU71" s="33">
        <v>85.5</v>
      </c>
      <c r="AV71" s="33">
        <v>86.557000000000002</v>
      </c>
      <c r="AW71" s="16">
        <f t="shared" si="7"/>
        <v>1.0570000000000022</v>
      </c>
      <c r="AX71" s="19"/>
      <c r="AY71" s="19"/>
      <c r="AZ71" s="19"/>
      <c r="BA71" s="20"/>
      <c r="BB71" s="20"/>
      <c r="BC71" s="20"/>
      <c r="BD71" s="20"/>
      <c r="BE71" s="20"/>
    </row>
    <row r="72" spans="1:57" ht="15.75" customHeight="1">
      <c r="A72" s="15" t="s">
        <v>145</v>
      </c>
      <c r="B72" s="16" t="s">
        <v>70</v>
      </c>
      <c r="C72" s="17" t="s">
        <v>153</v>
      </c>
      <c r="D72" s="38">
        <v>74</v>
      </c>
      <c r="E72" s="15" t="s">
        <v>73</v>
      </c>
      <c r="F72" s="15" t="s">
        <v>72</v>
      </c>
      <c r="G72" s="15" t="s">
        <v>140</v>
      </c>
      <c r="H72" s="16" t="s">
        <v>141</v>
      </c>
      <c r="I72" s="16">
        <v>325</v>
      </c>
      <c r="J72" s="16">
        <v>1</v>
      </c>
      <c r="K72" s="16"/>
      <c r="L72" s="16"/>
      <c r="M72" s="19"/>
      <c r="N72" s="19"/>
      <c r="O72" s="19">
        <f>N72/AX72</f>
        <v>0</v>
      </c>
      <c r="P72" s="19"/>
      <c r="Q72" s="19">
        <f>N72/AZ72</f>
        <v>0</v>
      </c>
      <c r="R72" s="21">
        <v>62</v>
      </c>
      <c r="S72" s="16">
        <v>4</v>
      </c>
      <c r="T72" s="19">
        <f>R72/(S72*(0.02*0.02*0.01))</f>
        <v>3874999.9999999995</v>
      </c>
      <c r="U72" s="19">
        <f>T72*I72</f>
        <v>1259374999.9999998</v>
      </c>
      <c r="V72" s="19">
        <f>U72/AX72</f>
        <v>70934718.936577663</v>
      </c>
      <c r="W72" s="19"/>
      <c r="X72" s="19">
        <f>U72/AZ72</f>
        <v>36077384.058710672</v>
      </c>
      <c r="Y72" s="22"/>
      <c r="Z72" s="16">
        <v>5</v>
      </c>
      <c r="AA72" s="16">
        <v>2.1999999999999999E-2</v>
      </c>
      <c r="AB72" s="16">
        <v>3.85E-2</v>
      </c>
      <c r="AC72" s="16">
        <v>0.03</v>
      </c>
      <c r="AD72" s="16">
        <v>5.8499999999999996E-2</v>
      </c>
      <c r="AE72" s="16">
        <v>8.3999999999999991E-2</v>
      </c>
      <c r="AF72" s="16">
        <v>7.0500000000000007E-2</v>
      </c>
      <c r="AG72" s="16">
        <f t="shared" si="0"/>
        <v>1.6500000000000001E-2</v>
      </c>
      <c r="AH72" s="16">
        <f t="shared" si="1"/>
        <v>8.0000000000000002E-3</v>
      </c>
      <c r="AI72" s="16">
        <f t="shared" si="2"/>
        <v>2.5499999999999995E-2</v>
      </c>
      <c r="AJ72" s="16">
        <f t="shared" si="3"/>
        <v>1.2000000000000011E-2</v>
      </c>
      <c r="AK72" s="16">
        <f t="shared" ref="AK72:AL72" si="75">AVERAGE(AG72,AI72)</f>
        <v>2.0999999999999998E-2</v>
      </c>
      <c r="AL72" s="16">
        <f t="shared" si="75"/>
        <v>1.0000000000000005E-2</v>
      </c>
      <c r="AM72" s="16">
        <f t="shared" si="5"/>
        <v>0.23362999999999995</v>
      </c>
      <c r="AN72" s="16">
        <f t="shared" si="13"/>
        <v>379.64874999999995</v>
      </c>
      <c r="AO72" s="19">
        <f>(AN72/U72)*1000000</f>
        <v>0.30145806451612905</v>
      </c>
      <c r="AP72" s="19"/>
      <c r="AQ72" s="19">
        <f>(AN72/AX72)*1000</f>
        <v>21383.843077616311</v>
      </c>
      <c r="AR72" s="19"/>
      <c r="AS72" s="19">
        <f>(AN72/AZ72)*1000</f>
        <v>10875.818371143965</v>
      </c>
      <c r="AT72" s="21">
        <v>7.6999999999999999E-2</v>
      </c>
      <c r="AU72" s="16">
        <v>41.938000000000002</v>
      </c>
      <c r="AV72" s="16">
        <v>42.301000000000002</v>
      </c>
      <c r="AW72" s="16">
        <f t="shared" si="7"/>
        <v>0.36299999999999955</v>
      </c>
      <c r="AX72" s="19">
        <f>202.5*(AT72)+2.1615</f>
        <v>17.753999999999998</v>
      </c>
      <c r="AY72" s="19"/>
      <c r="AZ72" s="19">
        <f>(6748.1*(AW72)+1041.2)/100</f>
        <v>34.907602999999973</v>
      </c>
      <c r="BA72" s="21"/>
      <c r="BB72" s="16"/>
      <c r="BC72" s="16"/>
      <c r="BD72" s="16"/>
      <c r="BE72" s="16"/>
    </row>
    <row r="73" spans="1:57" ht="15.75" customHeight="1">
      <c r="A73" s="1" t="s">
        <v>145</v>
      </c>
      <c r="B73" s="20" t="s">
        <v>70</v>
      </c>
      <c r="C73" s="41" t="s">
        <v>153</v>
      </c>
      <c r="D73" s="41">
        <v>74</v>
      </c>
      <c r="E73" s="1" t="s">
        <v>73</v>
      </c>
      <c r="F73" s="1" t="s">
        <v>72</v>
      </c>
      <c r="G73" s="20" t="s">
        <v>140</v>
      </c>
      <c r="H73" s="20" t="s">
        <v>141</v>
      </c>
      <c r="I73">
        <v>325</v>
      </c>
      <c r="J73">
        <v>1</v>
      </c>
      <c r="M73" s="19"/>
      <c r="N73" s="19"/>
      <c r="O73" s="19"/>
      <c r="P73" s="19"/>
      <c r="Q73" s="19"/>
      <c r="R73" s="26">
        <v>62</v>
      </c>
      <c r="S73" s="20">
        <v>4</v>
      </c>
      <c r="T73" s="19"/>
      <c r="U73" s="19"/>
      <c r="V73" s="19"/>
      <c r="W73" s="19"/>
      <c r="X73" s="19"/>
      <c r="Y73" s="22"/>
      <c r="Z73" s="20">
        <v>5</v>
      </c>
      <c r="AA73">
        <v>2.1999999999999999E-2</v>
      </c>
      <c r="AB73">
        <v>3.85E-2</v>
      </c>
      <c r="AC73">
        <v>0.03</v>
      </c>
      <c r="AD73">
        <v>5.8499999999999996E-2</v>
      </c>
      <c r="AE73">
        <v>8.3999999999999991E-2</v>
      </c>
      <c r="AF73">
        <v>7.0500000000000007E-2</v>
      </c>
      <c r="AG73">
        <f t="shared" si="0"/>
        <v>1.6500000000000001E-2</v>
      </c>
      <c r="AH73">
        <f t="shared" si="1"/>
        <v>8.0000000000000002E-3</v>
      </c>
      <c r="AI73">
        <f t="shared" si="2"/>
        <v>2.5499999999999995E-2</v>
      </c>
      <c r="AJ73">
        <f t="shared" si="3"/>
        <v>1.2000000000000011E-2</v>
      </c>
      <c r="AK73">
        <f t="shared" ref="AK73:AL73" si="76">AVERAGE(AG73,AI73)</f>
        <v>2.0999999999999998E-2</v>
      </c>
      <c r="AL73">
        <f t="shared" si="76"/>
        <v>1.0000000000000005E-2</v>
      </c>
      <c r="AM73">
        <f t="shared" si="5"/>
        <v>0.23362999999999995</v>
      </c>
      <c r="AN73">
        <f t="shared" si="13"/>
        <v>379.64874999999995</v>
      </c>
      <c r="AO73" s="19"/>
      <c r="AP73" s="19"/>
      <c r="AQ73" s="19"/>
      <c r="AR73" s="19"/>
      <c r="AS73" s="19"/>
      <c r="AT73" s="26"/>
      <c r="AW73" s="16">
        <f t="shared" si="7"/>
        <v>0</v>
      </c>
      <c r="AX73" s="19"/>
      <c r="AY73" s="19"/>
      <c r="AZ73" s="19"/>
      <c r="BA73" s="20"/>
      <c r="BB73" s="20"/>
      <c r="BC73" s="20"/>
      <c r="BD73" s="20"/>
      <c r="BE73" s="20"/>
    </row>
    <row r="74" spans="1:57" ht="15.75" customHeight="1">
      <c r="A74" s="15" t="s">
        <v>147</v>
      </c>
      <c r="B74" s="16" t="s">
        <v>70</v>
      </c>
      <c r="C74" s="17" t="s">
        <v>171</v>
      </c>
      <c r="D74" s="18">
        <v>102</v>
      </c>
      <c r="E74" s="15" t="s">
        <v>73</v>
      </c>
      <c r="F74" s="15" t="s">
        <v>72</v>
      </c>
      <c r="G74" s="16" t="s">
        <v>72</v>
      </c>
      <c r="H74" s="16" t="s">
        <v>141</v>
      </c>
      <c r="I74" s="16">
        <v>315</v>
      </c>
      <c r="J74" s="16">
        <v>50</v>
      </c>
      <c r="K74" s="16">
        <v>0.63390000000000002</v>
      </c>
      <c r="L74" s="16">
        <v>0.73260000000000003</v>
      </c>
      <c r="M74" s="19">
        <f>AVERAGE(K74,L74)</f>
        <v>0.68325000000000002</v>
      </c>
      <c r="N74" s="19">
        <f>M74*I74</f>
        <v>215.22375</v>
      </c>
      <c r="O74" s="19"/>
      <c r="P74" s="19">
        <f>N74/AY74</f>
        <v>17.247358488298016</v>
      </c>
      <c r="Q74" s="19">
        <f>N74/AZ74</f>
        <v>3.1884562591037637</v>
      </c>
      <c r="R74" s="21">
        <v>818</v>
      </c>
      <c r="S74" s="16">
        <v>4</v>
      </c>
      <c r="T74" s="19">
        <f>R74/(S74*(0.02*0.02*0.01))</f>
        <v>51124999.999999993</v>
      </c>
      <c r="U74" s="19">
        <f>T74*I74</f>
        <v>16104374999.999998</v>
      </c>
      <c r="V74" s="19"/>
      <c r="W74" s="19">
        <f>U74/AY74</f>
        <v>1290554266.6875024</v>
      </c>
      <c r="X74" s="19">
        <f>U74/AZ74</f>
        <v>238580060.36835697</v>
      </c>
      <c r="Y74" s="22">
        <f>T74/N74</f>
        <v>237543.48672021556</v>
      </c>
      <c r="Z74" s="16">
        <v>5</v>
      </c>
      <c r="AA74" s="16">
        <v>3.85E-2</v>
      </c>
      <c r="AB74" s="16">
        <v>4.5499999999999999E-2</v>
      </c>
      <c r="AC74" s="16">
        <v>4.3099999999999999E-2</v>
      </c>
      <c r="AD74" s="16">
        <v>3.4500000000000003E-2</v>
      </c>
      <c r="AE74" s="16">
        <v>6.9199999999999998E-2</v>
      </c>
      <c r="AF74" s="16">
        <v>5.5599999999999997E-2</v>
      </c>
      <c r="AG74" s="16">
        <f t="shared" si="0"/>
        <v>6.9999999999999993E-3</v>
      </c>
      <c r="AH74" s="16">
        <f t="shared" si="1"/>
        <v>4.5999999999999999E-3</v>
      </c>
      <c r="AI74" s="16">
        <f t="shared" si="2"/>
        <v>3.4699999999999995E-2</v>
      </c>
      <c r="AJ74" s="16">
        <f t="shared" si="3"/>
        <v>2.1099999999999994E-2</v>
      </c>
      <c r="AK74" s="16">
        <f t="shared" ref="AK74:AL74" si="77">AVERAGE(AG74,AI74)</f>
        <v>2.0849999999999997E-2</v>
      </c>
      <c r="AL74" s="16">
        <f t="shared" si="77"/>
        <v>1.2849999999999997E-2</v>
      </c>
      <c r="AM74" s="16">
        <f t="shared" si="5"/>
        <v>0.23009149999999995</v>
      </c>
      <c r="AN74" s="16">
        <f t="shared" si="13"/>
        <v>362.39411249999989</v>
      </c>
      <c r="AO74" s="19">
        <f>(AN74/U74)*1000000</f>
        <v>2.2502836185819067E-2</v>
      </c>
      <c r="AP74" s="19">
        <f>AN74/N74</f>
        <v>1.6838016831320888</v>
      </c>
      <c r="AQ74" s="19"/>
      <c r="AR74" s="19">
        <f>(AN74/AY74)*1000</f>
        <v>29041.131252178715</v>
      </c>
      <c r="AS74" s="19">
        <f>(AN74/AZ74)*1000</f>
        <v>5368.7280156719607</v>
      </c>
      <c r="AT74" s="21">
        <v>5.5E-2</v>
      </c>
      <c r="AU74" s="16">
        <v>10.02</v>
      </c>
      <c r="AV74" s="16">
        <v>10.866</v>
      </c>
      <c r="AW74" s="16">
        <f t="shared" si="7"/>
        <v>0.84600000000000009</v>
      </c>
      <c r="AX74" s="19"/>
      <c r="AY74" s="19">
        <f>244.95*(AT74)-0.9936</f>
        <v>12.478649999999998</v>
      </c>
      <c r="AZ74" s="19">
        <f>(6748.1*(AW74)+1041.2)/100</f>
        <v>67.500926000000007</v>
      </c>
      <c r="BA74" s="21"/>
      <c r="BB74" s="16"/>
      <c r="BC74" s="16"/>
      <c r="BD74" s="16"/>
      <c r="BE74" s="16"/>
    </row>
    <row r="75" spans="1:57" ht="15.75" customHeight="1">
      <c r="A75" s="20" t="s">
        <v>147</v>
      </c>
      <c r="B75" s="20" t="s">
        <v>70</v>
      </c>
      <c r="C75" s="27" t="s">
        <v>171</v>
      </c>
      <c r="D75" s="42">
        <v>102</v>
      </c>
      <c r="E75" s="20" t="s">
        <v>73</v>
      </c>
      <c r="F75" s="20" t="s">
        <v>72</v>
      </c>
      <c r="G75" s="20" t="s">
        <v>72</v>
      </c>
      <c r="H75" s="20" t="s">
        <v>141</v>
      </c>
      <c r="I75">
        <v>315</v>
      </c>
      <c r="J75">
        <v>50</v>
      </c>
      <c r="M75" s="19"/>
      <c r="N75" s="19"/>
      <c r="O75" s="19"/>
      <c r="P75" s="19"/>
      <c r="Q75" s="19"/>
      <c r="R75" s="26">
        <v>818</v>
      </c>
      <c r="S75" s="20">
        <v>4</v>
      </c>
      <c r="T75" s="19"/>
      <c r="U75" s="19"/>
      <c r="V75" s="19"/>
      <c r="W75" s="19"/>
      <c r="X75" s="19"/>
      <c r="Y75" s="22"/>
      <c r="Z75" s="20">
        <v>5</v>
      </c>
      <c r="AA75">
        <v>3.85E-2</v>
      </c>
      <c r="AB75">
        <v>4.5499999999999999E-2</v>
      </c>
      <c r="AC75">
        <v>4.3099999999999999E-2</v>
      </c>
      <c r="AD75">
        <v>3.4500000000000003E-2</v>
      </c>
      <c r="AE75">
        <v>6.9199999999999998E-2</v>
      </c>
      <c r="AF75">
        <v>5.5599999999999997E-2</v>
      </c>
      <c r="AG75">
        <f t="shared" si="0"/>
        <v>6.9999999999999993E-3</v>
      </c>
      <c r="AH75">
        <f t="shared" si="1"/>
        <v>4.5999999999999999E-3</v>
      </c>
      <c r="AI75">
        <f t="shared" si="2"/>
        <v>3.4699999999999995E-2</v>
      </c>
      <c r="AJ75">
        <f t="shared" si="3"/>
        <v>2.1099999999999994E-2</v>
      </c>
      <c r="AK75">
        <f t="shared" ref="AK75:AL75" si="78">AVERAGE(AG75,AI75)</f>
        <v>2.0849999999999997E-2</v>
      </c>
      <c r="AL75">
        <f t="shared" si="78"/>
        <v>1.2849999999999997E-2</v>
      </c>
      <c r="AM75">
        <f t="shared" si="5"/>
        <v>0.23009149999999995</v>
      </c>
      <c r="AN75">
        <f t="shared" si="13"/>
        <v>362.39411249999989</v>
      </c>
      <c r="AO75" s="19"/>
      <c r="AP75" s="19"/>
      <c r="AQ75" s="19"/>
      <c r="AR75" s="19"/>
      <c r="AS75" s="19"/>
      <c r="AT75" s="26"/>
      <c r="AW75" s="16">
        <f t="shared" si="7"/>
        <v>0</v>
      </c>
      <c r="AX75" s="19"/>
      <c r="AY75" s="19"/>
      <c r="AZ75" s="19"/>
      <c r="BA75" s="20"/>
      <c r="BB75" s="20"/>
      <c r="BC75" s="20"/>
      <c r="BD75" s="20"/>
      <c r="BE75" s="20"/>
    </row>
    <row r="76" spans="1:57" ht="15.75" customHeight="1">
      <c r="A76" s="16" t="s">
        <v>69</v>
      </c>
      <c r="B76" s="16" t="s">
        <v>70</v>
      </c>
      <c r="C76" s="34" t="s">
        <v>71</v>
      </c>
      <c r="D76" s="46">
        <v>9</v>
      </c>
      <c r="E76" s="16" t="s">
        <v>72</v>
      </c>
      <c r="F76" s="16" t="s">
        <v>72</v>
      </c>
      <c r="G76" s="16" t="s">
        <v>140</v>
      </c>
      <c r="H76" s="16" t="s">
        <v>141</v>
      </c>
      <c r="I76" s="16">
        <v>500</v>
      </c>
      <c r="J76" s="16">
        <v>1</v>
      </c>
      <c r="K76" s="16">
        <v>0.57099999999999995</v>
      </c>
      <c r="L76" s="16">
        <v>0.46</v>
      </c>
      <c r="M76" s="19">
        <f>AVERAGE(K76,L76)</f>
        <v>0.51549999999999996</v>
      </c>
      <c r="N76" s="19">
        <f>M76*I76</f>
        <v>257.75</v>
      </c>
      <c r="O76" s="19">
        <f>N76/AX76</f>
        <v>27.867877608390096</v>
      </c>
      <c r="P76" s="19"/>
      <c r="Q76" s="19">
        <f>N76/AZ76</f>
        <v>5.7239932006733261</v>
      </c>
      <c r="R76" s="21">
        <v>176</v>
      </c>
      <c r="S76" s="16">
        <v>7</v>
      </c>
      <c r="T76" s="19">
        <f>R76/(S76*(0.02*0.02*0.01))</f>
        <v>6285714.2857142854</v>
      </c>
      <c r="U76" s="19">
        <f>T76*I76</f>
        <v>3142857142.8571429</v>
      </c>
      <c r="V76" s="19">
        <f>U76/AX76</f>
        <v>339805075.4521724</v>
      </c>
      <c r="W76" s="19"/>
      <c r="X76" s="19">
        <f>U76/AZ76</f>
        <v>69795122.857039317</v>
      </c>
      <c r="Y76" s="22">
        <f>T76/N76</f>
        <v>24386.864348067062</v>
      </c>
      <c r="Z76" s="16">
        <v>5</v>
      </c>
      <c r="AA76" s="16">
        <v>2.5000000000000001E-2</v>
      </c>
      <c r="AB76" s="16">
        <v>4.9000000000000002E-2</v>
      </c>
      <c r="AC76" s="16">
        <v>3.85E-2</v>
      </c>
      <c r="AD76" s="16">
        <v>0.05</v>
      </c>
      <c r="AE76" s="16">
        <v>9.6500000000000002E-2</v>
      </c>
      <c r="AF76" s="16">
        <v>7.1000000000000008E-2</v>
      </c>
      <c r="AG76" s="16">
        <f t="shared" si="0"/>
        <v>2.4E-2</v>
      </c>
      <c r="AH76" s="16">
        <f t="shared" si="1"/>
        <v>1.3499999999999998E-2</v>
      </c>
      <c r="AI76" s="16">
        <f t="shared" si="2"/>
        <v>4.65E-2</v>
      </c>
      <c r="AJ76" s="16">
        <f t="shared" si="3"/>
        <v>2.1000000000000005E-2</v>
      </c>
      <c r="AK76" s="16">
        <f t="shared" ref="AK76:AL76" si="79">AVERAGE(AG76,AI76)</f>
        <v>3.5250000000000004E-2</v>
      </c>
      <c r="AL76" s="16">
        <f t="shared" si="79"/>
        <v>1.7250000000000001E-2</v>
      </c>
      <c r="AM76" s="16">
        <f t="shared" si="5"/>
        <v>0.39186750000000004</v>
      </c>
      <c r="AN76" s="16">
        <f t="shared" si="13"/>
        <v>979.66875000000005</v>
      </c>
      <c r="AO76" s="19">
        <f>(AN76/U76)*1000000</f>
        <v>0.31171278409090908</v>
      </c>
      <c r="AP76" s="19">
        <f>AN76/N76</f>
        <v>3.8008486905916588</v>
      </c>
      <c r="AQ76" s="19">
        <f>(AN76/AX76)*1000</f>
        <v>105921.5861174181</v>
      </c>
      <c r="AR76" s="19"/>
      <c r="AS76" s="19">
        <f>(AN76/AZ76)*1000</f>
        <v>21756.032061734772</v>
      </c>
      <c r="AT76" s="21">
        <v>3.5000000000000003E-2</v>
      </c>
      <c r="AU76" s="16">
        <v>23.934999999999999</v>
      </c>
      <c r="AV76" s="16">
        <v>24.448</v>
      </c>
      <c r="AW76" s="16">
        <f t="shared" si="7"/>
        <v>0.51300000000000168</v>
      </c>
      <c r="AX76" s="19">
        <f>202.5*(AT76)+2.1615</f>
        <v>9.2490000000000006</v>
      </c>
      <c r="AY76" s="19"/>
      <c r="AZ76" s="19">
        <f>(6748.1*(AW76)+1041.2)/100</f>
        <v>45.02975300000012</v>
      </c>
      <c r="BA76" s="21"/>
      <c r="BB76" s="16"/>
      <c r="BC76" s="16"/>
      <c r="BD76" s="16"/>
      <c r="BE76" s="16"/>
    </row>
    <row r="77" spans="1:57" ht="15.75" customHeight="1">
      <c r="A77" s="20" t="s">
        <v>69</v>
      </c>
      <c r="B77" s="20" t="s">
        <v>70</v>
      </c>
      <c r="C77" s="27" t="s">
        <v>71</v>
      </c>
      <c r="D77" s="27">
        <v>9</v>
      </c>
      <c r="E77" s="20" t="s">
        <v>72</v>
      </c>
      <c r="F77" s="20" t="s">
        <v>72</v>
      </c>
      <c r="G77" s="20" t="s">
        <v>140</v>
      </c>
      <c r="H77" t="s">
        <v>141</v>
      </c>
      <c r="I77">
        <v>500</v>
      </c>
      <c r="J77">
        <v>1</v>
      </c>
      <c r="K77">
        <v>0.57099999999999995</v>
      </c>
      <c r="L77">
        <v>0.46</v>
      </c>
      <c r="M77" s="19"/>
      <c r="N77" s="19"/>
      <c r="O77" s="19"/>
      <c r="P77" s="19"/>
      <c r="Q77" s="19"/>
      <c r="R77" s="26">
        <v>176</v>
      </c>
      <c r="S77" s="20">
        <v>7</v>
      </c>
      <c r="T77" s="19"/>
      <c r="U77" s="19"/>
      <c r="V77" s="19"/>
      <c r="W77" s="19"/>
      <c r="X77" s="19"/>
      <c r="Y77" s="22"/>
      <c r="Z77" s="20">
        <v>5</v>
      </c>
      <c r="AA77">
        <v>2.5000000000000001E-2</v>
      </c>
      <c r="AB77">
        <v>4.9000000000000002E-2</v>
      </c>
      <c r="AC77">
        <v>3.85E-2</v>
      </c>
      <c r="AD77">
        <v>0.05</v>
      </c>
      <c r="AE77">
        <v>9.6500000000000002E-2</v>
      </c>
      <c r="AF77">
        <v>7.1000000000000008E-2</v>
      </c>
      <c r="AG77">
        <f t="shared" si="0"/>
        <v>2.4E-2</v>
      </c>
      <c r="AH77">
        <f t="shared" si="1"/>
        <v>1.3499999999999998E-2</v>
      </c>
      <c r="AI77">
        <f t="shared" si="2"/>
        <v>4.65E-2</v>
      </c>
      <c r="AJ77">
        <f t="shared" si="3"/>
        <v>2.1000000000000005E-2</v>
      </c>
      <c r="AK77">
        <f t="shared" ref="AK77:AL77" si="80">AVERAGE(AG77,AI77)</f>
        <v>3.5250000000000004E-2</v>
      </c>
      <c r="AL77">
        <f t="shared" si="80"/>
        <v>1.7250000000000001E-2</v>
      </c>
      <c r="AM77">
        <f t="shared" si="5"/>
        <v>0.39186750000000004</v>
      </c>
      <c r="AN77">
        <f t="shared" si="13"/>
        <v>979.66875000000005</v>
      </c>
      <c r="AO77" s="19"/>
      <c r="AP77" s="19"/>
      <c r="AQ77" s="19"/>
      <c r="AR77" s="19"/>
      <c r="AS77" s="19"/>
      <c r="AT77" s="26"/>
      <c r="AW77" s="16">
        <f t="shared" si="7"/>
        <v>0</v>
      </c>
      <c r="AX77" s="19"/>
      <c r="AY77" s="19"/>
      <c r="AZ77" s="19"/>
      <c r="BA77" s="20"/>
      <c r="BB77" s="20"/>
      <c r="BC77" s="20"/>
      <c r="BD77" s="20"/>
      <c r="BE77" s="20"/>
    </row>
    <row r="78" spans="1:57" ht="15.75" customHeight="1">
      <c r="A78" s="16" t="s">
        <v>181</v>
      </c>
      <c r="B78" s="16" t="s">
        <v>123</v>
      </c>
      <c r="C78" s="34" t="s">
        <v>183</v>
      </c>
      <c r="D78" s="46">
        <v>40</v>
      </c>
      <c r="E78" s="16" t="s">
        <v>73</v>
      </c>
      <c r="F78" s="16" t="s">
        <v>72</v>
      </c>
      <c r="G78" s="16" t="s">
        <v>140</v>
      </c>
      <c r="H78" s="16" t="s">
        <v>141</v>
      </c>
      <c r="I78" s="16">
        <v>450</v>
      </c>
      <c r="J78" s="16">
        <v>1</v>
      </c>
      <c r="K78" s="16">
        <v>0.35</v>
      </c>
      <c r="L78" s="16">
        <v>0.42299999999999999</v>
      </c>
      <c r="M78" s="19">
        <f>AVERAGE(K78,L78)</f>
        <v>0.38649999999999995</v>
      </c>
      <c r="N78" s="19">
        <f>M78*I78</f>
        <v>173.92499999999998</v>
      </c>
      <c r="O78" s="19">
        <f>N78/AX78</f>
        <v>8.4474719510418179</v>
      </c>
      <c r="P78" s="19"/>
      <c r="Q78" s="19">
        <f>N78/AZ78</f>
        <v>1.7957225841584141</v>
      </c>
      <c r="R78" s="21">
        <v>343</v>
      </c>
      <c r="S78" s="16">
        <v>4</v>
      </c>
      <c r="T78" s="19">
        <f>R78/(S78*(0.02*0.02*0.01))</f>
        <v>21437499.999999996</v>
      </c>
      <c r="U78" s="19">
        <f>T78*I78</f>
        <v>9646874999.9999981</v>
      </c>
      <c r="V78" s="19">
        <f>U78/AX78</f>
        <v>468545096.89640093</v>
      </c>
      <c r="W78" s="19"/>
      <c r="X78" s="19">
        <f>U78/AZ78</f>
        <v>99601042.426639065</v>
      </c>
      <c r="Y78" s="22">
        <f>T78/N78</f>
        <v>123257.15107086387</v>
      </c>
      <c r="Z78" s="16">
        <v>5</v>
      </c>
      <c r="AA78" s="16">
        <v>3.5000000000000001E-3</v>
      </c>
      <c r="AB78" s="16">
        <v>4.2499999999999996E-2</v>
      </c>
      <c r="AC78" s="16">
        <v>2.6000000000000002E-2</v>
      </c>
      <c r="AD78" s="16">
        <v>1.7999999999999999E-2</v>
      </c>
      <c r="AE78" s="16">
        <v>5.9499999999999997E-2</v>
      </c>
      <c r="AF78" s="16">
        <v>4.5999999999999999E-2</v>
      </c>
      <c r="AG78" s="16">
        <f t="shared" si="0"/>
        <v>3.8999999999999993E-2</v>
      </c>
      <c r="AH78" s="16">
        <f t="shared" si="1"/>
        <v>2.2500000000000003E-2</v>
      </c>
      <c r="AI78" s="16">
        <f t="shared" si="2"/>
        <v>4.1499999999999995E-2</v>
      </c>
      <c r="AJ78" s="16">
        <f t="shared" si="3"/>
        <v>2.8000000000000001E-2</v>
      </c>
      <c r="AK78" s="16">
        <f t="shared" ref="AK78:AL78" si="81">AVERAGE(AG78,AI78)</f>
        <v>4.0249999999999994E-2</v>
      </c>
      <c r="AL78" s="16">
        <f t="shared" si="81"/>
        <v>2.5250000000000002E-2</v>
      </c>
      <c r="AM78" s="16">
        <f t="shared" si="5"/>
        <v>0.44389749999999989</v>
      </c>
      <c r="AN78" s="16">
        <f t="shared" si="13"/>
        <v>998.76937499999985</v>
      </c>
      <c r="AO78" s="19">
        <f>(AN78/U78)*1000000</f>
        <v>0.10353294460641399</v>
      </c>
      <c r="AP78" s="19">
        <f>AN78/N78</f>
        <v>5.7425291073738673</v>
      </c>
      <c r="AQ78" s="19">
        <f>(AN78/AX78)*1000</f>
        <v>48509.853562581957</v>
      </c>
      <c r="AR78" s="19"/>
      <c r="AS78" s="19">
        <f>(AN78/AZ78)*1000</f>
        <v>10311.989208298313</v>
      </c>
      <c r="AT78" s="21">
        <v>9.0999999999999998E-2</v>
      </c>
      <c r="AU78" s="16">
        <v>36.296999999999997</v>
      </c>
      <c r="AV78" s="16">
        <v>37.578000000000003</v>
      </c>
      <c r="AW78" s="16">
        <f t="shared" si="7"/>
        <v>1.2810000000000059</v>
      </c>
      <c r="AX78" s="19">
        <f>202.5*(AT78)+2.1615</f>
        <v>20.588999999999999</v>
      </c>
      <c r="AY78" s="19"/>
      <c r="AZ78" s="19">
        <f>(6748.1*(AW78)+1041.2)/100</f>
        <v>96.855161000000408</v>
      </c>
      <c r="BA78" s="21"/>
      <c r="BB78" s="16"/>
      <c r="BC78" s="16"/>
      <c r="BD78" s="16"/>
      <c r="BE78" s="16"/>
    </row>
    <row r="79" spans="1:57" ht="15.75" customHeight="1">
      <c r="A79" s="20" t="s">
        <v>181</v>
      </c>
      <c r="B79" s="20" t="s">
        <v>123</v>
      </c>
      <c r="C79" s="27" t="s">
        <v>183</v>
      </c>
      <c r="D79" s="27">
        <v>40</v>
      </c>
      <c r="E79" s="20" t="s">
        <v>73</v>
      </c>
      <c r="F79" s="20" t="s">
        <v>72</v>
      </c>
      <c r="G79" s="20" t="s">
        <v>140</v>
      </c>
      <c r="H79" s="20" t="s">
        <v>141</v>
      </c>
      <c r="I79">
        <v>450</v>
      </c>
      <c r="J79">
        <v>1</v>
      </c>
      <c r="K79">
        <v>0.35</v>
      </c>
      <c r="L79">
        <v>0.42299999999999999</v>
      </c>
      <c r="M79" s="19"/>
      <c r="N79" s="19"/>
      <c r="O79" s="19"/>
      <c r="P79" s="19"/>
      <c r="Q79" s="19"/>
      <c r="R79" s="26">
        <v>343</v>
      </c>
      <c r="S79" s="20">
        <v>4</v>
      </c>
      <c r="T79" s="19"/>
      <c r="U79" s="19"/>
      <c r="V79" s="19"/>
      <c r="W79" s="19"/>
      <c r="X79" s="19"/>
      <c r="Y79" s="22"/>
      <c r="Z79" s="20">
        <v>5</v>
      </c>
      <c r="AA79">
        <v>3.5000000000000001E-3</v>
      </c>
      <c r="AB79">
        <v>4.2499999999999996E-2</v>
      </c>
      <c r="AC79">
        <v>2.6000000000000002E-2</v>
      </c>
      <c r="AD79">
        <v>1.7999999999999999E-2</v>
      </c>
      <c r="AE79">
        <v>5.9499999999999997E-2</v>
      </c>
      <c r="AF79">
        <v>4.5999999999999999E-2</v>
      </c>
      <c r="AG79">
        <f t="shared" si="0"/>
        <v>3.8999999999999993E-2</v>
      </c>
      <c r="AH79">
        <f t="shared" si="1"/>
        <v>2.2500000000000003E-2</v>
      </c>
      <c r="AI79">
        <f t="shared" si="2"/>
        <v>4.1499999999999995E-2</v>
      </c>
      <c r="AJ79">
        <f t="shared" si="3"/>
        <v>2.8000000000000001E-2</v>
      </c>
      <c r="AK79">
        <f t="shared" ref="AK79:AL79" si="82">AVERAGE(AG79,AI79)</f>
        <v>4.0249999999999994E-2</v>
      </c>
      <c r="AL79">
        <f t="shared" si="82"/>
        <v>2.5250000000000002E-2</v>
      </c>
      <c r="AM79">
        <f t="shared" si="5"/>
        <v>0.44389749999999989</v>
      </c>
      <c r="AN79">
        <f t="shared" si="13"/>
        <v>998.76937499999985</v>
      </c>
      <c r="AO79" s="19"/>
      <c r="AP79" s="19"/>
      <c r="AQ79" s="19"/>
      <c r="AR79" s="19"/>
      <c r="AS79" s="19"/>
      <c r="AT79" s="31">
        <v>8.3599999999999994E-2</v>
      </c>
      <c r="AU79" s="33">
        <v>37.902999999999999</v>
      </c>
      <c r="AV79" s="33">
        <v>38.707000000000001</v>
      </c>
      <c r="AW79" s="16">
        <f t="shared" si="7"/>
        <v>0.80400000000000205</v>
      </c>
      <c r="AX79" s="19"/>
      <c r="AY79" s="19"/>
      <c r="AZ79" s="19"/>
      <c r="BA79" s="20"/>
      <c r="BB79" s="20"/>
      <c r="BC79" s="20"/>
      <c r="BD79" s="20"/>
      <c r="BE79" s="20"/>
    </row>
    <row r="80" spans="1:57" ht="15.75" customHeight="1">
      <c r="A80" s="16" t="s">
        <v>142</v>
      </c>
      <c r="B80" s="16" t="s">
        <v>123</v>
      </c>
      <c r="C80" s="34" t="s">
        <v>143</v>
      </c>
      <c r="D80" s="46">
        <v>72</v>
      </c>
      <c r="E80" s="16" t="s">
        <v>73</v>
      </c>
      <c r="F80" s="16" t="s">
        <v>72</v>
      </c>
      <c r="G80" s="16" t="s">
        <v>140</v>
      </c>
      <c r="H80" s="16" t="s">
        <v>141</v>
      </c>
      <c r="I80" s="16">
        <v>400</v>
      </c>
      <c r="J80" s="16">
        <v>1</v>
      </c>
      <c r="K80" s="16">
        <v>0.307</v>
      </c>
      <c r="L80" s="16">
        <v>0.58499999999999996</v>
      </c>
      <c r="M80" s="19">
        <f>AVERAGE(K80,L80)</f>
        <v>0.44599999999999995</v>
      </c>
      <c r="N80" s="19">
        <f>M80*I80</f>
        <v>178.39999999999998</v>
      </c>
      <c r="O80" s="19">
        <f>N80/AX80</f>
        <v>6.9002862226347936</v>
      </c>
      <c r="P80" s="19"/>
      <c r="Q80" s="19">
        <f>N80/AZ80</f>
        <v>1.9377822017528874</v>
      </c>
      <c r="R80" s="21">
        <v>316</v>
      </c>
      <c r="S80" s="16">
        <v>6</v>
      </c>
      <c r="T80" s="19">
        <f>R80/(S80*(0.02*0.02*0.01))</f>
        <v>13166666.666666664</v>
      </c>
      <c r="U80" s="19">
        <f>T80*I80</f>
        <v>5266666666.666666</v>
      </c>
      <c r="V80" s="19">
        <f>U80/AX80</f>
        <v>203708001.34086275</v>
      </c>
      <c r="W80" s="19"/>
      <c r="X80" s="19">
        <f>U80/AZ80</f>
        <v>57206574.715425305</v>
      </c>
      <c r="Y80" s="22">
        <f>T80/N80</f>
        <v>73804.185351270542</v>
      </c>
      <c r="Z80" s="16">
        <v>5</v>
      </c>
      <c r="AA80" s="16">
        <v>2.2499999999999999E-2</v>
      </c>
      <c r="AB80" s="16">
        <v>5.7999999999999996E-2</v>
      </c>
      <c r="AC80" s="16">
        <v>3.6000000000000004E-2</v>
      </c>
      <c r="AD80" s="16">
        <v>5.0500000000000003E-2</v>
      </c>
      <c r="AE80" s="16">
        <v>9.4E-2</v>
      </c>
      <c r="AF80" s="16">
        <v>7.0000000000000007E-2</v>
      </c>
      <c r="AG80" s="16">
        <f t="shared" si="0"/>
        <v>3.5499999999999997E-2</v>
      </c>
      <c r="AH80" s="16">
        <f t="shared" si="1"/>
        <v>1.3500000000000005E-2</v>
      </c>
      <c r="AI80" s="16">
        <f t="shared" si="2"/>
        <v>4.3499999999999997E-2</v>
      </c>
      <c r="AJ80" s="16">
        <f t="shared" si="3"/>
        <v>1.9500000000000003E-2</v>
      </c>
      <c r="AK80" s="16">
        <f t="shared" ref="AK80:AL80" si="83">AVERAGE(AG80,AI80)</f>
        <v>3.9499999999999993E-2</v>
      </c>
      <c r="AL80" s="16">
        <f t="shared" si="83"/>
        <v>1.6500000000000004E-2</v>
      </c>
      <c r="AM80" s="16">
        <f t="shared" si="5"/>
        <v>0.4409249999999999</v>
      </c>
      <c r="AN80" s="16">
        <f t="shared" si="13"/>
        <v>881.8499999999998</v>
      </c>
      <c r="AO80" s="19">
        <f>(AN80/U80)*1000000</f>
        <v>0.16743987341772151</v>
      </c>
      <c r="AP80" s="19">
        <f>AN80/N80</f>
        <v>4.9431053811659185</v>
      </c>
      <c r="AQ80" s="19">
        <f>(AN80/AX80)*1000</f>
        <v>34108.841958691104</v>
      </c>
      <c r="AR80" s="19"/>
      <c r="AS80" s="19">
        <f>(AN80/AZ80)*1000</f>
        <v>9578.6616290122402</v>
      </c>
      <c r="AT80" s="21">
        <v>0.11700000000000001</v>
      </c>
      <c r="AU80" s="16">
        <v>23.157</v>
      </c>
      <c r="AV80" s="16">
        <v>24.367000000000001</v>
      </c>
      <c r="AW80" s="16">
        <f t="shared" si="7"/>
        <v>1.2100000000000009</v>
      </c>
      <c r="AX80" s="19">
        <f>202.5*(AT80)+2.1615</f>
        <v>25.854000000000003</v>
      </c>
      <c r="AY80" s="19"/>
      <c r="AZ80" s="19">
        <f>(6748.1*(AW80)+1041.2)/100</f>
        <v>92.064010000000067</v>
      </c>
      <c r="BA80" s="21"/>
      <c r="BB80" s="16"/>
      <c r="BC80" s="16"/>
      <c r="BD80" s="16"/>
      <c r="BE80" s="16"/>
    </row>
    <row r="81" spans="1:57" ht="15.75" customHeight="1">
      <c r="A81" s="1" t="s">
        <v>142</v>
      </c>
      <c r="B81" s="20" t="s">
        <v>123</v>
      </c>
      <c r="C81" s="41" t="s">
        <v>143</v>
      </c>
      <c r="D81" s="41">
        <v>72</v>
      </c>
      <c r="E81" s="1" t="s">
        <v>73</v>
      </c>
      <c r="F81" s="1" t="s">
        <v>72</v>
      </c>
      <c r="G81" s="20" t="s">
        <v>140</v>
      </c>
      <c r="H81" s="20" t="s">
        <v>141</v>
      </c>
      <c r="I81">
        <v>400</v>
      </c>
      <c r="J81">
        <v>1</v>
      </c>
      <c r="K81">
        <v>0.307</v>
      </c>
      <c r="L81">
        <v>0.58499999999999996</v>
      </c>
      <c r="M81" s="19"/>
      <c r="N81" s="19"/>
      <c r="O81" s="19"/>
      <c r="P81" s="19"/>
      <c r="Q81" s="19"/>
      <c r="R81" s="26"/>
      <c r="S81" s="20"/>
      <c r="T81" s="19"/>
      <c r="U81" s="19"/>
      <c r="V81" s="19"/>
      <c r="W81" s="19"/>
      <c r="X81" s="19"/>
      <c r="Y81" s="22"/>
      <c r="Z81" s="20">
        <v>5</v>
      </c>
      <c r="AA81">
        <v>2.2499999999999999E-2</v>
      </c>
      <c r="AB81">
        <v>5.7999999999999996E-2</v>
      </c>
      <c r="AC81">
        <v>3.6000000000000004E-2</v>
      </c>
      <c r="AD81">
        <v>5.0500000000000003E-2</v>
      </c>
      <c r="AE81">
        <v>9.4E-2</v>
      </c>
      <c r="AF81">
        <v>7.0000000000000007E-2</v>
      </c>
      <c r="AG81">
        <f t="shared" si="0"/>
        <v>3.5499999999999997E-2</v>
      </c>
      <c r="AH81">
        <f t="shared" si="1"/>
        <v>1.3500000000000005E-2</v>
      </c>
      <c r="AI81">
        <f t="shared" si="2"/>
        <v>4.3499999999999997E-2</v>
      </c>
      <c r="AJ81">
        <f t="shared" si="3"/>
        <v>1.9500000000000003E-2</v>
      </c>
      <c r="AK81">
        <f t="shared" ref="AK81:AL81" si="84">AVERAGE(AG81,AI81)</f>
        <v>3.9499999999999993E-2</v>
      </c>
      <c r="AL81">
        <f t="shared" si="84"/>
        <v>1.6500000000000004E-2</v>
      </c>
      <c r="AM81">
        <f t="shared" si="5"/>
        <v>0.4409249999999999</v>
      </c>
      <c r="AN81">
        <f t="shared" si="13"/>
        <v>881.8499999999998</v>
      </c>
      <c r="AO81" s="19"/>
      <c r="AP81" s="19"/>
      <c r="AQ81" s="19"/>
      <c r="AR81" s="19"/>
      <c r="AS81" s="19"/>
      <c r="AT81" s="31">
        <v>0.159</v>
      </c>
      <c r="AU81" s="33">
        <v>40.801000000000002</v>
      </c>
      <c r="AV81" s="33">
        <v>42.173000000000002</v>
      </c>
      <c r="AW81" s="16">
        <f t="shared" si="7"/>
        <v>1.3719999999999999</v>
      </c>
      <c r="AX81" s="19"/>
      <c r="AY81" s="19"/>
      <c r="AZ81" s="19"/>
      <c r="BA81" s="20"/>
      <c r="BB81" s="20"/>
      <c r="BC81" s="20"/>
      <c r="BD81" s="20"/>
      <c r="BE81" s="20"/>
    </row>
    <row r="82" spans="1:57" ht="15.75" customHeight="1">
      <c r="A82" s="16" t="s">
        <v>147</v>
      </c>
      <c r="B82" s="16" t="s">
        <v>70</v>
      </c>
      <c r="C82" s="34" t="s">
        <v>171</v>
      </c>
      <c r="D82" s="46">
        <v>101</v>
      </c>
      <c r="E82" s="16" t="s">
        <v>73</v>
      </c>
      <c r="F82" s="16" t="s">
        <v>72</v>
      </c>
      <c r="G82" s="16" t="s">
        <v>140</v>
      </c>
      <c r="H82" s="16" t="s">
        <v>141</v>
      </c>
      <c r="I82" s="16">
        <v>530</v>
      </c>
      <c r="J82" s="16">
        <v>1</v>
      </c>
      <c r="K82" s="16">
        <v>0.307</v>
      </c>
      <c r="L82" s="16">
        <v>0.3</v>
      </c>
      <c r="M82" s="19">
        <f>AVERAGE(K82,L82)</f>
        <v>0.30349999999999999</v>
      </c>
      <c r="N82" s="19">
        <f>M82*I82</f>
        <v>160.85499999999999</v>
      </c>
      <c r="O82" s="19">
        <f>N82/AX82</f>
        <v>6.9879230201138194</v>
      </c>
      <c r="P82" s="19"/>
      <c r="Q82" s="19">
        <f>N82/AZ82</f>
        <v>2.5243248052987695</v>
      </c>
      <c r="R82" s="21"/>
      <c r="S82" s="16"/>
      <c r="T82" s="19"/>
      <c r="U82" s="19"/>
      <c r="V82" s="19"/>
      <c r="W82" s="19"/>
      <c r="X82" s="19"/>
      <c r="Y82" s="22"/>
      <c r="Z82" s="16">
        <v>5</v>
      </c>
      <c r="AA82" s="16">
        <v>2.1999999999999999E-2</v>
      </c>
      <c r="AB82" s="16">
        <v>6.4500000000000002E-2</v>
      </c>
      <c r="AC82" s="16">
        <v>3.6999999999999998E-2</v>
      </c>
      <c r="AD82" s="16">
        <v>0.1225</v>
      </c>
      <c r="AE82" s="16">
        <v>0.192</v>
      </c>
      <c r="AF82" s="16">
        <v>0.157</v>
      </c>
      <c r="AG82" s="16">
        <f t="shared" si="0"/>
        <v>4.2500000000000003E-2</v>
      </c>
      <c r="AH82" s="16">
        <f t="shared" si="1"/>
        <v>1.4999999999999999E-2</v>
      </c>
      <c r="AI82" s="16">
        <f t="shared" si="2"/>
        <v>6.9500000000000006E-2</v>
      </c>
      <c r="AJ82" s="16">
        <f t="shared" si="3"/>
        <v>3.4500000000000003E-2</v>
      </c>
      <c r="AK82" s="16">
        <f t="shared" ref="AK82:AL82" si="85">AVERAGE(AG82,AI82)</f>
        <v>5.6000000000000008E-2</v>
      </c>
      <c r="AL82" s="16">
        <f t="shared" si="85"/>
        <v>2.4750000000000001E-2</v>
      </c>
      <c r="AM82" s="16">
        <f t="shared" si="5"/>
        <v>0.62424000000000013</v>
      </c>
      <c r="AN82" s="16">
        <f t="shared" si="13"/>
        <v>1654.2360000000006</v>
      </c>
      <c r="AO82" s="19"/>
      <c r="AP82" s="19">
        <f>AN82/N82</f>
        <v>10.284019769357499</v>
      </c>
      <c r="AQ82" s="19">
        <f>(AN82/AX82)*1000</f>
        <v>71863.938485598876</v>
      </c>
      <c r="AR82" s="19"/>
      <c r="AS82" s="19">
        <f>(AN82/AZ82)*1000</f>
        <v>25960.206201972065</v>
      </c>
      <c r="AT82" s="21">
        <v>0.10299999999999999</v>
      </c>
      <c r="AU82" s="16">
        <v>30.21</v>
      </c>
      <c r="AV82" s="16">
        <v>31</v>
      </c>
      <c r="AW82" s="16">
        <f t="shared" si="7"/>
        <v>0.78999999999999915</v>
      </c>
      <c r="AX82" s="19">
        <f>202.5*(AT82)+2.1615</f>
        <v>23.018999999999998</v>
      </c>
      <c r="AY82" s="19"/>
      <c r="AZ82" s="19">
        <f>(6748.1*(AW82)+1041.2)/100</f>
        <v>63.721989999999941</v>
      </c>
      <c r="BA82" s="21"/>
      <c r="BB82" s="16"/>
      <c r="BC82" s="16"/>
      <c r="BD82" s="16"/>
      <c r="BE82" s="16"/>
    </row>
    <row r="83" spans="1:57" ht="15.75" customHeight="1">
      <c r="A83" s="20" t="s">
        <v>147</v>
      </c>
      <c r="B83" s="20" t="s">
        <v>70</v>
      </c>
      <c r="C83" s="27" t="s">
        <v>171</v>
      </c>
      <c r="D83" s="27">
        <v>101</v>
      </c>
      <c r="E83" s="20" t="s">
        <v>73</v>
      </c>
      <c r="F83" s="20" t="s">
        <v>72</v>
      </c>
      <c r="G83" s="20" t="s">
        <v>140</v>
      </c>
      <c r="H83" s="20" t="s">
        <v>141</v>
      </c>
      <c r="I83">
        <v>530</v>
      </c>
      <c r="J83">
        <v>1</v>
      </c>
      <c r="K83">
        <v>0.307</v>
      </c>
      <c r="L83">
        <v>0.3</v>
      </c>
      <c r="M83" s="19"/>
      <c r="N83" s="19"/>
      <c r="O83" s="19"/>
      <c r="P83" s="19"/>
      <c r="Q83" s="19"/>
      <c r="R83" s="26"/>
      <c r="S83" s="20"/>
      <c r="T83" s="19"/>
      <c r="U83" s="19"/>
      <c r="V83" s="19"/>
      <c r="W83" s="19"/>
      <c r="X83" s="19"/>
      <c r="Y83" s="22"/>
      <c r="Z83" s="20">
        <v>5</v>
      </c>
      <c r="AA83">
        <v>2.1999999999999999E-2</v>
      </c>
      <c r="AB83">
        <v>6.4500000000000002E-2</v>
      </c>
      <c r="AC83">
        <v>3.6999999999999998E-2</v>
      </c>
      <c r="AD83">
        <v>0.1225</v>
      </c>
      <c r="AE83">
        <v>0.192</v>
      </c>
      <c r="AF83">
        <v>0.157</v>
      </c>
      <c r="AG83">
        <f t="shared" si="0"/>
        <v>4.2500000000000003E-2</v>
      </c>
      <c r="AH83">
        <f t="shared" si="1"/>
        <v>1.4999999999999999E-2</v>
      </c>
      <c r="AI83">
        <f t="shared" si="2"/>
        <v>6.9500000000000006E-2</v>
      </c>
      <c r="AJ83">
        <f t="shared" si="3"/>
        <v>3.4500000000000003E-2</v>
      </c>
      <c r="AK83">
        <f t="shared" ref="AK83:AL83" si="86">AVERAGE(AG83,AI83)</f>
        <v>5.6000000000000008E-2</v>
      </c>
      <c r="AL83">
        <f t="shared" si="86"/>
        <v>2.4750000000000001E-2</v>
      </c>
      <c r="AM83">
        <f t="shared" si="5"/>
        <v>0.62424000000000013</v>
      </c>
      <c r="AN83">
        <f t="shared" si="13"/>
        <v>1654.2360000000006</v>
      </c>
      <c r="AO83" s="19"/>
      <c r="AP83" s="19"/>
      <c r="AQ83" s="19"/>
      <c r="AR83" s="19"/>
      <c r="AS83" s="19"/>
      <c r="AT83" s="31">
        <v>0.125</v>
      </c>
      <c r="AU83" s="33">
        <v>27.864999999999998</v>
      </c>
      <c r="AV83" s="33">
        <v>28.396999999999998</v>
      </c>
      <c r="AW83" s="16">
        <f t="shared" si="7"/>
        <v>0.53200000000000003</v>
      </c>
      <c r="AX83" s="19"/>
      <c r="AY83" s="19"/>
      <c r="AZ83" s="19"/>
      <c r="BA83" s="20"/>
      <c r="BB83" s="20"/>
      <c r="BC83" s="20"/>
      <c r="BD83" s="20"/>
      <c r="BE83" s="20"/>
    </row>
    <row r="84" spans="1:57" ht="15.75" customHeight="1">
      <c r="A84" s="16" t="s">
        <v>147</v>
      </c>
      <c r="B84" s="16" t="s">
        <v>70</v>
      </c>
      <c r="C84" s="34" t="s">
        <v>148</v>
      </c>
      <c r="D84" s="46">
        <v>60</v>
      </c>
      <c r="E84" s="16" t="s">
        <v>72</v>
      </c>
      <c r="F84" s="16" t="s">
        <v>72</v>
      </c>
      <c r="G84" s="16" t="s">
        <v>140</v>
      </c>
      <c r="H84" s="16" t="s">
        <v>141</v>
      </c>
      <c r="I84" s="16">
        <v>500</v>
      </c>
      <c r="J84" s="16">
        <v>1</v>
      </c>
      <c r="K84" s="16"/>
      <c r="L84" s="16"/>
      <c r="M84" s="19"/>
      <c r="N84" s="19"/>
      <c r="O84" s="19">
        <f>N84/AX84</f>
        <v>0</v>
      </c>
      <c r="P84" s="19"/>
      <c r="Q84" s="19">
        <f>N84/AZ84</f>
        <v>0</v>
      </c>
      <c r="R84" s="21">
        <v>636</v>
      </c>
      <c r="S84" s="16">
        <v>9</v>
      </c>
      <c r="T84" s="19">
        <f>R84/(S84*(0.02*0.02*0.01))</f>
        <v>17666666.666666664</v>
      </c>
      <c r="U84" s="19">
        <f>T84*I84</f>
        <v>8833333333.3333321</v>
      </c>
      <c r="V84" s="19">
        <f>U84/AX84</f>
        <v>310088404.44889098</v>
      </c>
      <c r="W84" s="19"/>
      <c r="X84" s="19">
        <f>U84/AZ84</f>
        <v>89578776.625757366</v>
      </c>
      <c r="Y84" s="22"/>
      <c r="Z84" s="16">
        <v>5</v>
      </c>
      <c r="AA84" s="16">
        <v>1.7500000000000002E-2</v>
      </c>
      <c r="AB84" s="16">
        <v>3.7499999999999999E-2</v>
      </c>
      <c r="AC84" s="16">
        <v>2.35E-2</v>
      </c>
      <c r="AD84" s="16">
        <v>2.1999999999999999E-2</v>
      </c>
      <c r="AE84" s="16">
        <v>0.11549999999999999</v>
      </c>
      <c r="AF84" s="16">
        <v>7.9000000000000001E-2</v>
      </c>
      <c r="AG84" s="16">
        <f t="shared" si="0"/>
        <v>1.9999999999999997E-2</v>
      </c>
      <c r="AH84" s="16">
        <f t="shared" si="1"/>
        <v>5.9999999999999984E-3</v>
      </c>
      <c r="AI84" s="16">
        <f t="shared" si="2"/>
        <v>9.35E-2</v>
      </c>
      <c r="AJ84" s="16">
        <f t="shared" si="3"/>
        <v>5.7000000000000002E-2</v>
      </c>
      <c r="AK84" s="16">
        <f t="shared" ref="AK84:AL84" si="87">AVERAGE(AG84,AI84)</f>
        <v>5.6749999999999995E-2</v>
      </c>
      <c r="AL84" s="16">
        <f t="shared" si="87"/>
        <v>3.15E-2</v>
      </c>
      <c r="AM84" s="16">
        <f t="shared" si="5"/>
        <v>0.62849250000000001</v>
      </c>
      <c r="AN84" s="16">
        <f t="shared" si="13"/>
        <v>1571.23125</v>
      </c>
      <c r="AO84" s="19">
        <f>(AN84/U84)*1000000</f>
        <v>0.17787523584905665</v>
      </c>
      <c r="AP84" s="19"/>
      <c r="AQ84" s="19">
        <f>(AN84/AX84)*1000</f>
        <v>55157.048075404142</v>
      </c>
      <c r="AR84" s="19"/>
      <c r="AS84" s="19">
        <f>(AN84/AZ84)*1000</f>
        <v>15933.846019376555</v>
      </c>
      <c r="AT84" s="21">
        <v>0.13</v>
      </c>
      <c r="AU84" s="16">
        <v>86.905000000000001</v>
      </c>
      <c r="AV84" s="16">
        <v>88.212000000000003</v>
      </c>
      <c r="AW84" s="16">
        <f t="shared" si="7"/>
        <v>1.3070000000000022</v>
      </c>
      <c r="AX84" s="19">
        <f>202.5*(AT84)+2.1615</f>
        <v>28.486499999999999</v>
      </c>
      <c r="AY84" s="19"/>
      <c r="AZ84" s="19">
        <f>(6748.1*(AW84)+1041.2)/100</f>
        <v>98.609667000000158</v>
      </c>
      <c r="BA84" s="21"/>
      <c r="BB84" s="16"/>
      <c r="BC84" s="16"/>
      <c r="BD84" s="16"/>
      <c r="BE84" s="16"/>
    </row>
    <row r="85" spans="1:57" ht="15.75" customHeight="1">
      <c r="A85" s="20" t="s">
        <v>147</v>
      </c>
      <c r="B85" s="20" t="s">
        <v>70</v>
      </c>
      <c r="C85" s="27" t="s">
        <v>148</v>
      </c>
      <c r="D85" s="27">
        <v>60</v>
      </c>
      <c r="E85" s="20" t="s">
        <v>72</v>
      </c>
      <c r="F85" s="20" t="s">
        <v>72</v>
      </c>
      <c r="G85" t="s">
        <v>140</v>
      </c>
      <c r="H85" t="s">
        <v>141</v>
      </c>
      <c r="I85">
        <v>500</v>
      </c>
      <c r="J85">
        <v>1</v>
      </c>
      <c r="M85" s="19"/>
      <c r="N85" s="19"/>
      <c r="O85" s="19"/>
      <c r="P85" s="19"/>
      <c r="Q85" s="19"/>
      <c r="R85" s="26">
        <v>636</v>
      </c>
      <c r="S85" s="20">
        <v>9</v>
      </c>
      <c r="T85" s="19"/>
      <c r="U85" s="19"/>
      <c r="V85" s="19"/>
      <c r="W85" s="19"/>
      <c r="X85" s="19"/>
      <c r="Y85" s="22"/>
      <c r="Z85" s="20">
        <v>5</v>
      </c>
      <c r="AA85">
        <v>1.7500000000000002E-2</v>
      </c>
      <c r="AB85">
        <v>3.7499999999999999E-2</v>
      </c>
      <c r="AC85">
        <v>2.35E-2</v>
      </c>
      <c r="AD85">
        <v>2.1999999999999999E-2</v>
      </c>
      <c r="AE85">
        <v>0.11549999999999999</v>
      </c>
      <c r="AF85">
        <v>7.9000000000000001E-2</v>
      </c>
      <c r="AG85">
        <f t="shared" si="0"/>
        <v>1.9999999999999997E-2</v>
      </c>
      <c r="AH85">
        <f t="shared" si="1"/>
        <v>5.9999999999999984E-3</v>
      </c>
      <c r="AI85">
        <f t="shared" si="2"/>
        <v>9.35E-2</v>
      </c>
      <c r="AJ85">
        <f t="shared" si="3"/>
        <v>5.7000000000000002E-2</v>
      </c>
      <c r="AK85">
        <f t="shared" ref="AK85:AL85" si="88">AVERAGE(AG85,AI85)</f>
        <v>5.6749999999999995E-2</v>
      </c>
      <c r="AL85">
        <f t="shared" si="88"/>
        <v>3.15E-2</v>
      </c>
      <c r="AM85">
        <f t="shared" si="5"/>
        <v>0.62849250000000001</v>
      </c>
      <c r="AN85">
        <f t="shared" si="13"/>
        <v>1571.23125</v>
      </c>
      <c r="AO85" s="19"/>
      <c r="AP85" s="19"/>
      <c r="AQ85" s="19"/>
      <c r="AR85" s="19"/>
      <c r="AS85" s="19"/>
      <c r="AT85" s="26"/>
      <c r="AW85" s="16">
        <f t="shared" si="7"/>
        <v>0</v>
      </c>
      <c r="AX85" s="19"/>
      <c r="AY85" s="19"/>
      <c r="AZ85" s="19"/>
      <c r="BA85" s="20"/>
      <c r="BB85" s="20"/>
      <c r="BC85" s="20"/>
      <c r="BD85" s="20"/>
      <c r="BE85" s="20"/>
    </row>
    <row r="86" spans="1:57" ht="15.75" customHeight="1">
      <c r="A86" s="23" t="s">
        <v>184</v>
      </c>
      <c r="B86" s="16" t="s">
        <v>70</v>
      </c>
      <c r="C86" s="47" t="s">
        <v>185</v>
      </c>
      <c r="D86" s="46">
        <v>55</v>
      </c>
      <c r="E86" s="23" t="s">
        <v>72</v>
      </c>
      <c r="F86" s="23" t="s">
        <v>72</v>
      </c>
      <c r="G86" s="23" t="s">
        <v>140</v>
      </c>
      <c r="H86" s="23" t="s">
        <v>141</v>
      </c>
      <c r="I86" s="16">
        <v>400</v>
      </c>
      <c r="J86" s="16">
        <v>1</v>
      </c>
      <c r="K86" s="16">
        <v>0.219</v>
      </c>
      <c r="L86" s="16">
        <v>0.24099999999999999</v>
      </c>
      <c r="M86" s="19">
        <f>AVERAGE(K86,L86)</f>
        <v>0.22999999999999998</v>
      </c>
      <c r="N86" s="19">
        <f>M86*I86</f>
        <v>92</v>
      </c>
      <c r="O86" s="19">
        <f>N86/AX86</f>
        <v>7.3664825046040523</v>
      </c>
      <c r="P86" s="19"/>
      <c r="Q86" s="19">
        <f>N86/AZ86</f>
        <v>1.1659558877065344</v>
      </c>
      <c r="R86" s="21">
        <v>294</v>
      </c>
      <c r="S86" s="16">
        <v>4</v>
      </c>
      <c r="T86" s="19">
        <f>R86/(S86*(0.02*0.02*0.01))</f>
        <v>18374999.999999996</v>
      </c>
      <c r="U86" s="19">
        <f>T86*I86</f>
        <v>7349999999.9999981</v>
      </c>
      <c r="V86" s="19">
        <f>U86/AX86</f>
        <v>588517895.74825835</v>
      </c>
      <c r="W86" s="19"/>
      <c r="X86" s="19">
        <f>U86/AZ86</f>
        <v>93149736.680902451</v>
      </c>
      <c r="Y86" s="22">
        <f>T86/N86</f>
        <v>199728.26086956519</v>
      </c>
      <c r="Z86" s="16">
        <v>5</v>
      </c>
      <c r="AA86" s="16">
        <v>1.55E-2</v>
      </c>
      <c r="AB86" s="16">
        <v>6.6500000000000004E-2</v>
      </c>
      <c r="AC86" s="16">
        <v>3.6500000000000005E-2</v>
      </c>
      <c r="AD86" s="16">
        <v>1.9000000000000003E-2</v>
      </c>
      <c r="AE86" s="16">
        <v>6.3500000000000001E-2</v>
      </c>
      <c r="AF86" s="16">
        <v>3.7500000000000006E-2</v>
      </c>
      <c r="AG86" s="16">
        <f t="shared" si="0"/>
        <v>5.1000000000000004E-2</v>
      </c>
      <c r="AH86" s="16">
        <f t="shared" si="1"/>
        <v>2.1000000000000005E-2</v>
      </c>
      <c r="AI86" s="16">
        <f t="shared" si="2"/>
        <v>4.4499999999999998E-2</v>
      </c>
      <c r="AJ86" s="16">
        <f t="shared" si="3"/>
        <v>1.8500000000000003E-2</v>
      </c>
      <c r="AK86" s="16">
        <f t="shared" ref="AK86:AL86" si="89">AVERAGE(AG86,AI86)</f>
        <v>4.7750000000000001E-2</v>
      </c>
      <c r="AL86" s="16">
        <f t="shared" si="89"/>
        <v>1.9750000000000004E-2</v>
      </c>
      <c r="AM86" s="16">
        <f t="shared" si="5"/>
        <v>0.53314249999999996</v>
      </c>
      <c r="AN86" s="16">
        <f t="shared" si="13"/>
        <v>1066.2849999999999</v>
      </c>
      <c r="AO86" s="19">
        <f>(AN86/U86)*1000000</f>
        <v>0.14507278911564628</v>
      </c>
      <c r="AP86" s="19">
        <f>AN86/N86</f>
        <v>11.590054347826085</v>
      </c>
      <c r="AQ86" s="19">
        <f>(AN86/AX86)*1000</f>
        <v>85377.932580670982</v>
      </c>
      <c r="AR86" s="19"/>
      <c r="AS86" s="19">
        <f>(AN86/AZ86)*1000</f>
        <v>13513.492105686542</v>
      </c>
      <c r="AT86" s="21">
        <v>5.0999999999999997E-2</v>
      </c>
      <c r="AU86" s="16">
        <v>44.566000000000003</v>
      </c>
      <c r="AV86" s="16">
        <v>45.581000000000003</v>
      </c>
      <c r="AW86" s="16">
        <f t="shared" si="7"/>
        <v>1.0150000000000006</v>
      </c>
      <c r="AX86" s="19">
        <f>202.5*(AT86)+2.1615</f>
        <v>12.488999999999999</v>
      </c>
      <c r="AY86" s="19"/>
      <c r="AZ86" s="19">
        <f>(6748.1*(AW86)+1041.2)/100</f>
        <v>78.905215000000041</v>
      </c>
      <c r="BA86" s="21"/>
      <c r="BB86" s="16"/>
      <c r="BC86" s="16"/>
      <c r="BD86" s="16"/>
      <c r="BE86" s="16"/>
    </row>
    <row r="87" spans="1:57" ht="15.75" customHeight="1">
      <c r="A87" s="33" t="s">
        <v>184</v>
      </c>
      <c r="B87" s="20" t="s">
        <v>70</v>
      </c>
      <c r="C87" s="39" t="s">
        <v>185</v>
      </c>
      <c r="D87" s="39">
        <v>55</v>
      </c>
      <c r="E87" s="33" t="s">
        <v>72</v>
      </c>
      <c r="F87" s="33" t="s">
        <v>72</v>
      </c>
      <c r="G87" s="33" t="s">
        <v>140</v>
      </c>
      <c r="H87" s="33" t="s">
        <v>141</v>
      </c>
      <c r="I87">
        <v>400</v>
      </c>
      <c r="J87">
        <v>1</v>
      </c>
      <c r="K87">
        <v>0.219</v>
      </c>
      <c r="L87">
        <v>0.24099999999999999</v>
      </c>
      <c r="M87" s="19"/>
      <c r="N87" s="19"/>
      <c r="O87" s="19"/>
      <c r="P87" s="19"/>
      <c r="Q87" s="19"/>
      <c r="R87" s="26">
        <v>294</v>
      </c>
      <c r="S87" s="20">
        <v>4</v>
      </c>
      <c r="T87" s="19"/>
      <c r="U87" s="19"/>
      <c r="V87" s="19"/>
      <c r="W87" s="19"/>
      <c r="X87" s="19"/>
      <c r="Y87" s="22"/>
      <c r="Z87" s="20">
        <v>5</v>
      </c>
      <c r="AA87">
        <v>1.55E-2</v>
      </c>
      <c r="AB87">
        <v>6.6500000000000004E-2</v>
      </c>
      <c r="AC87">
        <v>3.6500000000000005E-2</v>
      </c>
      <c r="AD87">
        <v>1.9000000000000003E-2</v>
      </c>
      <c r="AE87">
        <v>6.3500000000000001E-2</v>
      </c>
      <c r="AF87">
        <v>3.7500000000000006E-2</v>
      </c>
      <c r="AG87">
        <f t="shared" si="0"/>
        <v>5.1000000000000004E-2</v>
      </c>
      <c r="AH87">
        <f t="shared" si="1"/>
        <v>2.1000000000000005E-2</v>
      </c>
      <c r="AI87">
        <f t="shared" si="2"/>
        <v>4.4499999999999998E-2</v>
      </c>
      <c r="AJ87">
        <f t="shared" si="3"/>
        <v>1.8500000000000003E-2</v>
      </c>
      <c r="AK87">
        <f t="shared" ref="AK87:AL87" si="90">AVERAGE(AG87,AI87)</f>
        <v>4.7750000000000001E-2</v>
      </c>
      <c r="AL87">
        <f t="shared" si="90"/>
        <v>1.9750000000000004E-2</v>
      </c>
      <c r="AM87">
        <f t="shared" si="5"/>
        <v>0.53314249999999996</v>
      </c>
      <c r="AN87">
        <f t="shared" si="13"/>
        <v>1066.2849999999999</v>
      </c>
      <c r="AO87" s="19"/>
      <c r="AP87" s="19"/>
      <c r="AQ87" s="19"/>
      <c r="AR87" s="19"/>
      <c r="AS87" s="19"/>
      <c r="AT87" s="26"/>
      <c r="AW87" s="16">
        <f t="shared" si="7"/>
        <v>0</v>
      </c>
      <c r="AX87" s="19"/>
      <c r="AY87" s="19"/>
      <c r="AZ87" s="19"/>
      <c r="BA87" s="20"/>
      <c r="BB87" s="20"/>
      <c r="BC87" s="20"/>
      <c r="BD87" s="20"/>
      <c r="BE87" s="20"/>
    </row>
    <row r="88" spans="1:57" ht="15.75" customHeight="1">
      <c r="A88" s="16" t="s">
        <v>151</v>
      </c>
      <c r="B88" s="16" t="s">
        <v>123</v>
      </c>
      <c r="C88" s="34" t="s">
        <v>175</v>
      </c>
      <c r="D88" s="46">
        <v>68</v>
      </c>
      <c r="E88" s="16" t="s">
        <v>72</v>
      </c>
      <c r="F88" s="16" t="s">
        <v>72</v>
      </c>
      <c r="G88" s="16" t="s">
        <v>140</v>
      </c>
      <c r="H88" s="16" t="s">
        <v>141</v>
      </c>
      <c r="I88" s="16">
        <v>400</v>
      </c>
      <c r="J88" s="16">
        <v>1</v>
      </c>
      <c r="K88" s="16">
        <v>0.58599999999999997</v>
      </c>
      <c r="L88" s="16">
        <v>0.3</v>
      </c>
      <c r="M88" s="19">
        <f>AVERAGE(K88,L88)</f>
        <v>0.44299999999999995</v>
      </c>
      <c r="N88" s="19">
        <f>M88*I88</f>
        <v>177.2</v>
      </c>
      <c r="O88" s="19">
        <f>N88/AX88</f>
        <v>7.7663094690246099</v>
      </c>
      <c r="P88" s="19"/>
      <c r="Q88" s="19">
        <f>N88/AZ88</f>
        <v>1.9606761610823782</v>
      </c>
      <c r="R88" s="21">
        <v>211</v>
      </c>
      <c r="S88" s="16">
        <v>13</v>
      </c>
      <c r="T88" s="19">
        <f>R88/(S88*(0.02*0.02*0.01))</f>
        <v>4057692.307692307</v>
      </c>
      <c r="U88" s="19">
        <f>T88*I88</f>
        <v>1623076923.0769229</v>
      </c>
      <c r="V88" s="19">
        <f>U88/AX88</f>
        <v>71136104.270020515</v>
      </c>
      <c r="W88" s="19"/>
      <c r="X88" s="19">
        <f>U88/AZ88</f>
        <v>17958962.927087244</v>
      </c>
      <c r="Y88" s="22">
        <f>T88/N88</f>
        <v>22898.940788331307</v>
      </c>
      <c r="Z88" s="16">
        <v>5</v>
      </c>
      <c r="AA88" s="16">
        <v>2.0500000000000001E-2</v>
      </c>
      <c r="AB88" s="16">
        <v>7.350000000000001E-2</v>
      </c>
      <c r="AC88" s="16">
        <v>0.05</v>
      </c>
      <c r="AD88" s="16">
        <v>2.7999999999999997E-2</v>
      </c>
      <c r="AE88" s="16">
        <v>7.3999999999999996E-2</v>
      </c>
      <c r="AF88" s="16">
        <v>5.6000000000000001E-2</v>
      </c>
      <c r="AG88" s="16">
        <f t="shared" si="0"/>
        <v>5.3000000000000005E-2</v>
      </c>
      <c r="AH88" s="16">
        <f t="shared" si="1"/>
        <v>2.9500000000000002E-2</v>
      </c>
      <c r="AI88" s="16">
        <f t="shared" si="2"/>
        <v>4.5999999999999999E-2</v>
      </c>
      <c r="AJ88" s="16">
        <f t="shared" si="3"/>
        <v>2.8000000000000004E-2</v>
      </c>
      <c r="AK88" s="16">
        <f t="shared" ref="AK88:AL88" si="91">AVERAGE(AG88,AI88)</f>
        <v>4.9500000000000002E-2</v>
      </c>
      <c r="AL88" s="16">
        <f t="shared" si="91"/>
        <v>2.8750000000000005E-2</v>
      </c>
      <c r="AM88" s="16">
        <f t="shared" si="5"/>
        <v>0.54738500000000001</v>
      </c>
      <c r="AN88" s="16">
        <f>(AM88*Z88*I88)</f>
        <v>1094.7700000000002</v>
      </c>
      <c r="AO88" s="19">
        <f>(AN88/U88)*1000000</f>
        <v>0.67450284360189594</v>
      </c>
      <c r="AP88" s="19">
        <f>AN88/N88</f>
        <v>6.1781602708803627</v>
      </c>
      <c r="AQ88" s="19">
        <f>(AN88/AX88)*1000</f>
        <v>47981.50461288981</v>
      </c>
      <c r="AR88" s="19"/>
      <c r="AS88" s="19">
        <f>(AN88/AZ88)*1000</f>
        <v>12113.371562461374</v>
      </c>
      <c r="AT88" s="21">
        <v>0.10199999999999999</v>
      </c>
      <c r="AU88" s="16">
        <v>41.430999999999997</v>
      </c>
      <c r="AV88" s="16">
        <v>42.616</v>
      </c>
      <c r="AW88" s="16">
        <f t="shared" si="7"/>
        <v>1.1850000000000023</v>
      </c>
      <c r="AX88" s="19">
        <f>202.5*(AT88)+2.1615</f>
        <v>22.816499999999998</v>
      </c>
      <c r="AY88" s="19"/>
      <c r="AZ88" s="19">
        <f>(6748.1*(AW88)+1041.2)/100</f>
        <v>90.376985000000161</v>
      </c>
      <c r="BA88" s="21"/>
      <c r="BB88" s="16"/>
      <c r="BC88" s="16"/>
      <c r="BD88" s="16"/>
      <c r="BE88" s="16"/>
    </row>
    <row r="89" spans="1:57" ht="15.75" customHeight="1">
      <c r="A89" s="1" t="s">
        <v>151</v>
      </c>
      <c r="B89" s="20" t="s">
        <v>123</v>
      </c>
      <c r="C89" s="41" t="s">
        <v>175</v>
      </c>
      <c r="D89" s="41">
        <v>68</v>
      </c>
      <c r="E89" s="1" t="s">
        <v>72</v>
      </c>
      <c r="F89" s="1" t="s">
        <v>72</v>
      </c>
      <c r="G89" s="20" t="s">
        <v>140</v>
      </c>
      <c r="H89" t="s">
        <v>141</v>
      </c>
      <c r="I89">
        <v>400</v>
      </c>
      <c r="J89">
        <v>1</v>
      </c>
      <c r="K89">
        <v>0.58599999999999997</v>
      </c>
      <c r="L89">
        <v>0.3</v>
      </c>
      <c r="M89" s="19"/>
      <c r="N89" s="19"/>
      <c r="O89" s="19"/>
      <c r="P89" s="19"/>
      <c r="Q89" s="19"/>
      <c r="R89" s="26">
        <v>211</v>
      </c>
      <c r="S89" s="20">
        <v>13</v>
      </c>
      <c r="T89" s="19"/>
      <c r="U89" s="19"/>
      <c r="V89" s="19"/>
      <c r="W89" s="19"/>
      <c r="X89" s="19"/>
      <c r="Y89" s="22"/>
      <c r="Z89" s="20">
        <v>5</v>
      </c>
      <c r="AA89">
        <v>2.0500000000000001E-2</v>
      </c>
      <c r="AB89">
        <v>7.350000000000001E-2</v>
      </c>
      <c r="AC89">
        <v>0.05</v>
      </c>
      <c r="AD89">
        <v>2.7999999999999997E-2</v>
      </c>
      <c r="AE89">
        <v>7.3999999999999996E-2</v>
      </c>
      <c r="AF89">
        <v>5.6000000000000001E-2</v>
      </c>
      <c r="AG89">
        <f t="shared" si="0"/>
        <v>5.3000000000000005E-2</v>
      </c>
      <c r="AH89">
        <f t="shared" si="1"/>
        <v>2.9500000000000002E-2</v>
      </c>
      <c r="AI89">
        <f t="shared" si="2"/>
        <v>4.5999999999999999E-2</v>
      </c>
      <c r="AJ89">
        <f t="shared" si="3"/>
        <v>2.8000000000000004E-2</v>
      </c>
      <c r="AK89">
        <f t="shared" ref="AK89:AL89" si="92">AVERAGE(AG89,AI89)</f>
        <v>4.9500000000000002E-2</v>
      </c>
      <c r="AL89">
        <f t="shared" si="92"/>
        <v>2.8750000000000005E-2</v>
      </c>
      <c r="AM89">
        <f t="shared" si="5"/>
        <v>0.54738500000000001</v>
      </c>
      <c r="AN89">
        <f t="shared" si="13"/>
        <v>1094.7700000000002</v>
      </c>
      <c r="AO89" s="19"/>
      <c r="AP89" s="19"/>
      <c r="AQ89" s="19"/>
      <c r="AR89" s="19"/>
      <c r="AS89" s="19"/>
      <c r="AT89" s="26"/>
      <c r="AW89" s="16">
        <f t="shared" si="7"/>
        <v>0</v>
      </c>
      <c r="AX89" s="19"/>
      <c r="AY89" s="19"/>
      <c r="AZ89" s="19"/>
      <c r="BA89" s="20"/>
      <c r="BB89" s="20"/>
      <c r="BC89" s="20"/>
      <c r="BD89" s="20"/>
      <c r="BE89" s="20"/>
    </row>
    <row r="90" spans="1:57" ht="15.75" customHeight="1">
      <c r="A90" s="16" t="s">
        <v>179</v>
      </c>
      <c r="B90" s="16" t="s">
        <v>123</v>
      </c>
      <c r="C90" s="40" t="s">
        <v>186</v>
      </c>
      <c r="D90" s="46">
        <v>53</v>
      </c>
      <c r="E90" s="16" t="s">
        <v>72</v>
      </c>
      <c r="F90" s="16" t="s">
        <v>72</v>
      </c>
      <c r="G90" s="16" t="s">
        <v>140</v>
      </c>
      <c r="H90" s="16" t="s">
        <v>141</v>
      </c>
      <c r="I90" s="16">
        <v>300</v>
      </c>
      <c r="J90" s="16">
        <v>1</v>
      </c>
      <c r="K90" s="16">
        <v>0.376</v>
      </c>
      <c r="L90" s="16">
        <v>0.38700000000000001</v>
      </c>
      <c r="M90" s="19">
        <f>AVERAGE(K90,L90)</f>
        <v>0.38150000000000001</v>
      </c>
      <c r="N90" s="19">
        <f>M90*I90</f>
        <v>114.45</v>
      </c>
      <c r="O90" s="19">
        <f>N90/AX90</f>
        <v>8.2299644051342895</v>
      </c>
      <c r="P90" s="19"/>
      <c r="Q90" s="19">
        <f>N90/AZ90</f>
        <v>2.1061006974496461</v>
      </c>
      <c r="R90" s="21">
        <v>133</v>
      </c>
      <c r="S90" s="16">
        <v>4</v>
      </c>
      <c r="T90" s="19">
        <f>R90/(S90*(0.02*0.02*0.01))</f>
        <v>8312499.9999999991</v>
      </c>
      <c r="U90" s="19">
        <f>T90*I90</f>
        <v>2493749999.9999995</v>
      </c>
      <c r="V90" s="19">
        <f>U90/AX90</f>
        <v>179322618.9192104</v>
      </c>
      <c r="W90" s="19"/>
      <c r="X90" s="19">
        <f>U90/AZ90</f>
        <v>45889808.774705581</v>
      </c>
      <c r="Y90" s="22">
        <f>T90/N90</f>
        <v>72629.969418960231</v>
      </c>
      <c r="Z90" s="16">
        <v>5</v>
      </c>
      <c r="AA90" s="16">
        <v>2.3E-2</v>
      </c>
      <c r="AB90" s="16">
        <v>6.1499999999999999E-2</v>
      </c>
      <c r="AC90" s="16">
        <v>3.95E-2</v>
      </c>
      <c r="AD90" s="16">
        <v>7.3000000000000009E-2</v>
      </c>
      <c r="AE90" s="16">
        <v>0.113</v>
      </c>
      <c r="AF90" s="16">
        <v>0.10500000000000001</v>
      </c>
      <c r="AG90" s="16">
        <f t="shared" si="0"/>
        <v>3.85E-2</v>
      </c>
      <c r="AH90" s="16">
        <f t="shared" si="1"/>
        <v>1.6500000000000001E-2</v>
      </c>
      <c r="AI90" s="16">
        <f t="shared" si="2"/>
        <v>3.9999999999999994E-2</v>
      </c>
      <c r="AJ90" s="16">
        <f t="shared" si="3"/>
        <v>3.2000000000000001E-2</v>
      </c>
      <c r="AK90" s="16">
        <f t="shared" ref="AK90:AL90" si="93">AVERAGE(AG90,AI90)</f>
        <v>3.9249999999999993E-2</v>
      </c>
      <c r="AL90" s="16">
        <f t="shared" si="93"/>
        <v>2.4250000000000001E-2</v>
      </c>
      <c r="AM90" s="16">
        <f t="shared" si="5"/>
        <v>0.43310749999999992</v>
      </c>
      <c r="AN90" s="16">
        <f t="shared" si="13"/>
        <v>649.66124999999988</v>
      </c>
      <c r="AO90" s="19">
        <f>(AN90/U90)*1000000</f>
        <v>0.2605157894736842</v>
      </c>
      <c r="AP90" s="19">
        <f>AN90/N90</f>
        <v>5.6763761467889893</v>
      </c>
      <c r="AQ90" s="19">
        <f>(AN90/AX90)*1000</f>
        <v>46716.373638226716</v>
      </c>
      <c r="AR90" s="19"/>
      <c r="AS90" s="19">
        <f>(AN90/AZ90)*1000</f>
        <v>11955.019761738826</v>
      </c>
      <c r="AT90" s="21">
        <v>5.8000000000000003E-2</v>
      </c>
      <c r="AU90" s="16">
        <v>9.6</v>
      </c>
      <c r="AV90" s="16">
        <v>10.250999999999999</v>
      </c>
      <c r="AW90" s="16">
        <f t="shared" si="7"/>
        <v>0.6509999999999998</v>
      </c>
      <c r="AX90" s="19">
        <f>202.5*(AT90)+2.1615</f>
        <v>13.906500000000001</v>
      </c>
      <c r="AY90" s="19"/>
      <c r="AZ90" s="19">
        <f>(6748.1*(AW90)+1041.2)/100</f>
        <v>54.342130999999988</v>
      </c>
      <c r="BA90" s="21"/>
      <c r="BB90" s="16"/>
      <c r="BC90" s="16"/>
      <c r="BD90" s="16"/>
      <c r="BE90" s="16"/>
    </row>
    <row r="91" spans="1:57" ht="15.75" customHeight="1">
      <c r="A91" s="20" t="s">
        <v>179</v>
      </c>
      <c r="B91" s="20" t="s">
        <v>123</v>
      </c>
      <c r="C91" s="27" t="s">
        <v>186</v>
      </c>
      <c r="D91" s="27">
        <v>53</v>
      </c>
      <c r="E91" s="20" t="s">
        <v>72</v>
      </c>
      <c r="F91" s="20" t="s">
        <v>72</v>
      </c>
      <c r="G91" s="20" t="s">
        <v>140</v>
      </c>
      <c r="H91" t="s">
        <v>141</v>
      </c>
      <c r="I91">
        <v>300</v>
      </c>
      <c r="J91">
        <v>1</v>
      </c>
      <c r="K91">
        <v>0.376</v>
      </c>
      <c r="L91">
        <v>0.38700000000000001</v>
      </c>
      <c r="M91" s="19"/>
      <c r="N91" s="19"/>
      <c r="O91" s="19"/>
      <c r="P91" s="19"/>
      <c r="Q91" s="19"/>
      <c r="R91" s="26"/>
      <c r="S91" s="20"/>
      <c r="T91" s="19"/>
      <c r="U91" s="19"/>
      <c r="V91" s="19"/>
      <c r="W91" s="19"/>
      <c r="X91" s="19"/>
      <c r="Y91" s="22"/>
      <c r="Z91" s="20">
        <v>5</v>
      </c>
      <c r="AA91">
        <v>2.3E-2</v>
      </c>
      <c r="AB91">
        <v>6.1499999999999999E-2</v>
      </c>
      <c r="AC91">
        <v>3.95E-2</v>
      </c>
      <c r="AD91">
        <v>7.3000000000000009E-2</v>
      </c>
      <c r="AE91">
        <v>0.113</v>
      </c>
      <c r="AF91">
        <v>0.10500000000000001</v>
      </c>
      <c r="AG91">
        <f t="shared" si="0"/>
        <v>3.85E-2</v>
      </c>
      <c r="AH91">
        <f t="shared" si="1"/>
        <v>1.6500000000000001E-2</v>
      </c>
      <c r="AI91">
        <f t="shared" si="2"/>
        <v>3.9999999999999994E-2</v>
      </c>
      <c r="AJ91">
        <f t="shared" si="3"/>
        <v>3.2000000000000001E-2</v>
      </c>
      <c r="AK91">
        <f t="shared" ref="AK91:AL91" si="94">AVERAGE(AG91,AI91)</f>
        <v>3.9249999999999993E-2</v>
      </c>
      <c r="AL91">
        <f t="shared" si="94"/>
        <v>2.4250000000000001E-2</v>
      </c>
      <c r="AM91">
        <f t="shared" si="5"/>
        <v>0.43310749999999992</v>
      </c>
      <c r="AN91">
        <f t="shared" si="13"/>
        <v>649.66124999999988</v>
      </c>
      <c r="AO91" s="19"/>
      <c r="AP91" s="19"/>
      <c r="AQ91" s="19"/>
      <c r="AR91" s="19"/>
      <c r="AS91" s="19"/>
      <c r="AT91" s="31">
        <v>0.125</v>
      </c>
      <c r="AU91" s="33">
        <v>32.652000000000001</v>
      </c>
      <c r="AV91" s="33">
        <v>33.737000000000002</v>
      </c>
      <c r="AW91" s="16">
        <f t="shared" si="7"/>
        <v>1.0850000000000009</v>
      </c>
      <c r="AX91" s="19"/>
      <c r="AY91" s="19"/>
      <c r="AZ91" s="19"/>
      <c r="BA91" s="20"/>
      <c r="BB91" s="20"/>
      <c r="BC91" s="20"/>
      <c r="BD91" s="20"/>
      <c r="BE91" s="20"/>
    </row>
    <row r="92" spans="1:57" ht="15.75" customHeight="1">
      <c r="A92" s="36" t="s">
        <v>138</v>
      </c>
      <c r="B92" s="16" t="s">
        <v>123</v>
      </c>
      <c r="C92" s="37" t="s">
        <v>187</v>
      </c>
      <c r="D92" s="37">
        <v>70</v>
      </c>
      <c r="E92" s="36" t="s">
        <v>72</v>
      </c>
      <c r="F92" s="36" t="s">
        <v>72</v>
      </c>
      <c r="G92" s="36" t="s">
        <v>140</v>
      </c>
      <c r="H92" s="23" t="s">
        <v>141</v>
      </c>
      <c r="I92" s="16">
        <v>450</v>
      </c>
      <c r="J92" s="16">
        <v>1</v>
      </c>
      <c r="K92" s="16"/>
      <c r="L92" s="16"/>
      <c r="M92" s="19"/>
      <c r="N92" s="19"/>
      <c r="O92" s="19"/>
      <c r="P92" s="19"/>
      <c r="Q92" s="19"/>
      <c r="R92" s="21">
        <v>796</v>
      </c>
      <c r="S92" s="16">
        <v>18</v>
      </c>
      <c r="T92" s="19"/>
      <c r="U92" s="19"/>
      <c r="V92" s="19"/>
      <c r="W92" s="19"/>
      <c r="X92" s="19"/>
      <c r="Y92" s="22"/>
      <c r="Z92" s="16">
        <v>5</v>
      </c>
      <c r="AA92" s="16">
        <v>2.4500000000000001E-2</v>
      </c>
      <c r="AB92" s="16">
        <v>0.10300000000000001</v>
      </c>
      <c r="AC92" s="16">
        <v>6.4500000000000002E-2</v>
      </c>
      <c r="AD92" s="16">
        <v>0.13200000000000001</v>
      </c>
      <c r="AE92" s="16">
        <v>0.185</v>
      </c>
      <c r="AF92" s="16">
        <v>0.1615</v>
      </c>
      <c r="AG92" s="16">
        <f t="shared" si="0"/>
        <v>7.8500000000000014E-2</v>
      </c>
      <c r="AH92" s="16">
        <f t="shared" si="1"/>
        <v>0.04</v>
      </c>
      <c r="AI92" s="16">
        <f t="shared" si="2"/>
        <v>5.2999999999999992E-2</v>
      </c>
      <c r="AJ92" s="16">
        <f t="shared" si="3"/>
        <v>2.9499999999999998E-2</v>
      </c>
      <c r="AK92" s="16">
        <f t="shared" ref="AK92:AL92" si="95">AVERAGE(AG92,AI92)</f>
        <v>6.5750000000000003E-2</v>
      </c>
      <c r="AL92" s="16">
        <f t="shared" si="95"/>
        <v>3.4750000000000003E-2</v>
      </c>
      <c r="AM92" s="16">
        <f t="shared" si="5"/>
        <v>0.72928249999999994</v>
      </c>
      <c r="AN92" s="16">
        <f t="shared" si="13"/>
        <v>1640.8856249999999</v>
      </c>
      <c r="AO92" s="19"/>
      <c r="AP92" s="19"/>
      <c r="AQ92" s="19"/>
      <c r="AR92" s="19"/>
      <c r="AS92" s="19"/>
      <c r="AT92" s="21">
        <v>0.13</v>
      </c>
      <c r="AU92" s="16">
        <v>51.890999999999998</v>
      </c>
      <c r="AV92" s="16">
        <v>53.741</v>
      </c>
      <c r="AW92" s="16">
        <f t="shared" si="7"/>
        <v>1.8500000000000014</v>
      </c>
      <c r="AX92" s="19"/>
      <c r="AY92" s="19"/>
      <c r="AZ92" s="19"/>
      <c r="BA92" s="21"/>
      <c r="BB92" s="16"/>
      <c r="BC92" s="16"/>
      <c r="BD92" s="16"/>
      <c r="BE92" s="16"/>
    </row>
    <row r="93" spans="1:57" ht="15.75" customHeight="1">
      <c r="A93" s="33" t="s">
        <v>138</v>
      </c>
      <c r="B93" s="20" t="s">
        <v>123</v>
      </c>
      <c r="C93" s="39" t="s">
        <v>187</v>
      </c>
      <c r="D93" s="39">
        <v>70</v>
      </c>
      <c r="E93" s="33" t="s">
        <v>72</v>
      </c>
      <c r="F93" s="33" t="s">
        <v>72</v>
      </c>
      <c r="G93" s="33" t="s">
        <v>140</v>
      </c>
      <c r="H93" s="33" t="s">
        <v>141</v>
      </c>
      <c r="I93">
        <v>450</v>
      </c>
      <c r="J93">
        <v>1</v>
      </c>
      <c r="M93" s="19"/>
      <c r="N93" s="19"/>
      <c r="O93" s="19"/>
      <c r="P93" s="19"/>
      <c r="Q93" s="19"/>
      <c r="R93" s="26">
        <v>796</v>
      </c>
      <c r="S93" s="20">
        <v>18</v>
      </c>
      <c r="T93" s="19"/>
      <c r="U93" s="19"/>
      <c r="V93" s="19"/>
      <c r="W93" s="19"/>
      <c r="X93" s="19"/>
      <c r="Y93" s="22"/>
      <c r="Z93" s="20">
        <v>5</v>
      </c>
      <c r="AA93">
        <v>2.4500000000000001E-2</v>
      </c>
      <c r="AB93">
        <v>0.10300000000000001</v>
      </c>
      <c r="AC93">
        <v>6.4500000000000002E-2</v>
      </c>
      <c r="AD93">
        <v>0.13200000000000001</v>
      </c>
      <c r="AE93">
        <v>0.185</v>
      </c>
      <c r="AF93">
        <v>0.1615</v>
      </c>
      <c r="AG93">
        <f t="shared" si="0"/>
        <v>7.8500000000000014E-2</v>
      </c>
      <c r="AH93">
        <f t="shared" si="1"/>
        <v>0.04</v>
      </c>
      <c r="AI93">
        <f t="shared" si="2"/>
        <v>5.2999999999999992E-2</v>
      </c>
      <c r="AJ93">
        <f t="shared" si="3"/>
        <v>2.9499999999999998E-2</v>
      </c>
      <c r="AK93">
        <f t="shared" ref="AK93:AL93" si="96">AVERAGE(AG93,AI93)</f>
        <v>6.5750000000000003E-2</v>
      </c>
      <c r="AL93">
        <f t="shared" si="96"/>
        <v>3.4750000000000003E-2</v>
      </c>
      <c r="AM93">
        <f t="shared" si="5"/>
        <v>0.72928249999999994</v>
      </c>
      <c r="AN93">
        <f t="shared" si="13"/>
        <v>1640.8856249999999</v>
      </c>
      <c r="AO93" s="19"/>
      <c r="AP93" s="19"/>
      <c r="AQ93" s="19"/>
      <c r="AR93" s="19"/>
      <c r="AS93" s="19"/>
      <c r="AT93" s="31">
        <v>8.3299999999999999E-2</v>
      </c>
      <c r="AU93" s="33">
        <v>19.565000000000001</v>
      </c>
      <c r="AV93" s="33">
        <v>20.413</v>
      </c>
      <c r="AW93" s="16">
        <f t="shared" si="7"/>
        <v>0.84799999999999898</v>
      </c>
      <c r="AX93" s="19"/>
      <c r="AY93" s="19"/>
      <c r="AZ93" s="19"/>
      <c r="BA93" s="20"/>
      <c r="BB93" s="20"/>
      <c r="BC93" s="20"/>
      <c r="BD93" s="20"/>
      <c r="BE93" s="20"/>
    </row>
    <row r="94" spans="1:57" ht="15.75" customHeight="1">
      <c r="A94" s="23" t="s">
        <v>138</v>
      </c>
      <c r="B94" s="16" t="s">
        <v>123</v>
      </c>
      <c r="C94" s="47" t="s">
        <v>187</v>
      </c>
      <c r="D94" s="47">
        <v>20</v>
      </c>
      <c r="E94" s="23" t="s">
        <v>72</v>
      </c>
      <c r="F94" s="23" t="s">
        <v>72</v>
      </c>
      <c r="G94" s="16" t="s">
        <v>72</v>
      </c>
      <c r="H94" s="23" t="s">
        <v>141</v>
      </c>
      <c r="I94" s="16"/>
      <c r="J94" s="16"/>
      <c r="K94" s="16"/>
      <c r="L94" s="16"/>
      <c r="M94" s="19"/>
      <c r="N94" s="19"/>
      <c r="O94" s="19"/>
      <c r="P94" s="19"/>
      <c r="Q94" s="19"/>
      <c r="R94" s="21"/>
      <c r="S94" s="16"/>
      <c r="T94" s="19"/>
      <c r="U94" s="19"/>
      <c r="V94" s="19"/>
      <c r="W94" s="19"/>
      <c r="X94" s="19"/>
      <c r="Y94" s="22"/>
      <c r="Z94" s="16"/>
      <c r="AA94" s="16"/>
      <c r="AB94" s="16"/>
      <c r="AC94" s="16"/>
      <c r="AD94" s="16"/>
      <c r="AE94" s="16"/>
      <c r="AF94" s="16"/>
      <c r="AG94" s="16">
        <f t="shared" si="0"/>
        <v>0</v>
      </c>
      <c r="AH94" s="16">
        <f t="shared" si="1"/>
        <v>0</v>
      </c>
      <c r="AI94" s="16">
        <f t="shared" si="2"/>
        <v>0</v>
      </c>
      <c r="AJ94" s="16">
        <f t="shared" si="3"/>
        <v>0</v>
      </c>
      <c r="AK94" s="16">
        <f t="shared" ref="AK94:AL94" si="97">AVERAGE(AG94,AI94)</f>
        <v>0</v>
      </c>
      <c r="AL94" s="16">
        <f t="shared" si="97"/>
        <v>0</v>
      </c>
      <c r="AM94" s="16">
        <f t="shared" si="5"/>
        <v>0</v>
      </c>
      <c r="AN94" s="16" t="e">
        <f>(AM94*Z94)/I94</f>
        <v>#DIV/0!</v>
      </c>
      <c r="AO94" s="19"/>
      <c r="AP94" s="19"/>
      <c r="AQ94" s="19"/>
      <c r="AR94" s="19"/>
      <c r="AS94" s="19"/>
      <c r="AT94" s="21"/>
      <c r="AU94" s="16"/>
      <c r="AV94" s="16"/>
      <c r="AW94" s="16">
        <f t="shared" si="7"/>
        <v>0</v>
      </c>
      <c r="AX94" s="19"/>
      <c r="AY94" s="19"/>
      <c r="AZ94" s="19"/>
      <c r="BA94" s="21"/>
      <c r="BB94" s="16"/>
      <c r="BC94" s="16"/>
      <c r="BD94" s="16"/>
      <c r="BE94" s="16"/>
    </row>
    <row r="95" spans="1:57" ht="15.75" customHeight="1">
      <c r="A95" s="20" t="s">
        <v>121</v>
      </c>
      <c r="B95" s="20" t="s">
        <v>123</v>
      </c>
      <c r="C95" s="27" t="s">
        <v>174</v>
      </c>
      <c r="D95" s="48">
        <v>20</v>
      </c>
      <c r="E95" s="20" t="s">
        <v>72</v>
      </c>
      <c r="F95" s="20" t="s">
        <v>72</v>
      </c>
      <c r="G95" s="20" t="s">
        <v>72</v>
      </c>
      <c r="H95" s="20" t="s">
        <v>141</v>
      </c>
      <c r="I95">
        <v>500</v>
      </c>
      <c r="J95">
        <v>50</v>
      </c>
      <c r="M95" s="19"/>
      <c r="N95" s="19"/>
      <c r="O95" s="19"/>
      <c r="P95" s="19"/>
      <c r="Q95" s="19"/>
      <c r="R95" s="26">
        <v>695</v>
      </c>
      <c r="S95" s="20">
        <v>4</v>
      </c>
      <c r="T95" s="19"/>
      <c r="U95" s="19"/>
      <c r="V95" s="19"/>
      <c r="W95" s="19"/>
      <c r="X95" s="19"/>
      <c r="Y95" s="22"/>
      <c r="Z95" s="20">
        <v>5</v>
      </c>
      <c r="AA95">
        <v>1.8800000000000001E-2</v>
      </c>
      <c r="AB95">
        <v>0.21210000000000001</v>
      </c>
      <c r="AC95">
        <v>2.1690000000000001E-2</v>
      </c>
      <c r="AD95">
        <v>0.26179999999999998</v>
      </c>
      <c r="AE95">
        <v>0.29110000000000003</v>
      </c>
      <c r="AF95">
        <v>0.29920000000000002</v>
      </c>
      <c r="AG95">
        <f t="shared" si="0"/>
        <v>0.1933</v>
      </c>
      <c r="AH95">
        <f t="shared" si="1"/>
        <v>2.8900000000000002E-3</v>
      </c>
      <c r="AI95">
        <f t="shared" si="2"/>
        <v>2.9300000000000048E-2</v>
      </c>
      <c r="AJ95">
        <f t="shared" si="3"/>
        <v>3.7400000000000044E-2</v>
      </c>
      <c r="AK95">
        <f t="shared" ref="AK95:AL95" si="98">AVERAGE(AG95,AI95)</f>
        <v>0.11130000000000002</v>
      </c>
      <c r="AL95">
        <f t="shared" si="98"/>
        <v>2.0145000000000024E-2</v>
      </c>
      <c r="AM95">
        <f t="shared" si="5"/>
        <v>1.2592662000000003</v>
      </c>
      <c r="AN95">
        <f>(AM95*Z95*I95)</f>
        <v>3148.165500000001</v>
      </c>
      <c r="AO95" s="19"/>
      <c r="AP95" s="19"/>
      <c r="AQ95" s="19"/>
      <c r="AR95" s="19"/>
      <c r="AS95" s="19"/>
      <c r="AT95" s="31">
        <v>8.5999999999999993E-2</v>
      </c>
      <c r="AU95" s="33">
        <v>39.844999999999999</v>
      </c>
      <c r="AV95" s="33">
        <v>40.566000000000003</v>
      </c>
      <c r="AW95" s="16">
        <f t="shared" si="7"/>
        <v>0.72100000000000364</v>
      </c>
      <c r="AX95" s="19"/>
      <c r="AY95" s="19">
        <f>244.95*(AT95)-0.9936</f>
        <v>20.072099999999995</v>
      </c>
      <c r="AZ95" s="19"/>
      <c r="BA95" s="20"/>
      <c r="BB95" s="20"/>
      <c r="BC95" s="20"/>
      <c r="BD95" s="20"/>
      <c r="BE95" s="20"/>
    </row>
    <row r="96" spans="1:57" ht="15.75" customHeight="1">
      <c r="A96" s="49" t="s">
        <v>176</v>
      </c>
      <c r="B96" s="33" t="s">
        <v>70</v>
      </c>
      <c r="C96" s="50" t="s">
        <v>178</v>
      </c>
      <c r="D96" s="50">
        <v>3</v>
      </c>
      <c r="E96" s="49" t="s">
        <v>73</v>
      </c>
      <c r="F96" s="49" t="s">
        <v>72</v>
      </c>
      <c r="G96" s="33" t="s">
        <v>72</v>
      </c>
      <c r="H96" s="33" t="s">
        <v>141</v>
      </c>
      <c r="M96" s="19"/>
      <c r="N96" s="19"/>
      <c r="O96" s="19"/>
      <c r="P96" s="19"/>
      <c r="Q96" s="19"/>
      <c r="R96" s="26"/>
      <c r="S96" s="20"/>
      <c r="T96" s="19"/>
      <c r="U96" s="19"/>
      <c r="V96" s="19"/>
      <c r="W96" s="19"/>
      <c r="X96" s="19"/>
      <c r="Y96" s="22"/>
      <c r="Z96" s="20"/>
      <c r="AG96">
        <f t="shared" si="0"/>
        <v>0</v>
      </c>
      <c r="AH96">
        <f t="shared" si="1"/>
        <v>0</v>
      </c>
      <c r="AI96">
        <f t="shared" si="2"/>
        <v>0</v>
      </c>
      <c r="AJ96">
        <f t="shared" si="3"/>
        <v>0</v>
      </c>
      <c r="AK96">
        <f t="shared" ref="AK96:AL96" si="99">AVERAGE(AG96,AI96)</f>
        <v>0</v>
      </c>
      <c r="AL96">
        <f t="shared" si="99"/>
        <v>0</v>
      </c>
      <c r="AM96">
        <f t="shared" si="5"/>
        <v>0</v>
      </c>
      <c r="AO96" s="19"/>
      <c r="AP96" s="19"/>
      <c r="AQ96" s="19"/>
      <c r="AR96" s="19"/>
      <c r="AS96" s="19"/>
      <c r="AT96" s="26"/>
      <c r="AW96" s="16">
        <f t="shared" si="7"/>
        <v>0</v>
      </c>
      <c r="AX96" s="19"/>
      <c r="AY96" s="19"/>
      <c r="AZ96" s="19"/>
      <c r="BA96" s="20"/>
      <c r="BB96" s="20"/>
      <c r="BC96" s="20"/>
      <c r="BD96" s="20"/>
      <c r="BE96" s="20"/>
    </row>
    <row r="97" spans="1:57" ht="15.75" customHeight="1">
      <c r="A97" s="20" t="s">
        <v>176</v>
      </c>
      <c r="B97" s="20" t="s">
        <v>70</v>
      </c>
      <c r="C97" s="27" t="s">
        <v>178</v>
      </c>
      <c r="D97" s="27">
        <v>4</v>
      </c>
      <c r="E97" s="20" t="s">
        <v>73</v>
      </c>
      <c r="F97" s="20" t="s">
        <v>72</v>
      </c>
      <c r="G97" s="20" t="s">
        <v>141</v>
      </c>
      <c r="H97" s="20" t="s">
        <v>74</v>
      </c>
      <c r="I97" s="29"/>
      <c r="J97" s="29"/>
      <c r="K97" s="29"/>
      <c r="L97" s="29"/>
      <c r="M97" s="51"/>
      <c r="N97" s="51"/>
      <c r="O97" s="19"/>
      <c r="P97" s="51"/>
      <c r="Q97" s="51"/>
      <c r="R97" s="52"/>
      <c r="S97" s="29"/>
      <c r="T97" s="51"/>
      <c r="U97" s="51"/>
      <c r="V97" s="51"/>
      <c r="W97" s="51"/>
      <c r="X97" s="51"/>
      <c r="Y97" s="53"/>
      <c r="Z97" s="29">
        <v>5</v>
      </c>
      <c r="AA97" s="29">
        <v>3.5999999999999997E-2</v>
      </c>
      <c r="AB97" s="29">
        <v>4.2500000000000003E-2</v>
      </c>
      <c r="AC97" s="29">
        <v>3.9800000000000002E-2</v>
      </c>
      <c r="AD97" s="29"/>
      <c r="AE97" s="29"/>
      <c r="AF97" s="29"/>
      <c r="AG97" s="29">
        <f t="shared" si="0"/>
        <v>6.5000000000000058E-3</v>
      </c>
      <c r="AH97" s="29">
        <f t="shared" si="1"/>
        <v>3.8000000000000048E-3</v>
      </c>
      <c r="AI97" s="29">
        <f t="shared" si="2"/>
        <v>0</v>
      </c>
      <c r="AJ97" s="29">
        <f t="shared" si="3"/>
        <v>0</v>
      </c>
      <c r="AK97" s="29">
        <v>6.4999999999999997E-3</v>
      </c>
      <c r="AL97" s="29">
        <v>3.8E-3</v>
      </c>
      <c r="AM97" s="29">
        <f t="shared" si="5"/>
        <v>7.1862999999999996E-2</v>
      </c>
      <c r="AN97" s="29"/>
      <c r="AO97" s="19"/>
      <c r="AP97" s="19"/>
      <c r="AQ97" s="19"/>
      <c r="AR97" s="19"/>
      <c r="AS97" s="19"/>
      <c r="AT97" s="26"/>
      <c r="AW97" s="16">
        <f t="shared" si="7"/>
        <v>0</v>
      </c>
      <c r="AX97" s="19"/>
      <c r="AY97" s="19"/>
      <c r="AZ97" s="19"/>
      <c r="BA97" s="20"/>
      <c r="BB97" s="20"/>
      <c r="BC97" s="20"/>
      <c r="BD97" s="20"/>
      <c r="BE97" s="20"/>
    </row>
    <row r="98" spans="1:57" ht="15.75" customHeight="1">
      <c r="A98" s="33" t="s">
        <v>184</v>
      </c>
      <c r="B98" s="33" t="s">
        <v>70</v>
      </c>
      <c r="C98" s="39" t="s">
        <v>185</v>
      </c>
      <c r="D98" s="39">
        <v>5</v>
      </c>
      <c r="E98" s="33" t="s">
        <v>72</v>
      </c>
      <c r="F98" s="33" t="s">
        <v>72</v>
      </c>
      <c r="G98" s="33" t="s">
        <v>73</v>
      </c>
      <c r="H98" s="33" t="s">
        <v>74</v>
      </c>
      <c r="M98" s="19"/>
      <c r="N98" s="19"/>
      <c r="O98" s="19"/>
      <c r="P98" s="19"/>
      <c r="Q98" s="19"/>
      <c r="R98" s="26"/>
      <c r="S98" s="20"/>
      <c r="T98" s="19"/>
      <c r="U98" s="19"/>
      <c r="V98" s="19"/>
      <c r="W98" s="19"/>
      <c r="X98" s="19"/>
      <c r="Y98" s="22"/>
      <c r="Z98" s="20"/>
      <c r="AG98">
        <f t="shared" si="0"/>
        <v>0</v>
      </c>
      <c r="AH98">
        <f t="shared" si="1"/>
        <v>0</v>
      </c>
      <c r="AI98">
        <f t="shared" si="2"/>
        <v>0</v>
      </c>
      <c r="AJ98">
        <f t="shared" si="3"/>
        <v>0</v>
      </c>
      <c r="AK98">
        <f t="shared" ref="AK98:AL98" si="100">AVERAGE(AG98,AI98)</f>
        <v>0</v>
      </c>
      <c r="AL98">
        <f t="shared" si="100"/>
        <v>0</v>
      </c>
      <c r="AM98">
        <f t="shared" si="5"/>
        <v>0</v>
      </c>
      <c r="AO98" s="19"/>
      <c r="AP98" s="19"/>
      <c r="AQ98" s="19"/>
      <c r="AR98" s="19"/>
      <c r="AS98" s="19"/>
      <c r="AT98" s="26"/>
      <c r="AW98" s="16">
        <f t="shared" si="7"/>
        <v>0</v>
      </c>
      <c r="AX98" s="19"/>
      <c r="AY98" s="19"/>
      <c r="AZ98" s="19"/>
      <c r="BA98" s="20"/>
      <c r="BB98" s="20"/>
      <c r="BC98" s="20"/>
      <c r="BD98" s="20"/>
      <c r="BE98" s="20"/>
    </row>
    <row r="99" spans="1:57" ht="15.75" customHeight="1">
      <c r="A99" s="33" t="s">
        <v>176</v>
      </c>
      <c r="B99" s="33" t="s">
        <v>70</v>
      </c>
      <c r="C99" s="39" t="s">
        <v>177</v>
      </c>
      <c r="D99" s="39">
        <v>6</v>
      </c>
      <c r="E99" s="33" t="s">
        <v>72</v>
      </c>
      <c r="F99" s="33" t="s">
        <v>72</v>
      </c>
      <c r="G99" s="33" t="s">
        <v>72</v>
      </c>
      <c r="H99" s="33" t="s">
        <v>141</v>
      </c>
      <c r="M99" s="19"/>
      <c r="N99" s="19"/>
      <c r="O99" s="19"/>
      <c r="P99" s="19"/>
      <c r="Q99" s="19"/>
      <c r="R99" s="26"/>
      <c r="S99" s="20"/>
      <c r="T99" s="19"/>
      <c r="U99" s="19"/>
      <c r="V99" s="19"/>
      <c r="W99" s="19"/>
      <c r="X99" s="19"/>
      <c r="Y99" s="22"/>
      <c r="Z99" s="20"/>
      <c r="AG99">
        <f t="shared" si="0"/>
        <v>0</v>
      </c>
      <c r="AH99">
        <f t="shared" si="1"/>
        <v>0</v>
      </c>
      <c r="AI99">
        <f t="shared" si="2"/>
        <v>0</v>
      </c>
      <c r="AJ99">
        <f t="shared" si="3"/>
        <v>0</v>
      </c>
      <c r="AK99">
        <f t="shared" ref="AK99:AL99" si="101">AVERAGE(AG99,AI99)</f>
        <v>0</v>
      </c>
      <c r="AL99">
        <f t="shared" si="101"/>
        <v>0</v>
      </c>
      <c r="AM99">
        <f t="shared" si="5"/>
        <v>0</v>
      </c>
      <c r="AO99" s="19"/>
      <c r="AP99" s="19"/>
      <c r="AQ99" s="19"/>
      <c r="AR99" s="19"/>
      <c r="AS99" s="19"/>
      <c r="AT99" s="26"/>
      <c r="AW99" s="16">
        <f t="shared" si="7"/>
        <v>0</v>
      </c>
      <c r="AX99" s="19"/>
      <c r="AY99" s="19"/>
      <c r="AZ99" s="19"/>
      <c r="BA99" s="20"/>
      <c r="BB99" s="20"/>
      <c r="BC99" s="20"/>
      <c r="BD99" s="20"/>
      <c r="BE99" s="20"/>
    </row>
    <row r="100" spans="1:57" ht="15.75" customHeight="1">
      <c r="A100" s="1" t="s">
        <v>181</v>
      </c>
      <c r="B100" s="20" t="s">
        <v>123</v>
      </c>
      <c r="C100" s="41" t="s">
        <v>183</v>
      </c>
      <c r="D100" s="41">
        <v>7</v>
      </c>
      <c r="E100" s="1" t="s">
        <v>73</v>
      </c>
      <c r="F100" s="1" t="s">
        <v>72</v>
      </c>
      <c r="G100" s="1" t="s">
        <v>141</v>
      </c>
      <c r="H100" s="20" t="s">
        <v>74</v>
      </c>
      <c r="M100" s="19"/>
      <c r="N100" s="19"/>
      <c r="O100" s="19"/>
      <c r="P100" s="19"/>
      <c r="Q100" s="19"/>
      <c r="R100" s="26"/>
      <c r="S100" s="20"/>
      <c r="T100" s="19"/>
      <c r="U100" s="19"/>
      <c r="V100" s="19"/>
      <c r="W100" s="19"/>
      <c r="X100" s="19"/>
      <c r="Y100" s="22"/>
      <c r="Z100" s="20"/>
      <c r="AG100">
        <f t="shared" si="0"/>
        <v>0</v>
      </c>
      <c r="AH100">
        <f t="shared" si="1"/>
        <v>0</v>
      </c>
      <c r="AI100">
        <f t="shared" si="2"/>
        <v>0</v>
      </c>
      <c r="AJ100">
        <f t="shared" si="3"/>
        <v>0</v>
      </c>
      <c r="AK100">
        <f t="shared" ref="AK100:AL100" si="102">AVERAGE(AG100,AI100)</f>
        <v>0</v>
      </c>
      <c r="AL100">
        <f t="shared" si="102"/>
        <v>0</v>
      </c>
      <c r="AM100">
        <f t="shared" si="5"/>
        <v>0</v>
      </c>
      <c r="AO100" s="19"/>
      <c r="AP100" s="19"/>
      <c r="AQ100" s="19"/>
      <c r="AR100" s="19"/>
      <c r="AS100" s="19"/>
      <c r="AT100" s="26"/>
      <c r="AW100" s="16">
        <f t="shared" si="7"/>
        <v>0</v>
      </c>
      <c r="AX100" s="19"/>
      <c r="AY100" s="19"/>
      <c r="AZ100" s="19"/>
      <c r="BA100" s="20"/>
      <c r="BB100" s="20"/>
      <c r="BC100" s="20"/>
      <c r="BD100" s="20"/>
      <c r="BE100" s="20"/>
    </row>
    <row r="101" spans="1:57" ht="15.75" customHeight="1">
      <c r="A101" s="33" t="s">
        <v>157</v>
      </c>
      <c r="B101" s="33" t="s">
        <v>70</v>
      </c>
      <c r="C101" s="39" t="s">
        <v>173</v>
      </c>
      <c r="D101" s="39">
        <v>8</v>
      </c>
      <c r="E101" s="33" t="s">
        <v>72</v>
      </c>
      <c r="F101" s="33" t="s">
        <v>72</v>
      </c>
      <c r="G101" s="33" t="s">
        <v>73</v>
      </c>
      <c r="H101" s="33" t="s">
        <v>74</v>
      </c>
      <c r="M101" s="19"/>
      <c r="N101" s="19"/>
      <c r="O101" s="19"/>
      <c r="P101" s="19"/>
      <c r="Q101" s="19"/>
      <c r="R101" s="26"/>
      <c r="S101" s="20"/>
      <c r="T101" s="19"/>
      <c r="U101" s="19"/>
      <c r="V101" s="19"/>
      <c r="W101" s="19"/>
      <c r="X101" s="19"/>
      <c r="Y101" s="22"/>
      <c r="Z101" s="20"/>
      <c r="AG101">
        <f t="shared" si="0"/>
        <v>0</v>
      </c>
      <c r="AH101">
        <f t="shared" si="1"/>
        <v>0</v>
      </c>
      <c r="AI101">
        <f t="shared" si="2"/>
        <v>0</v>
      </c>
      <c r="AJ101">
        <f t="shared" si="3"/>
        <v>0</v>
      </c>
      <c r="AK101">
        <f t="shared" ref="AK101:AL101" si="103">AVERAGE(AG101,AI101)</f>
        <v>0</v>
      </c>
      <c r="AL101">
        <f t="shared" si="103"/>
        <v>0</v>
      </c>
      <c r="AM101">
        <f t="shared" si="5"/>
        <v>0</v>
      </c>
      <c r="AO101" s="19"/>
      <c r="AP101" s="19"/>
      <c r="AQ101" s="19"/>
      <c r="AR101" s="19"/>
      <c r="AS101" s="19"/>
      <c r="AT101" s="26"/>
      <c r="AW101" s="16">
        <f t="shared" si="7"/>
        <v>0</v>
      </c>
      <c r="AX101" s="19"/>
      <c r="AY101" s="19"/>
      <c r="AZ101" s="19"/>
      <c r="BA101" s="20"/>
      <c r="BB101" s="20"/>
      <c r="BC101" s="20"/>
      <c r="BD101" s="20"/>
      <c r="BE101" s="20"/>
    </row>
    <row r="102" spans="1:57" ht="15.75" customHeight="1">
      <c r="A102" s="20" t="s">
        <v>145</v>
      </c>
      <c r="B102" s="20" t="s">
        <v>70</v>
      </c>
      <c r="C102" s="27" t="s">
        <v>146</v>
      </c>
      <c r="D102" s="27">
        <v>11</v>
      </c>
      <c r="E102" s="20" t="s">
        <v>72</v>
      </c>
      <c r="F102" s="20" t="s">
        <v>72</v>
      </c>
      <c r="G102" s="20" t="s">
        <v>141</v>
      </c>
      <c r="H102" t="s">
        <v>128</v>
      </c>
      <c r="M102" s="19"/>
      <c r="N102" s="19"/>
      <c r="O102" s="19"/>
      <c r="P102" s="19"/>
      <c r="Q102" s="19"/>
      <c r="R102" s="26"/>
      <c r="S102" s="20"/>
      <c r="T102" s="19"/>
      <c r="U102" s="19"/>
      <c r="V102" s="19"/>
      <c r="W102" s="19"/>
      <c r="X102" s="19"/>
      <c r="Y102" s="22"/>
      <c r="Z102" s="20"/>
      <c r="AG102">
        <f t="shared" si="0"/>
        <v>0</v>
      </c>
      <c r="AH102">
        <f t="shared" si="1"/>
        <v>0</v>
      </c>
      <c r="AI102">
        <f t="shared" si="2"/>
        <v>0</v>
      </c>
      <c r="AJ102">
        <f t="shared" si="3"/>
        <v>0</v>
      </c>
      <c r="AK102">
        <f t="shared" ref="AK102:AL102" si="104">AVERAGE(AG102,AI102)</f>
        <v>0</v>
      </c>
      <c r="AL102">
        <f t="shared" si="104"/>
        <v>0</v>
      </c>
      <c r="AM102">
        <f t="shared" si="5"/>
        <v>0</v>
      </c>
      <c r="AO102" s="19"/>
      <c r="AP102" s="19"/>
      <c r="AQ102" s="19"/>
      <c r="AR102" s="19"/>
      <c r="AS102" s="19"/>
      <c r="AT102" s="26"/>
      <c r="AW102" s="16">
        <f t="shared" si="7"/>
        <v>0</v>
      </c>
      <c r="AX102" s="19"/>
      <c r="AY102" s="19"/>
      <c r="AZ102" s="19"/>
      <c r="BA102" s="20"/>
      <c r="BB102" s="20"/>
      <c r="BC102" s="20"/>
      <c r="BD102" s="20"/>
      <c r="BE102" s="20"/>
    </row>
    <row r="103" spans="1:57" ht="15.75" customHeight="1">
      <c r="A103" s="20" t="s">
        <v>151</v>
      </c>
      <c r="B103" s="20" t="s">
        <v>123</v>
      </c>
      <c r="C103" s="27" t="s">
        <v>152</v>
      </c>
      <c r="D103" s="27">
        <v>13</v>
      </c>
      <c r="E103" s="20" t="s">
        <v>73</v>
      </c>
      <c r="F103" s="20" t="s">
        <v>72</v>
      </c>
      <c r="G103" s="20" t="s">
        <v>141</v>
      </c>
      <c r="H103" s="20" t="s">
        <v>74</v>
      </c>
      <c r="M103" s="19"/>
      <c r="N103" s="19"/>
      <c r="O103" s="19"/>
      <c r="P103" s="19"/>
      <c r="Q103" s="19"/>
      <c r="R103" s="26"/>
      <c r="S103" s="20"/>
      <c r="T103" s="19"/>
      <c r="U103" s="19"/>
      <c r="V103" s="19"/>
      <c r="W103" s="19"/>
      <c r="X103" s="19"/>
      <c r="Y103" s="22"/>
      <c r="Z103" s="20"/>
      <c r="AG103">
        <f t="shared" si="0"/>
        <v>0</v>
      </c>
      <c r="AH103">
        <f t="shared" si="1"/>
        <v>0</v>
      </c>
      <c r="AI103">
        <f t="shared" si="2"/>
        <v>0</v>
      </c>
      <c r="AJ103">
        <f t="shared" si="3"/>
        <v>0</v>
      </c>
      <c r="AK103">
        <f t="shared" ref="AK103:AL103" si="105">AVERAGE(AG103,AI103)</f>
        <v>0</v>
      </c>
      <c r="AL103">
        <f t="shared" si="105"/>
        <v>0</v>
      </c>
      <c r="AM103">
        <f t="shared" si="5"/>
        <v>0</v>
      </c>
      <c r="AO103" s="19"/>
      <c r="AP103" s="19"/>
      <c r="AQ103" s="19"/>
      <c r="AR103" s="19"/>
      <c r="AS103" s="19"/>
      <c r="AT103" s="26"/>
      <c r="AW103" s="16">
        <f t="shared" si="7"/>
        <v>0</v>
      </c>
      <c r="AX103" s="19"/>
      <c r="AY103" s="19"/>
      <c r="AZ103" s="19"/>
      <c r="BA103" s="20"/>
      <c r="BB103" s="20"/>
      <c r="BC103" s="20"/>
      <c r="BD103" s="20"/>
      <c r="BE103" s="20"/>
    </row>
    <row r="104" spans="1:57" ht="15.75" customHeight="1">
      <c r="A104" s="1" t="s">
        <v>147</v>
      </c>
      <c r="B104" s="20" t="s">
        <v>70</v>
      </c>
      <c r="C104" s="41" t="s">
        <v>148</v>
      </c>
      <c r="D104" s="41">
        <v>14</v>
      </c>
      <c r="E104" s="1" t="s">
        <v>72</v>
      </c>
      <c r="F104" s="1" t="s">
        <v>72</v>
      </c>
      <c r="G104" s="1" t="s">
        <v>141</v>
      </c>
      <c r="H104" t="s">
        <v>128</v>
      </c>
      <c r="M104" s="19"/>
      <c r="N104" s="19"/>
      <c r="O104" s="19"/>
      <c r="P104" s="19"/>
      <c r="Q104" s="19"/>
      <c r="R104" s="26"/>
      <c r="S104" s="20"/>
      <c r="T104" s="19"/>
      <c r="U104" s="19"/>
      <c r="V104" s="19"/>
      <c r="W104" s="19"/>
      <c r="X104" s="19"/>
      <c r="Y104" s="22"/>
      <c r="Z104" s="20"/>
      <c r="AG104">
        <f t="shared" si="0"/>
        <v>0</v>
      </c>
      <c r="AH104">
        <f t="shared" si="1"/>
        <v>0</v>
      </c>
      <c r="AI104">
        <f t="shared" si="2"/>
        <v>0</v>
      </c>
      <c r="AJ104">
        <f t="shared" si="3"/>
        <v>0</v>
      </c>
      <c r="AK104">
        <f t="shared" ref="AK104:AL104" si="106">AVERAGE(AG104,AI104)</f>
        <v>0</v>
      </c>
      <c r="AL104">
        <f t="shared" si="106"/>
        <v>0</v>
      </c>
      <c r="AM104">
        <f t="shared" si="5"/>
        <v>0</v>
      </c>
      <c r="AO104" s="19"/>
      <c r="AP104" s="19"/>
      <c r="AQ104" s="19"/>
      <c r="AR104" s="19"/>
      <c r="AS104" s="19"/>
      <c r="AT104" s="26"/>
      <c r="AW104" s="16">
        <f t="shared" si="7"/>
        <v>0</v>
      </c>
      <c r="AX104" s="19"/>
      <c r="AY104" s="19"/>
      <c r="AZ104" s="19"/>
      <c r="BA104" s="20"/>
      <c r="BB104" s="20"/>
      <c r="BC104" s="20"/>
      <c r="BD104" s="20"/>
      <c r="BE104" s="20"/>
    </row>
    <row r="105" spans="1:57" ht="15.75" customHeight="1">
      <c r="A105" s="33" t="s">
        <v>181</v>
      </c>
      <c r="B105" s="33" t="s">
        <v>123</v>
      </c>
      <c r="C105" s="39" t="s">
        <v>182</v>
      </c>
      <c r="D105" s="39">
        <v>15</v>
      </c>
      <c r="E105" s="33" t="s">
        <v>72</v>
      </c>
      <c r="F105" s="33" t="s">
        <v>72</v>
      </c>
      <c r="G105" s="33" t="s">
        <v>141</v>
      </c>
      <c r="H105" s="33" t="s">
        <v>128</v>
      </c>
      <c r="M105" s="19"/>
      <c r="N105" s="19"/>
      <c r="O105" s="19"/>
      <c r="P105" s="19"/>
      <c r="Q105" s="19"/>
      <c r="R105" s="26"/>
      <c r="S105" s="20"/>
      <c r="T105" s="19"/>
      <c r="U105" s="19"/>
      <c r="V105" s="19"/>
      <c r="W105" s="19"/>
      <c r="X105" s="19"/>
      <c r="Y105" s="22"/>
      <c r="Z105" s="20"/>
      <c r="AG105">
        <f t="shared" si="0"/>
        <v>0</v>
      </c>
      <c r="AH105">
        <f t="shared" si="1"/>
        <v>0</v>
      </c>
      <c r="AI105">
        <f t="shared" si="2"/>
        <v>0</v>
      </c>
      <c r="AJ105">
        <f t="shared" si="3"/>
        <v>0</v>
      </c>
      <c r="AK105">
        <f t="shared" ref="AK105:AL105" si="107">AVERAGE(AG105,AI105)</f>
        <v>0</v>
      </c>
      <c r="AL105">
        <f t="shared" si="107"/>
        <v>0</v>
      </c>
      <c r="AM105">
        <f t="shared" si="5"/>
        <v>0</v>
      </c>
      <c r="AO105" s="19"/>
      <c r="AP105" s="19"/>
      <c r="AQ105" s="19"/>
      <c r="AR105" s="19"/>
      <c r="AS105" s="19"/>
      <c r="AT105" s="26"/>
      <c r="AW105" s="16">
        <f t="shared" si="7"/>
        <v>0</v>
      </c>
      <c r="AX105" s="19"/>
      <c r="AY105" s="19"/>
      <c r="AZ105" s="19"/>
      <c r="BA105" s="20"/>
      <c r="BB105" s="20"/>
      <c r="BC105" s="20"/>
      <c r="BD105" s="20"/>
      <c r="BE105" s="20"/>
    </row>
    <row r="106" spans="1:57" ht="15.75" customHeight="1">
      <c r="A106" s="33" t="s">
        <v>179</v>
      </c>
      <c r="B106" s="33" t="s">
        <v>123</v>
      </c>
      <c r="C106" s="39" t="s">
        <v>180</v>
      </c>
      <c r="D106" s="39">
        <v>17</v>
      </c>
      <c r="E106" s="33" t="s">
        <v>73</v>
      </c>
      <c r="F106" s="33" t="s">
        <v>72</v>
      </c>
      <c r="G106" s="33" t="s">
        <v>72</v>
      </c>
      <c r="H106" s="33" t="s">
        <v>141</v>
      </c>
      <c r="M106" s="19"/>
      <c r="N106" s="19"/>
      <c r="O106" s="19"/>
      <c r="P106" s="19"/>
      <c r="Q106" s="19"/>
      <c r="R106" s="26"/>
      <c r="S106" s="20"/>
      <c r="T106" s="19"/>
      <c r="U106" s="19"/>
      <c r="V106" s="19"/>
      <c r="W106" s="19"/>
      <c r="X106" s="19"/>
      <c r="Y106" s="22"/>
      <c r="Z106" s="20"/>
      <c r="AG106">
        <f t="shared" si="0"/>
        <v>0</v>
      </c>
      <c r="AH106">
        <f t="shared" si="1"/>
        <v>0</v>
      </c>
      <c r="AI106">
        <f t="shared" si="2"/>
        <v>0</v>
      </c>
      <c r="AJ106">
        <f t="shared" si="3"/>
        <v>0</v>
      </c>
      <c r="AK106">
        <f t="shared" ref="AK106:AL106" si="108">AVERAGE(AG106,AI106)</f>
        <v>0</v>
      </c>
      <c r="AL106">
        <f t="shared" si="108"/>
        <v>0</v>
      </c>
      <c r="AM106">
        <f t="shared" si="5"/>
        <v>0</v>
      </c>
      <c r="AO106" s="19"/>
      <c r="AP106" s="19"/>
      <c r="AQ106" s="19"/>
      <c r="AR106" s="19"/>
      <c r="AS106" s="19"/>
      <c r="AT106" s="26"/>
      <c r="AW106" s="16">
        <f t="shared" si="7"/>
        <v>0</v>
      </c>
      <c r="AX106" s="19"/>
      <c r="AY106" s="19"/>
      <c r="AZ106" s="19"/>
      <c r="BA106" s="20"/>
      <c r="BB106" s="20"/>
      <c r="BC106" s="20"/>
      <c r="BD106" s="20"/>
      <c r="BE106" s="20"/>
    </row>
    <row r="107" spans="1:57" ht="15.75" customHeight="1">
      <c r="A107" s="16" t="s">
        <v>121</v>
      </c>
      <c r="B107" s="16" t="s">
        <v>123</v>
      </c>
      <c r="C107" s="34" t="s">
        <v>174</v>
      </c>
      <c r="D107" s="54">
        <v>20</v>
      </c>
      <c r="E107" s="16" t="s">
        <v>72</v>
      </c>
      <c r="F107" s="16" t="s">
        <v>72</v>
      </c>
      <c r="G107" s="16" t="s">
        <v>72</v>
      </c>
      <c r="H107" s="16" t="s">
        <v>141</v>
      </c>
      <c r="I107" s="16">
        <v>500</v>
      </c>
      <c r="J107" s="16">
        <v>50</v>
      </c>
      <c r="K107" s="16">
        <v>0.76070000000000004</v>
      </c>
      <c r="L107" s="16">
        <v>0.70050000000000001</v>
      </c>
      <c r="M107" s="19">
        <f>AVERAGE(K107,L107)</f>
        <v>0.73060000000000003</v>
      </c>
      <c r="N107" s="19">
        <f>M107*I107</f>
        <v>365.3</v>
      </c>
      <c r="O107" s="19"/>
      <c r="P107" s="19"/>
      <c r="Q107" s="19"/>
      <c r="R107" s="21">
        <v>695</v>
      </c>
      <c r="S107" s="16">
        <v>4</v>
      </c>
      <c r="T107" s="19"/>
      <c r="U107" s="19"/>
      <c r="V107" s="19"/>
      <c r="W107" s="19"/>
      <c r="X107" s="19"/>
      <c r="Y107" s="22"/>
      <c r="Z107" s="16">
        <v>5</v>
      </c>
      <c r="AA107" s="16">
        <v>1.8800000000000001E-2</v>
      </c>
      <c r="AB107" s="16">
        <v>0.21210000000000001</v>
      </c>
      <c r="AC107" s="16">
        <v>2.1690000000000001E-2</v>
      </c>
      <c r="AD107" s="16">
        <v>0.26179999999999998</v>
      </c>
      <c r="AE107" s="16">
        <v>0.29110000000000003</v>
      </c>
      <c r="AF107" s="16">
        <v>0.29920000000000002</v>
      </c>
      <c r="AG107" s="16">
        <f t="shared" si="0"/>
        <v>0.1933</v>
      </c>
      <c r="AH107" s="16">
        <f t="shared" si="1"/>
        <v>2.8900000000000002E-3</v>
      </c>
      <c r="AI107" s="16">
        <f t="shared" si="2"/>
        <v>2.9300000000000048E-2</v>
      </c>
      <c r="AJ107" s="16">
        <f t="shared" si="3"/>
        <v>3.7400000000000044E-2</v>
      </c>
      <c r="AK107" s="16">
        <f t="shared" ref="AK107:AL107" si="109">AVERAGE(AG107,AI107)</f>
        <v>0.11130000000000002</v>
      </c>
      <c r="AL107" s="16">
        <f t="shared" si="109"/>
        <v>2.0145000000000024E-2</v>
      </c>
      <c r="AM107" s="16">
        <f t="shared" si="5"/>
        <v>1.2592662000000003</v>
      </c>
      <c r="AN107" s="16"/>
      <c r="AO107" s="19"/>
      <c r="AP107" s="19"/>
      <c r="AQ107" s="19"/>
      <c r="AR107" s="19"/>
      <c r="AS107" s="19"/>
      <c r="AT107" s="21">
        <v>0.17699999999999999</v>
      </c>
      <c r="AU107" s="16">
        <v>33.807000000000002</v>
      </c>
      <c r="AV107" s="16">
        <v>35.103999999999999</v>
      </c>
      <c r="AW107" s="16">
        <f t="shared" si="7"/>
        <v>1.296999999999997</v>
      </c>
      <c r="AX107" s="19"/>
      <c r="AY107" s="19"/>
      <c r="AZ107" s="19"/>
      <c r="BA107" s="21"/>
      <c r="BB107" s="16"/>
      <c r="BC107" s="16"/>
      <c r="BD107" s="16"/>
      <c r="BE107" s="16"/>
    </row>
    <row r="108" spans="1:57" ht="15.75" customHeight="1">
      <c r="A108" s="33" t="s">
        <v>138</v>
      </c>
      <c r="B108" s="20" t="s">
        <v>123</v>
      </c>
      <c r="C108" s="39" t="s">
        <v>187</v>
      </c>
      <c r="D108" s="39">
        <v>20</v>
      </c>
      <c r="E108" s="33" t="s">
        <v>72</v>
      </c>
      <c r="F108" s="33" t="s">
        <v>72</v>
      </c>
      <c r="G108" s="20" t="s">
        <v>72</v>
      </c>
      <c r="H108" s="33" t="s">
        <v>141</v>
      </c>
      <c r="M108" s="19"/>
      <c r="N108" s="19"/>
      <c r="O108" s="19"/>
      <c r="P108" s="19"/>
      <c r="Q108" s="19"/>
      <c r="R108" s="26"/>
      <c r="S108" s="20"/>
      <c r="T108" s="19"/>
      <c r="U108" s="19"/>
      <c r="V108" s="19"/>
      <c r="W108" s="19"/>
      <c r="X108" s="19"/>
      <c r="Y108" s="22"/>
      <c r="Z108" s="20"/>
      <c r="AG108">
        <f t="shared" si="0"/>
        <v>0</v>
      </c>
      <c r="AH108">
        <f t="shared" si="1"/>
        <v>0</v>
      </c>
      <c r="AI108">
        <f t="shared" si="2"/>
        <v>0</v>
      </c>
      <c r="AJ108">
        <f t="shared" si="3"/>
        <v>0</v>
      </c>
      <c r="AK108">
        <f t="shared" ref="AK108:AL108" si="110">AVERAGE(AG108,AI108)</f>
        <v>0</v>
      </c>
      <c r="AL108">
        <f t="shared" si="110"/>
        <v>0</v>
      </c>
      <c r="AM108">
        <f t="shared" si="5"/>
        <v>0</v>
      </c>
      <c r="AO108" s="19"/>
      <c r="AP108" s="19"/>
      <c r="AQ108" s="19"/>
      <c r="AR108" s="19"/>
      <c r="AS108" s="19"/>
      <c r="AT108" s="26"/>
      <c r="AW108" s="16">
        <f t="shared" si="7"/>
        <v>0</v>
      </c>
      <c r="AX108" s="19"/>
      <c r="AY108" s="19"/>
      <c r="AZ108" s="19"/>
      <c r="BA108" s="20"/>
      <c r="BB108" s="20"/>
      <c r="BC108" s="20"/>
      <c r="BD108" s="20"/>
      <c r="BE108" s="20"/>
    </row>
    <row r="109" spans="1:57" ht="15.75" customHeight="1">
      <c r="A109" s="1" t="s">
        <v>179</v>
      </c>
      <c r="B109" s="20" t="s">
        <v>123</v>
      </c>
      <c r="C109" s="41" t="s">
        <v>180</v>
      </c>
      <c r="D109" s="41">
        <v>26</v>
      </c>
      <c r="E109" s="1" t="s">
        <v>73</v>
      </c>
      <c r="F109" s="1" t="s">
        <v>72</v>
      </c>
      <c r="G109" s="1" t="s">
        <v>141</v>
      </c>
      <c r="H109" s="20" t="s">
        <v>74</v>
      </c>
      <c r="M109" s="19"/>
      <c r="N109" s="19"/>
      <c r="O109" s="19"/>
      <c r="P109" s="19"/>
      <c r="Q109" s="19"/>
      <c r="R109" s="26"/>
      <c r="S109" s="20"/>
      <c r="T109" s="19"/>
      <c r="U109" s="19"/>
      <c r="V109" s="19"/>
      <c r="W109" s="19"/>
      <c r="X109" s="19"/>
      <c r="Y109" s="22"/>
      <c r="Z109" s="20"/>
      <c r="AG109">
        <f t="shared" si="0"/>
        <v>0</v>
      </c>
      <c r="AH109">
        <f t="shared" si="1"/>
        <v>0</v>
      </c>
      <c r="AI109">
        <f t="shared" si="2"/>
        <v>0</v>
      </c>
      <c r="AJ109">
        <f t="shared" si="3"/>
        <v>0</v>
      </c>
      <c r="AK109">
        <f t="shared" ref="AK109:AL109" si="111">AVERAGE(AG109,AI109)</f>
        <v>0</v>
      </c>
      <c r="AL109">
        <f t="shared" si="111"/>
        <v>0</v>
      </c>
      <c r="AM109">
        <f t="shared" si="5"/>
        <v>0</v>
      </c>
      <c r="AO109" s="19"/>
      <c r="AP109" s="19"/>
      <c r="AQ109" s="19"/>
      <c r="AR109" s="19"/>
      <c r="AS109" s="19"/>
      <c r="AT109" s="26"/>
      <c r="AW109" s="16">
        <f t="shared" si="7"/>
        <v>0</v>
      </c>
      <c r="AX109" s="19"/>
      <c r="AY109" s="19"/>
      <c r="AZ109" s="19"/>
      <c r="BA109" s="20"/>
      <c r="BB109" s="20"/>
      <c r="BC109" s="20"/>
      <c r="BD109" s="20"/>
      <c r="BE109" s="20"/>
    </row>
    <row r="110" spans="1:57" ht="15.75" customHeight="1">
      <c r="A110" s="33" t="s">
        <v>179</v>
      </c>
      <c r="B110" s="33" t="s">
        <v>123</v>
      </c>
      <c r="C110" s="39" t="s">
        <v>180</v>
      </c>
      <c r="D110" s="39">
        <v>27</v>
      </c>
      <c r="E110" s="33" t="s">
        <v>73</v>
      </c>
      <c r="F110" s="33" t="s">
        <v>72</v>
      </c>
      <c r="G110" s="33" t="s">
        <v>73</v>
      </c>
      <c r="H110" s="33" t="s">
        <v>128</v>
      </c>
      <c r="M110" s="19"/>
      <c r="N110" s="19"/>
      <c r="O110" s="19"/>
      <c r="P110" s="19"/>
      <c r="Q110" s="19"/>
      <c r="R110" s="26"/>
      <c r="S110" s="20"/>
      <c r="T110" s="19"/>
      <c r="U110" s="19"/>
      <c r="V110" s="19"/>
      <c r="W110" s="19"/>
      <c r="X110" s="19"/>
      <c r="Y110" s="22"/>
      <c r="Z110" s="20"/>
      <c r="AG110">
        <f t="shared" si="0"/>
        <v>0</v>
      </c>
      <c r="AH110">
        <f t="shared" si="1"/>
        <v>0</v>
      </c>
      <c r="AI110">
        <f t="shared" si="2"/>
        <v>0</v>
      </c>
      <c r="AJ110">
        <f t="shared" si="3"/>
        <v>0</v>
      </c>
      <c r="AK110">
        <f t="shared" ref="AK110:AL110" si="112">AVERAGE(AG110,AI110)</f>
        <v>0</v>
      </c>
      <c r="AL110">
        <f t="shared" si="112"/>
        <v>0</v>
      </c>
      <c r="AM110">
        <f t="shared" si="5"/>
        <v>0</v>
      </c>
      <c r="AO110" s="19"/>
      <c r="AP110" s="19"/>
      <c r="AQ110" s="19"/>
      <c r="AR110" s="19"/>
      <c r="AS110" s="19"/>
      <c r="AT110" s="26"/>
      <c r="AW110" s="16">
        <f t="shared" si="7"/>
        <v>0</v>
      </c>
      <c r="AX110" s="19"/>
      <c r="AY110" s="19"/>
      <c r="AZ110" s="19"/>
      <c r="BA110" s="20"/>
      <c r="BB110" s="20"/>
      <c r="BC110" s="20"/>
      <c r="BD110" s="20"/>
      <c r="BE110" s="20"/>
    </row>
    <row r="111" spans="1:57" ht="15.75" customHeight="1">
      <c r="A111" s="33" t="s">
        <v>179</v>
      </c>
      <c r="B111" s="33" t="s">
        <v>123</v>
      </c>
      <c r="C111" s="39" t="s">
        <v>186</v>
      </c>
      <c r="D111" s="39">
        <v>32</v>
      </c>
      <c r="E111" s="33" t="s">
        <v>72</v>
      </c>
      <c r="F111" s="33" t="s">
        <v>72</v>
      </c>
      <c r="G111" s="33" t="s">
        <v>141</v>
      </c>
      <c r="H111" s="33" t="s">
        <v>128</v>
      </c>
      <c r="I111" t="s">
        <v>188</v>
      </c>
      <c r="M111" s="19"/>
      <c r="N111" s="19"/>
      <c r="O111" s="19"/>
      <c r="P111" s="19"/>
      <c r="Q111" s="19"/>
      <c r="R111" s="26"/>
      <c r="S111" s="20"/>
      <c r="T111" s="19"/>
      <c r="U111" s="19"/>
      <c r="V111" s="19"/>
      <c r="W111" s="19"/>
      <c r="X111" s="19"/>
      <c r="Y111" s="22"/>
      <c r="Z111" s="20"/>
      <c r="AG111">
        <f t="shared" si="0"/>
        <v>0</v>
      </c>
      <c r="AH111">
        <f t="shared" si="1"/>
        <v>0</v>
      </c>
      <c r="AI111">
        <f t="shared" si="2"/>
        <v>0</v>
      </c>
      <c r="AJ111">
        <f t="shared" si="3"/>
        <v>0</v>
      </c>
      <c r="AK111">
        <f t="shared" ref="AK111:AL111" si="113">AVERAGE(AG111,AI111)</f>
        <v>0</v>
      </c>
      <c r="AL111">
        <f t="shared" si="113"/>
        <v>0</v>
      </c>
      <c r="AM111">
        <f t="shared" si="5"/>
        <v>0</v>
      </c>
      <c r="AO111" s="19"/>
      <c r="AP111" s="19"/>
      <c r="AQ111" s="19"/>
      <c r="AR111" s="19"/>
      <c r="AS111" s="19"/>
      <c r="AT111" s="26"/>
      <c r="AW111" s="16">
        <f t="shared" si="7"/>
        <v>0</v>
      </c>
      <c r="AX111" s="19"/>
      <c r="AY111" s="19"/>
      <c r="AZ111" s="19"/>
      <c r="BA111" s="20"/>
      <c r="BB111" s="20"/>
      <c r="BC111" s="20"/>
      <c r="BD111" s="20"/>
      <c r="BE111" s="20"/>
    </row>
    <row r="112" spans="1:57" ht="15.75" customHeight="1">
      <c r="A112" s="33" t="s">
        <v>138</v>
      </c>
      <c r="B112" s="33" t="s">
        <v>123</v>
      </c>
      <c r="C112" s="39" t="s">
        <v>139</v>
      </c>
      <c r="D112" s="39">
        <v>34</v>
      </c>
      <c r="E112" s="33" t="s">
        <v>73</v>
      </c>
      <c r="F112" s="33" t="s">
        <v>72</v>
      </c>
      <c r="G112" s="33" t="s">
        <v>72</v>
      </c>
      <c r="H112" s="33" t="s">
        <v>74</v>
      </c>
      <c r="M112" s="19"/>
      <c r="N112" s="19"/>
      <c r="O112" s="19"/>
      <c r="P112" s="19"/>
      <c r="Q112" s="19"/>
      <c r="R112" s="26"/>
      <c r="S112" s="20"/>
      <c r="T112" s="19"/>
      <c r="U112" s="19"/>
      <c r="V112" s="19"/>
      <c r="W112" s="19"/>
      <c r="X112" s="19"/>
      <c r="Y112" s="22"/>
      <c r="Z112" s="20"/>
      <c r="AG112">
        <f t="shared" si="0"/>
        <v>0</v>
      </c>
      <c r="AH112">
        <f t="shared" si="1"/>
        <v>0</v>
      </c>
      <c r="AI112">
        <f t="shared" si="2"/>
        <v>0</v>
      </c>
      <c r="AJ112">
        <f t="shared" si="3"/>
        <v>0</v>
      </c>
      <c r="AK112">
        <f t="shared" ref="AK112:AL112" si="114">AVERAGE(AG112,AI112)</f>
        <v>0</v>
      </c>
      <c r="AL112">
        <f t="shared" si="114"/>
        <v>0</v>
      </c>
      <c r="AM112">
        <f t="shared" si="5"/>
        <v>0</v>
      </c>
      <c r="AO112" s="19"/>
      <c r="AP112" s="19"/>
      <c r="AQ112" s="19"/>
      <c r="AR112" s="19"/>
      <c r="AS112" s="19"/>
      <c r="AT112" s="26"/>
      <c r="AW112" s="16">
        <f t="shared" si="7"/>
        <v>0</v>
      </c>
      <c r="AX112" s="19"/>
      <c r="AY112" s="19"/>
      <c r="AZ112" s="19"/>
      <c r="BA112" s="20"/>
      <c r="BB112" s="20"/>
      <c r="BC112" s="20"/>
      <c r="BD112" s="20"/>
      <c r="BE112" s="20"/>
    </row>
    <row r="113" spans="1:57" ht="15.75" customHeight="1">
      <c r="A113" s="49" t="s">
        <v>138</v>
      </c>
      <c r="B113" s="33" t="s">
        <v>123</v>
      </c>
      <c r="C113" s="50" t="s">
        <v>139</v>
      </c>
      <c r="D113" s="50">
        <v>35</v>
      </c>
      <c r="E113" s="49" t="s">
        <v>73</v>
      </c>
      <c r="F113" s="49" t="s">
        <v>72</v>
      </c>
      <c r="G113" s="49" t="s">
        <v>72</v>
      </c>
      <c r="H113" s="33" t="s">
        <v>141</v>
      </c>
      <c r="M113" s="19"/>
      <c r="N113" s="19"/>
      <c r="O113" s="19"/>
      <c r="P113" s="19"/>
      <c r="Q113" s="19"/>
      <c r="R113" s="26"/>
      <c r="S113" s="20"/>
      <c r="T113" s="19"/>
      <c r="U113" s="19"/>
      <c r="V113" s="19"/>
      <c r="W113" s="19"/>
      <c r="X113" s="19"/>
      <c r="Y113" s="22"/>
      <c r="Z113" s="20"/>
      <c r="AG113">
        <f t="shared" si="0"/>
        <v>0</v>
      </c>
      <c r="AH113">
        <f t="shared" si="1"/>
        <v>0</v>
      </c>
      <c r="AI113">
        <f t="shared" si="2"/>
        <v>0</v>
      </c>
      <c r="AJ113">
        <f t="shared" si="3"/>
        <v>0</v>
      </c>
      <c r="AK113">
        <f t="shared" ref="AK113:AL113" si="115">AVERAGE(AG113,AI113)</f>
        <v>0</v>
      </c>
      <c r="AL113">
        <f t="shared" si="115"/>
        <v>0</v>
      </c>
      <c r="AM113">
        <f t="shared" si="5"/>
        <v>0</v>
      </c>
      <c r="AO113" s="19"/>
      <c r="AP113" s="19"/>
      <c r="AQ113" s="19"/>
      <c r="AR113" s="19"/>
      <c r="AS113" s="19"/>
      <c r="AT113" s="26"/>
      <c r="AW113" s="16">
        <f t="shared" si="7"/>
        <v>0</v>
      </c>
      <c r="AX113" s="19"/>
      <c r="AY113" s="19"/>
      <c r="AZ113" s="19"/>
      <c r="BA113" s="20"/>
      <c r="BB113" s="20"/>
      <c r="BC113" s="20"/>
      <c r="BD113" s="20"/>
      <c r="BE113" s="20"/>
    </row>
    <row r="114" spans="1:57" ht="15.75" customHeight="1">
      <c r="A114" s="33" t="s">
        <v>179</v>
      </c>
      <c r="B114" s="33" t="s">
        <v>123</v>
      </c>
      <c r="C114" s="39" t="s">
        <v>186</v>
      </c>
      <c r="D114" s="39">
        <v>37</v>
      </c>
      <c r="E114" s="33" t="s">
        <v>72</v>
      </c>
      <c r="F114" s="33" t="s">
        <v>72</v>
      </c>
      <c r="G114" s="33" t="s">
        <v>73</v>
      </c>
      <c r="H114" s="33" t="s">
        <v>74</v>
      </c>
      <c r="M114" s="19"/>
      <c r="N114" s="19"/>
      <c r="O114" s="19"/>
      <c r="P114" s="19"/>
      <c r="Q114" s="19"/>
      <c r="R114" s="26"/>
      <c r="S114" s="20"/>
      <c r="T114" s="19"/>
      <c r="U114" s="19"/>
      <c r="V114" s="19"/>
      <c r="W114" s="19"/>
      <c r="X114" s="19"/>
      <c r="Y114" s="22"/>
      <c r="Z114" s="20"/>
      <c r="AG114">
        <f t="shared" si="0"/>
        <v>0</v>
      </c>
      <c r="AH114">
        <f t="shared" si="1"/>
        <v>0</v>
      </c>
      <c r="AI114">
        <f t="shared" si="2"/>
        <v>0</v>
      </c>
      <c r="AJ114">
        <f t="shared" si="3"/>
        <v>0</v>
      </c>
      <c r="AK114">
        <f t="shared" ref="AK114:AL114" si="116">AVERAGE(AG114,AI114)</f>
        <v>0</v>
      </c>
      <c r="AL114">
        <f t="shared" si="116"/>
        <v>0</v>
      </c>
      <c r="AM114">
        <f t="shared" si="5"/>
        <v>0</v>
      </c>
      <c r="AO114" s="19"/>
      <c r="AP114" s="19"/>
      <c r="AQ114" s="19"/>
      <c r="AR114" s="19"/>
      <c r="AS114" s="19"/>
      <c r="AT114" s="26"/>
      <c r="AW114" s="16">
        <f t="shared" si="7"/>
        <v>0</v>
      </c>
      <c r="AX114" s="19"/>
      <c r="AY114" s="19"/>
      <c r="AZ114" s="19"/>
      <c r="BA114" s="20"/>
      <c r="BB114" s="20"/>
      <c r="BC114" s="20"/>
      <c r="BD114" s="20"/>
      <c r="BE114" s="20"/>
    </row>
    <row r="115" spans="1:57" ht="15.75" customHeight="1">
      <c r="A115" s="20" t="s">
        <v>145</v>
      </c>
      <c r="B115" s="20" t="s">
        <v>70</v>
      </c>
      <c r="C115" s="27" t="s">
        <v>153</v>
      </c>
      <c r="D115" s="27">
        <v>41</v>
      </c>
      <c r="E115" s="20" t="s">
        <v>73</v>
      </c>
      <c r="F115" s="20" t="s">
        <v>72</v>
      </c>
      <c r="G115" s="20" t="s">
        <v>141</v>
      </c>
      <c r="H115" s="20" t="s">
        <v>74</v>
      </c>
      <c r="M115" s="19"/>
      <c r="N115" s="19"/>
      <c r="O115" s="19"/>
      <c r="P115" s="19"/>
      <c r="Q115" s="19"/>
      <c r="R115" s="26"/>
      <c r="S115" s="20"/>
      <c r="T115" s="19"/>
      <c r="U115" s="19"/>
      <c r="V115" s="19"/>
      <c r="W115" s="19"/>
      <c r="X115" s="19"/>
      <c r="Y115" s="22"/>
      <c r="Z115" s="20"/>
      <c r="AG115">
        <f t="shared" si="0"/>
        <v>0</v>
      </c>
      <c r="AH115">
        <f t="shared" si="1"/>
        <v>0</v>
      </c>
      <c r="AI115">
        <f t="shared" si="2"/>
        <v>0</v>
      </c>
      <c r="AJ115">
        <f t="shared" si="3"/>
        <v>0</v>
      </c>
      <c r="AK115">
        <f t="shared" ref="AK115:AL115" si="117">AVERAGE(AG115,AI115)</f>
        <v>0</v>
      </c>
      <c r="AL115">
        <f t="shared" si="117"/>
        <v>0</v>
      </c>
      <c r="AM115">
        <f t="shared" si="5"/>
        <v>0</v>
      </c>
      <c r="AO115" s="19"/>
      <c r="AP115" s="19"/>
      <c r="AQ115" s="19"/>
      <c r="AR115" s="19"/>
      <c r="AS115" s="19"/>
      <c r="AT115" s="26"/>
      <c r="AW115" s="16">
        <f t="shared" si="7"/>
        <v>0</v>
      </c>
      <c r="AX115" s="19"/>
      <c r="AY115" s="19"/>
      <c r="AZ115" s="19"/>
      <c r="BA115" s="20"/>
      <c r="BB115" s="20"/>
      <c r="BC115" s="20"/>
      <c r="BD115" s="20"/>
      <c r="BE115" s="20"/>
    </row>
    <row r="116" spans="1:57" ht="15.75" customHeight="1">
      <c r="A116" s="20" t="s">
        <v>142</v>
      </c>
      <c r="B116" s="20" t="s">
        <v>123</v>
      </c>
      <c r="C116" s="27" t="s">
        <v>143</v>
      </c>
      <c r="D116" s="27">
        <v>42</v>
      </c>
      <c r="E116" s="20" t="s">
        <v>73</v>
      </c>
      <c r="F116" s="20" t="s">
        <v>72</v>
      </c>
      <c r="G116" s="20" t="s">
        <v>141</v>
      </c>
      <c r="H116" s="20" t="s">
        <v>74</v>
      </c>
      <c r="M116" s="19"/>
      <c r="N116" s="19"/>
      <c r="O116" s="19"/>
      <c r="P116" s="19"/>
      <c r="Q116" s="19"/>
      <c r="R116" s="26"/>
      <c r="S116" s="20"/>
      <c r="T116" s="19"/>
      <c r="U116" s="19"/>
      <c r="V116" s="19"/>
      <c r="W116" s="19"/>
      <c r="X116" s="19"/>
      <c r="Y116" s="22"/>
      <c r="Z116" s="20"/>
      <c r="AG116">
        <f t="shared" si="0"/>
        <v>0</v>
      </c>
      <c r="AH116">
        <f t="shared" si="1"/>
        <v>0</v>
      </c>
      <c r="AI116">
        <f t="shared" si="2"/>
        <v>0</v>
      </c>
      <c r="AJ116">
        <f t="shared" si="3"/>
        <v>0</v>
      </c>
      <c r="AK116">
        <f t="shared" ref="AK116:AL116" si="118">AVERAGE(AG116,AI116)</f>
        <v>0</v>
      </c>
      <c r="AL116">
        <f t="shared" si="118"/>
        <v>0</v>
      </c>
      <c r="AM116">
        <f t="shared" si="5"/>
        <v>0</v>
      </c>
      <c r="AO116" s="19"/>
      <c r="AP116" s="19"/>
      <c r="AQ116" s="19"/>
      <c r="AR116" s="19"/>
      <c r="AS116" s="19"/>
      <c r="AT116" s="26"/>
      <c r="AW116" s="16">
        <f t="shared" si="7"/>
        <v>0</v>
      </c>
      <c r="AX116" s="19"/>
      <c r="AY116" s="19"/>
      <c r="AZ116" s="19"/>
      <c r="BA116" s="20"/>
      <c r="BB116" s="20"/>
      <c r="BC116" s="20"/>
      <c r="BD116" s="20"/>
      <c r="BE116" s="20"/>
    </row>
    <row r="117" spans="1:57" ht="15.75" customHeight="1">
      <c r="A117" s="49" t="s">
        <v>157</v>
      </c>
      <c r="B117" s="33" t="s">
        <v>70</v>
      </c>
      <c r="C117" s="50" t="s">
        <v>173</v>
      </c>
      <c r="D117" s="50">
        <v>43</v>
      </c>
      <c r="E117" s="49" t="s">
        <v>72</v>
      </c>
      <c r="F117" s="49" t="s">
        <v>72</v>
      </c>
      <c r="G117" s="49" t="s">
        <v>72</v>
      </c>
      <c r="H117" s="33" t="s">
        <v>141</v>
      </c>
      <c r="M117" s="19"/>
      <c r="N117" s="19"/>
      <c r="O117" s="19"/>
      <c r="P117" s="19"/>
      <c r="Q117" s="19"/>
      <c r="R117" s="26"/>
      <c r="S117" s="20"/>
      <c r="T117" s="19"/>
      <c r="U117" s="19"/>
      <c r="V117" s="19"/>
      <c r="W117" s="19"/>
      <c r="X117" s="19"/>
      <c r="Y117" s="22"/>
      <c r="Z117" s="20"/>
      <c r="AG117">
        <f t="shared" si="0"/>
        <v>0</v>
      </c>
      <c r="AH117">
        <f t="shared" si="1"/>
        <v>0</v>
      </c>
      <c r="AI117">
        <f t="shared" si="2"/>
        <v>0</v>
      </c>
      <c r="AJ117">
        <f t="shared" si="3"/>
        <v>0</v>
      </c>
      <c r="AK117">
        <f t="shared" ref="AK117:AL117" si="119">AVERAGE(AG117,AI117)</f>
        <v>0</v>
      </c>
      <c r="AL117">
        <f t="shared" si="119"/>
        <v>0</v>
      </c>
      <c r="AM117">
        <f t="shared" si="5"/>
        <v>0</v>
      </c>
      <c r="AO117" s="19"/>
      <c r="AP117" s="19"/>
      <c r="AQ117" s="19"/>
      <c r="AR117" s="19"/>
      <c r="AS117" s="19"/>
      <c r="AT117" s="26"/>
      <c r="AW117" s="16">
        <f t="shared" si="7"/>
        <v>0</v>
      </c>
      <c r="AX117" s="19"/>
      <c r="AY117" s="19"/>
      <c r="AZ117" s="19"/>
      <c r="BA117" s="20"/>
      <c r="BB117" s="20"/>
      <c r="BC117" s="20"/>
      <c r="BD117" s="20"/>
      <c r="BE117" s="20"/>
    </row>
    <row r="118" spans="1:57" ht="15.75" customHeight="1">
      <c r="A118" s="20" t="s">
        <v>69</v>
      </c>
      <c r="B118" s="20" t="s">
        <v>70</v>
      </c>
      <c r="C118" s="27" t="s">
        <v>71</v>
      </c>
      <c r="D118" s="27">
        <v>46</v>
      </c>
      <c r="E118" s="20" t="s">
        <v>72</v>
      </c>
      <c r="F118" s="20" t="s">
        <v>72</v>
      </c>
      <c r="G118" s="20" t="s">
        <v>141</v>
      </c>
      <c r="H118" t="s">
        <v>128</v>
      </c>
      <c r="M118" s="19"/>
      <c r="N118" s="19"/>
      <c r="O118" s="19"/>
      <c r="P118" s="19"/>
      <c r="Q118" s="19"/>
      <c r="R118" s="26"/>
      <c r="S118" s="20"/>
      <c r="T118" s="19"/>
      <c r="U118" s="19"/>
      <c r="V118" s="19"/>
      <c r="W118" s="19"/>
      <c r="X118" s="19"/>
      <c r="Y118" s="22"/>
      <c r="Z118" s="20"/>
      <c r="AG118">
        <f t="shared" si="0"/>
        <v>0</v>
      </c>
      <c r="AH118">
        <f t="shared" si="1"/>
        <v>0</v>
      </c>
      <c r="AI118">
        <f t="shared" si="2"/>
        <v>0</v>
      </c>
      <c r="AJ118">
        <f t="shared" si="3"/>
        <v>0</v>
      </c>
      <c r="AK118">
        <f t="shared" ref="AK118:AL118" si="120">AVERAGE(AG118,AI118)</f>
        <v>0</v>
      </c>
      <c r="AL118">
        <f t="shared" si="120"/>
        <v>0</v>
      </c>
      <c r="AM118">
        <f t="shared" si="5"/>
        <v>0</v>
      </c>
      <c r="AO118" s="19"/>
      <c r="AP118" s="19"/>
      <c r="AQ118" s="19"/>
      <c r="AR118" s="19"/>
      <c r="AS118" s="19"/>
      <c r="AT118" s="26"/>
      <c r="AW118" s="16">
        <f t="shared" si="7"/>
        <v>0</v>
      </c>
      <c r="AX118" s="19"/>
      <c r="AY118" s="19"/>
      <c r="AZ118" s="19"/>
      <c r="BA118" s="20"/>
      <c r="BB118" s="20"/>
      <c r="BC118" s="20"/>
      <c r="BD118" s="20"/>
      <c r="BE118" s="20"/>
    </row>
    <row r="119" spans="1:57" ht="15.75" customHeight="1">
      <c r="A119" s="20" t="s">
        <v>151</v>
      </c>
      <c r="B119" s="20" t="s">
        <v>123</v>
      </c>
      <c r="C119" s="27" t="s">
        <v>175</v>
      </c>
      <c r="D119" s="55">
        <v>48</v>
      </c>
      <c r="E119" s="20" t="s">
        <v>72</v>
      </c>
      <c r="F119" s="20" t="s">
        <v>72</v>
      </c>
      <c r="G119" s="20" t="s">
        <v>141</v>
      </c>
      <c r="H119" t="s">
        <v>128</v>
      </c>
      <c r="M119" s="19"/>
      <c r="N119" s="19"/>
      <c r="O119" s="19"/>
      <c r="P119" s="19"/>
      <c r="Q119" s="19"/>
      <c r="R119" s="26"/>
      <c r="S119" s="20"/>
      <c r="T119" s="19"/>
      <c r="U119" s="19"/>
      <c r="V119" s="19"/>
      <c r="W119" s="19"/>
      <c r="X119" s="19"/>
      <c r="Y119" s="22"/>
      <c r="Z119" s="20"/>
      <c r="AG119">
        <f t="shared" si="0"/>
        <v>0</v>
      </c>
      <c r="AH119">
        <f t="shared" si="1"/>
        <v>0</v>
      </c>
      <c r="AI119">
        <f t="shared" si="2"/>
        <v>0</v>
      </c>
      <c r="AJ119">
        <f t="shared" si="3"/>
        <v>0</v>
      </c>
      <c r="AK119">
        <f t="shared" ref="AK119:AL119" si="121">AVERAGE(AG119,AI119)</f>
        <v>0</v>
      </c>
      <c r="AL119">
        <f t="shared" si="121"/>
        <v>0</v>
      </c>
      <c r="AM119">
        <f t="shared" si="5"/>
        <v>0</v>
      </c>
      <c r="AO119" s="19"/>
      <c r="AP119" s="19"/>
      <c r="AQ119" s="19"/>
      <c r="AR119" s="19"/>
      <c r="AS119" s="19"/>
      <c r="AT119" s="26"/>
      <c r="AW119" s="16">
        <f t="shared" si="7"/>
        <v>0</v>
      </c>
      <c r="AX119" s="19"/>
      <c r="AY119" s="19"/>
      <c r="AZ119" s="19"/>
      <c r="BA119" s="20"/>
      <c r="BB119" s="20"/>
      <c r="BC119" s="20"/>
      <c r="BD119" s="20"/>
      <c r="BE119" s="20"/>
    </row>
    <row r="120" spans="1:57" ht="15.75" customHeight="1">
      <c r="A120" s="20" t="s">
        <v>69</v>
      </c>
      <c r="B120" s="20" t="s">
        <v>70</v>
      </c>
      <c r="C120" s="27" t="s">
        <v>172</v>
      </c>
      <c r="D120" s="27">
        <v>54</v>
      </c>
      <c r="E120" s="20" t="s">
        <v>73</v>
      </c>
      <c r="F120" s="20" t="s">
        <v>72</v>
      </c>
      <c r="G120" s="20" t="s">
        <v>141</v>
      </c>
      <c r="H120" s="20" t="s">
        <v>74</v>
      </c>
      <c r="M120" s="19"/>
      <c r="N120" s="19"/>
      <c r="O120" s="19"/>
      <c r="P120" s="19"/>
      <c r="Q120" s="19"/>
      <c r="R120" s="26"/>
      <c r="S120" s="20"/>
      <c r="T120" s="19"/>
      <c r="U120" s="19"/>
      <c r="V120" s="19"/>
      <c r="W120" s="19"/>
      <c r="X120" s="19"/>
      <c r="Y120" s="22"/>
      <c r="Z120" s="20"/>
      <c r="AG120">
        <f t="shared" si="0"/>
        <v>0</v>
      </c>
      <c r="AH120">
        <f t="shared" si="1"/>
        <v>0</v>
      </c>
      <c r="AI120">
        <f t="shared" si="2"/>
        <v>0</v>
      </c>
      <c r="AJ120">
        <f t="shared" si="3"/>
        <v>0</v>
      </c>
      <c r="AK120">
        <f t="shared" ref="AK120:AL120" si="122">AVERAGE(AG120,AI120)</f>
        <v>0</v>
      </c>
      <c r="AL120">
        <f t="shared" si="122"/>
        <v>0</v>
      </c>
      <c r="AM120">
        <f t="shared" si="5"/>
        <v>0</v>
      </c>
      <c r="AO120" s="19"/>
      <c r="AP120" s="19"/>
      <c r="AQ120" s="19"/>
      <c r="AR120" s="19"/>
      <c r="AS120" s="19"/>
      <c r="AT120" s="26"/>
      <c r="AU120" s="20"/>
      <c r="AV120" s="20"/>
      <c r="AW120" s="16"/>
      <c r="AX120" s="19"/>
      <c r="AY120" s="19"/>
      <c r="AZ120" s="19"/>
      <c r="BA120" s="20"/>
      <c r="BB120" s="20"/>
      <c r="BC120" s="20"/>
      <c r="BD120" s="20"/>
      <c r="BE120" s="20"/>
    </row>
    <row r="121" spans="1:57" ht="15.75" customHeight="1">
      <c r="A121" s="49" t="s">
        <v>181</v>
      </c>
      <c r="B121" s="33" t="s">
        <v>123</v>
      </c>
      <c r="C121" s="50" t="s">
        <v>183</v>
      </c>
      <c r="D121" s="50">
        <v>57</v>
      </c>
      <c r="E121" s="49" t="s">
        <v>73</v>
      </c>
      <c r="F121" s="49" t="s">
        <v>72</v>
      </c>
      <c r="G121" s="49" t="s">
        <v>73</v>
      </c>
      <c r="H121" s="33" t="s">
        <v>128</v>
      </c>
      <c r="M121" s="19"/>
      <c r="N121" s="19"/>
      <c r="O121" s="19"/>
      <c r="P121" s="19"/>
      <c r="Q121" s="19"/>
      <c r="R121" s="26"/>
      <c r="S121" s="20"/>
      <c r="T121" s="19"/>
      <c r="U121" s="19"/>
      <c r="V121" s="19"/>
      <c r="W121" s="19"/>
      <c r="X121" s="19"/>
      <c r="Y121" s="22"/>
      <c r="Z121" s="20"/>
      <c r="AG121">
        <f t="shared" si="0"/>
        <v>0</v>
      </c>
      <c r="AH121">
        <f t="shared" si="1"/>
        <v>0</v>
      </c>
      <c r="AI121">
        <f t="shared" si="2"/>
        <v>0</v>
      </c>
      <c r="AJ121">
        <f t="shared" si="3"/>
        <v>0</v>
      </c>
      <c r="AK121">
        <f t="shared" ref="AK121:AL121" si="123">AVERAGE(AG121,AI121)</f>
        <v>0</v>
      </c>
      <c r="AL121">
        <f t="shared" si="123"/>
        <v>0</v>
      </c>
      <c r="AM121">
        <f t="shared" si="5"/>
        <v>0</v>
      </c>
      <c r="AO121" s="19"/>
      <c r="AP121" s="19"/>
      <c r="AQ121" s="19"/>
      <c r="AR121" s="19"/>
      <c r="AS121" s="19"/>
      <c r="AT121" s="26"/>
      <c r="AU121" s="20"/>
      <c r="AV121" s="20"/>
      <c r="AW121" s="20"/>
      <c r="AX121" s="19"/>
      <c r="AY121" s="19"/>
      <c r="AZ121" s="19"/>
      <c r="BA121" s="20"/>
      <c r="BB121" s="20"/>
      <c r="BC121" s="20"/>
      <c r="BD121" s="20"/>
      <c r="BE121" s="20"/>
    </row>
    <row r="122" spans="1:57" ht="15.75" customHeight="1">
      <c r="A122" s="33" t="s">
        <v>181</v>
      </c>
      <c r="B122" s="33" t="s">
        <v>123</v>
      </c>
      <c r="C122" s="39" t="s">
        <v>182</v>
      </c>
      <c r="D122" s="39">
        <v>58</v>
      </c>
      <c r="E122" s="33" t="s">
        <v>72</v>
      </c>
      <c r="F122" s="33" t="s">
        <v>72</v>
      </c>
      <c r="G122" s="33" t="s">
        <v>73</v>
      </c>
      <c r="H122" s="33" t="s">
        <v>74</v>
      </c>
      <c r="M122" s="19"/>
      <c r="N122" s="19"/>
      <c r="O122" s="19"/>
      <c r="P122" s="19"/>
      <c r="Q122" s="19"/>
      <c r="R122" s="26"/>
      <c r="S122" s="20"/>
      <c r="T122" s="19"/>
      <c r="U122" s="19"/>
      <c r="V122" s="19"/>
      <c r="W122" s="19"/>
      <c r="X122" s="19"/>
      <c r="Y122" s="22"/>
      <c r="Z122" s="20"/>
      <c r="AG122">
        <f t="shared" si="0"/>
        <v>0</v>
      </c>
      <c r="AH122">
        <f t="shared" si="1"/>
        <v>0</v>
      </c>
      <c r="AI122">
        <f t="shared" si="2"/>
        <v>0</v>
      </c>
      <c r="AJ122">
        <f t="shared" si="3"/>
        <v>0</v>
      </c>
      <c r="AK122">
        <f t="shared" ref="AK122:AL122" si="124">AVERAGE(AG122,AI122)</f>
        <v>0</v>
      </c>
      <c r="AL122">
        <f t="shared" si="124"/>
        <v>0</v>
      </c>
      <c r="AM122">
        <f t="shared" si="5"/>
        <v>0</v>
      </c>
      <c r="AO122" s="19"/>
      <c r="AP122" s="19"/>
      <c r="AQ122" s="19"/>
      <c r="AR122" s="19"/>
      <c r="AS122" s="19"/>
      <c r="AT122" s="26"/>
      <c r="AU122" s="20"/>
      <c r="AV122" s="20"/>
      <c r="AW122" s="20"/>
      <c r="AX122" s="19"/>
      <c r="AY122" s="19"/>
      <c r="AZ122" s="19"/>
      <c r="BA122" s="20"/>
      <c r="BB122" s="20"/>
      <c r="BC122" s="20"/>
      <c r="BD122" s="20"/>
      <c r="BE122" s="20"/>
    </row>
    <row r="123" spans="1:57" ht="15.75" customHeight="1">
      <c r="A123" s="33" t="s">
        <v>157</v>
      </c>
      <c r="B123" s="33" t="s">
        <v>70</v>
      </c>
      <c r="C123" s="39" t="s">
        <v>158</v>
      </c>
      <c r="D123" s="39">
        <v>59</v>
      </c>
      <c r="E123" s="33" t="s">
        <v>73</v>
      </c>
      <c r="F123" s="33" t="s">
        <v>72</v>
      </c>
      <c r="G123" s="33" t="s">
        <v>73</v>
      </c>
      <c r="H123" s="33" t="s">
        <v>128</v>
      </c>
      <c r="M123" s="19"/>
      <c r="N123" s="19"/>
      <c r="O123" s="19"/>
      <c r="P123" s="19"/>
      <c r="Q123" s="19"/>
      <c r="R123" s="26"/>
      <c r="S123" s="20"/>
      <c r="T123" s="19"/>
      <c r="U123" s="19"/>
      <c r="V123" s="19"/>
      <c r="W123" s="19"/>
      <c r="X123" s="19"/>
      <c r="Y123" s="22"/>
      <c r="Z123" s="20"/>
      <c r="AG123">
        <f t="shared" si="0"/>
        <v>0</v>
      </c>
      <c r="AH123">
        <f t="shared" si="1"/>
        <v>0</v>
      </c>
      <c r="AI123">
        <f t="shared" si="2"/>
        <v>0</v>
      </c>
      <c r="AJ123">
        <f t="shared" si="3"/>
        <v>0</v>
      </c>
      <c r="AK123">
        <f t="shared" ref="AK123:AL123" si="125">AVERAGE(AG123,AI123)</f>
        <v>0</v>
      </c>
      <c r="AL123">
        <f t="shared" si="125"/>
        <v>0</v>
      </c>
      <c r="AM123">
        <f t="shared" si="5"/>
        <v>0</v>
      </c>
      <c r="AO123" s="19"/>
      <c r="AP123" s="19"/>
      <c r="AQ123" s="19"/>
      <c r="AR123" s="19"/>
      <c r="AS123" s="19"/>
      <c r="AT123" s="26"/>
      <c r="AU123" s="20"/>
      <c r="AV123" s="20"/>
      <c r="AW123" s="20"/>
      <c r="AX123" s="19"/>
      <c r="AY123" s="19"/>
      <c r="AZ123" s="19"/>
      <c r="BA123" s="20"/>
      <c r="BB123" s="20"/>
      <c r="BC123" s="20"/>
      <c r="BD123" s="20"/>
      <c r="BE123" s="20"/>
    </row>
    <row r="124" spans="1:57" ht="15.75" customHeight="1">
      <c r="A124" s="20" t="s">
        <v>121</v>
      </c>
      <c r="B124" s="20" t="s">
        <v>123</v>
      </c>
      <c r="C124" s="27" t="s">
        <v>174</v>
      </c>
      <c r="D124" s="27">
        <v>62</v>
      </c>
      <c r="E124" s="20" t="s">
        <v>72</v>
      </c>
      <c r="F124" s="20" t="s">
        <v>72</v>
      </c>
      <c r="G124" s="20" t="s">
        <v>141</v>
      </c>
      <c r="H124" t="s">
        <v>128</v>
      </c>
      <c r="M124" s="19"/>
      <c r="N124" s="19"/>
      <c r="O124" s="19"/>
      <c r="P124" s="19"/>
      <c r="Q124" s="19"/>
      <c r="R124" s="26"/>
      <c r="S124" s="20"/>
      <c r="T124" s="19"/>
      <c r="U124" s="19"/>
      <c r="V124" s="19"/>
      <c r="W124" s="19"/>
      <c r="X124" s="19"/>
      <c r="Y124" s="22"/>
      <c r="Z124" s="20"/>
      <c r="AG124">
        <f t="shared" si="0"/>
        <v>0</v>
      </c>
      <c r="AH124">
        <f t="shared" si="1"/>
        <v>0</v>
      </c>
      <c r="AI124">
        <f t="shared" si="2"/>
        <v>0</v>
      </c>
      <c r="AJ124">
        <f t="shared" si="3"/>
        <v>0</v>
      </c>
      <c r="AK124">
        <f t="shared" ref="AK124:AL124" si="126">AVERAGE(AG124,AI124)</f>
        <v>0</v>
      </c>
      <c r="AL124">
        <f t="shared" si="126"/>
        <v>0</v>
      </c>
      <c r="AM124">
        <f t="shared" si="5"/>
        <v>0</v>
      </c>
      <c r="AO124" s="19"/>
      <c r="AP124" s="19"/>
      <c r="AQ124" s="19"/>
      <c r="AR124" s="19"/>
      <c r="AS124" s="19"/>
      <c r="AT124" s="26"/>
      <c r="AU124" s="20"/>
      <c r="AV124" s="20"/>
      <c r="AW124" s="20"/>
      <c r="AX124" s="19"/>
      <c r="AY124" s="19"/>
      <c r="AZ124" s="19"/>
      <c r="BA124" s="20"/>
      <c r="BB124" s="20"/>
      <c r="BC124" s="20"/>
      <c r="BD124" s="20"/>
      <c r="BE124" s="20"/>
    </row>
    <row r="125" spans="1:57" ht="15.75" customHeight="1">
      <c r="A125" s="49" t="s">
        <v>176</v>
      </c>
      <c r="B125" s="33" t="s">
        <v>70</v>
      </c>
      <c r="C125" s="50" t="s">
        <v>177</v>
      </c>
      <c r="D125" s="50">
        <v>67</v>
      </c>
      <c r="E125" s="49" t="s">
        <v>72</v>
      </c>
      <c r="F125" s="49" t="s">
        <v>72</v>
      </c>
      <c r="G125" s="33" t="s">
        <v>73</v>
      </c>
      <c r="H125" s="33" t="s">
        <v>74</v>
      </c>
      <c r="M125" s="19"/>
      <c r="N125" s="19"/>
      <c r="O125" s="19"/>
      <c r="P125" s="19"/>
      <c r="Q125" s="19"/>
      <c r="R125" s="26"/>
      <c r="S125" s="20"/>
      <c r="T125" s="19"/>
      <c r="U125" s="19"/>
      <c r="V125" s="19"/>
      <c r="W125" s="19"/>
      <c r="X125" s="19"/>
      <c r="Y125" s="22"/>
      <c r="Z125" s="20"/>
      <c r="AG125">
        <f t="shared" si="0"/>
        <v>0</v>
      </c>
      <c r="AH125">
        <f t="shared" si="1"/>
        <v>0</v>
      </c>
      <c r="AI125">
        <f t="shared" si="2"/>
        <v>0</v>
      </c>
      <c r="AJ125">
        <f t="shared" si="3"/>
        <v>0</v>
      </c>
      <c r="AK125">
        <f t="shared" ref="AK125:AL125" si="127">AVERAGE(AG125,AI125)</f>
        <v>0</v>
      </c>
      <c r="AL125">
        <f t="shared" si="127"/>
        <v>0</v>
      </c>
      <c r="AM125">
        <f t="shared" si="5"/>
        <v>0</v>
      </c>
      <c r="AO125" s="19"/>
      <c r="AP125" s="19"/>
      <c r="AQ125" s="19"/>
      <c r="AR125" s="19"/>
      <c r="AS125" s="19"/>
      <c r="AT125" s="26"/>
      <c r="AU125" s="20"/>
      <c r="AV125" s="20"/>
      <c r="AW125" s="20"/>
      <c r="AX125" s="19"/>
      <c r="AY125" s="19"/>
      <c r="AZ125" s="19"/>
      <c r="BA125" s="20"/>
      <c r="BB125" s="20"/>
      <c r="BC125" s="20"/>
      <c r="BD125" s="20"/>
      <c r="BE125" s="20"/>
    </row>
    <row r="126" spans="1:57" ht="15.75" customHeight="1">
      <c r="A126" s="33" t="s">
        <v>138</v>
      </c>
      <c r="B126" s="33" t="s">
        <v>123</v>
      </c>
      <c r="C126" s="39" t="s">
        <v>187</v>
      </c>
      <c r="D126" s="39">
        <v>69</v>
      </c>
      <c r="E126" s="33" t="s">
        <v>72</v>
      </c>
      <c r="F126" s="33" t="s">
        <v>72</v>
      </c>
      <c r="G126" s="33" t="s">
        <v>73</v>
      </c>
      <c r="H126" s="33" t="s">
        <v>74</v>
      </c>
      <c r="M126" s="19"/>
      <c r="N126" s="19"/>
      <c r="O126" s="19"/>
      <c r="P126" s="19"/>
      <c r="Q126" s="19"/>
      <c r="R126" s="26"/>
      <c r="S126" s="20"/>
      <c r="T126" s="19"/>
      <c r="U126" s="19"/>
      <c r="V126" s="19"/>
      <c r="W126" s="19"/>
      <c r="X126" s="19"/>
      <c r="Y126" s="22"/>
      <c r="Z126" s="20"/>
      <c r="AG126">
        <f t="shared" si="0"/>
        <v>0</v>
      </c>
      <c r="AH126">
        <f t="shared" si="1"/>
        <v>0</v>
      </c>
      <c r="AI126">
        <f t="shared" si="2"/>
        <v>0</v>
      </c>
      <c r="AJ126">
        <f t="shared" si="3"/>
        <v>0</v>
      </c>
      <c r="AK126">
        <f t="shared" ref="AK126:AL126" si="128">AVERAGE(AG126,AI126)</f>
        <v>0</v>
      </c>
      <c r="AL126">
        <f t="shared" si="128"/>
        <v>0</v>
      </c>
      <c r="AM126">
        <f t="shared" si="5"/>
        <v>0</v>
      </c>
      <c r="AO126" s="19"/>
      <c r="AP126" s="19"/>
      <c r="AQ126" s="19"/>
      <c r="AR126" s="19"/>
      <c r="AS126" s="19"/>
      <c r="AT126" s="26"/>
      <c r="AU126" s="20"/>
      <c r="AV126" s="20"/>
      <c r="AW126" s="20"/>
      <c r="AX126" s="19"/>
      <c r="AY126" s="19"/>
      <c r="AZ126" s="19"/>
      <c r="BA126" s="20"/>
      <c r="BB126" s="20"/>
      <c r="BC126" s="20"/>
      <c r="BD126" s="20"/>
      <c r="BE126" s="20"/>
    </row>
    <row r="127" spans="1:57" ht="15.75" customHeight="1">
      <c r="A127" s="20" t="s">
        <v>157</v>
      </c>
      <c r="B127" s="20" t="s">
        <v>70</v>
      </c>
      <c r="C127" s="27" t="s">
        <v>173</v>
      </c>
      <c r="D127" s="27">
        <v>71</v>
      </c>
      <c r="E127" s="20" t="s">
        <v>72</v>
      </c>
      <c r="F127" s="20" t="s">
        <v>72</v>
      </c>
      <c r="G127" s="20" t="s">
        <v>141</v>
      </c>
      <c r="H127" s="20" t="s">
        <v>128</v>
      </c>
      <c r="M127" s="19"/>
      <c r="N127" s="19"/>
      <c r="O127" s="19"/>
      <c r="P127" s="19"/>
      <c r="Q127" s="19"/>
      <c r="R127" s="26"/>
      <c r="S127" s="20"/>
      <c r="T127" s="19"/>
      <c r="U127" s="19"/>
      <c r="V127" s="19"/>
      <c r="W127" s="19"/>
      <c r="X127" s="19"/>
      <c r="Y127" s="22"/>
      <c r="Z127" s="20"/>
      <c r="AG127">
        <f t="shared" si="0"/>
        <v>0</v>
      </c>
      <c r="AH127">
        <f t="shared" si="1"/>
        <v>0</v>
      </c>
      <c r="AI127">
        <f t="shared" si="2"/>
        <v>0</v>
      </c>
      <c r="AJ127">
        <f t="shared" si="3"/>
        <v>0</v>
      </c>
      <c r="AK127">
        <f t="shared" ref="AK127:AL127" si="129">AVERAGE(AG127,AI127)</f>
        <v>0</v>
      </c>
      <c r="AL127">
        <f t="shared" si="129"/>
        <v>0</v>
      </c>
      <c r="AM127">
        <f t="shared" si="5"/>
        <v>0</v>
      </c>
      <c r="AO127" s="19"/>
      <c r="AP127" s="19"/>
      <c r="AQ127" s="19"/>
      <c r="AR127" s="19"/>
      <c r="AS127" s="19"/>
      <c r="AT127" s="26"/>
      <c r="AU127" s="20"/>
      <c r="AV127" s="20"/>
      <c r="AW127" s="20"/>
      <c r="AX127" s="19"/>
      <c r="AY127" s="19"/>
      <c r="AZ127" s="19"/>
      <c r="BA127" s="20"/>
      <c r="BB127" s="20"/>
      <c r="BC127" s="20"/>
      <c r="BD127" s="20"/>
      <c r="BE127" s="20"/>
    </row>
    <row r="128" spans="1:57" ht="15.75" customHeight="1">
      <c r="A128" s="33" t="s">
        <v>179</v>
      </c>
      <c r="B128" s="33" t="s">
        <v>123</v>
      </c>
      <c r="C128" s="39" t="s">
        <v>186</v>
      </c>
      <c r="D128" s="39">
        <v>1</v>
      </c>
      <c r="E128" s="33" t="s">
        <v>72</v>
      </c>
      <c r="F128" s="33" t="s">
        <v>72</v>
      </c>
      <c r="G128" s="33" t="s">
        <v>72</v>
      </c>
      <c r="H128" s="33" t="s">
        <v>141</v>
      </c>
      <c r="M128" s="19"/>
      <c r="N128" s="19"/>
      <c r="O128" s="19"/>
      <c r="P128" s="19"/>
      <c r="Q128" s="19"/>
      <c r="R128" s="26"/>
      <c r="S128" s="20"/>
      <c r="T128" s="19"/>
      <c r="U128" s="19"/>
      <c r="V128" s="19"/>
      <c r="W128" s="19"/>
      <c r="X128" s="19"/>
      <c r="Y128" s="22"/>
      <c r="Z128" s="20"/>
      <c r="AO128" s="19"/>
      <c r="AP128" s="19"/>
      <c r="AQ128" s="19"/>
      <c r="AR128" s="19"/>
      <c r="AS128" s="19"/>
      <c r="AT128" s="26"/>
      <c r="AU128" s="20"/>
      <c r="AV128" s="20"/>
      <c r="AW128" s="20"/>
      <c r="AX128" s="19"/>
      <c r="AY128" s="19"/>
      <c r="AZ128" s="19"/>
      <c r="BA128" s="20"/>
      <c r="BB128" s="20"/>
      <c r="BC128" s="20"/>
      <c r="BD128" s="20"/>
      <c r="BE128" s="20"/>
    </row>
    <row r="129" spans="1:57" ht="15.75" customHeight="1">
      <c r="A129" s="49" t="s">
        <v>138</v>
      </c>
      <c r="B129" s="33" t="s">
        <v>123</v>
      </c>
      <c r="C129" s="50" t="s">
        <v>139</v>
      </c>
      <c r="D129" s="50">
        <v>75</v>
      </c>
      <c r="E129" s="49" t="s">
        <v>73</v>
      </c>
      <c r="F129" s="49" t="s">
        <v>72</v>
      </c>
      <c r="G129" s="33" t="s">
        <v>73</v>
      </c>
      <c r="H129" s="33" t="s">
        <v>128</v>
      </c>
      <c r="M129" s="19"/>
      <c r="N129" s="19"/>
      <c r="O129" s="19"/>
      <c r="P129" s="19"/>
      <c r="Q129" s="19"/>
      <c r="R129" s="26"/>
      <c r="S129" s="20"/>
      <c r="T129" s="19"/>
      <c r="U129" s="19"/>
      <c r="V129" s="19"/>
      <c r="W129" s="19"/>
      <c r="X129" s="19"/>
      <c r="Y129" s="22"/>
      <c r="Z129" s="20"/>
      <c r="AG129">
        <f t="shared" ref="AG129:AG140" si="130">AB129-AA129</f>
        <v>0</v>
      </c>
      <c r="AH129">
        <f t="shared" ref="AH129:AH140" si="131">AC129-AA129</f>
        <v>0</v>
      </c>
      <c r="AI129">
        <f t="shared" ref="AI129:AI140" si="132">AE129-AD129</f>
        <v>0</v>
      </c>
      <c r="AJ129">
        <f t="shared" ref="AJ129:AJ140" si="133">AF129-AD129</f>
        <v>0</v>
      </c>
      <c r="AK129">
        <f t="shared" ref="AK129:AL129" si="134">AVERAGE(AG129,AI129)</f>
        <v>0</v>
      </c>
      <c r="AL129">
        <f t="shared" si="134"/>
        <v>0</v>
      </c>
      <c r="AM129">
        <f t="shared" ref="AM129:AM134" si="135">(11.43*AK129)-(0.64*AL129)</f>
        <v>0</v>
      </c>
      <c r="AO129" s="19"/>
      <c r="AP129" s="19"/>
      <c r="AQ129" s="19"/>
      <c r="AR129" s="19"/>
      <c r="AS129" s="19"/>
      <c r="AT129" s="26"/>
      <c r="AU129" s="20"/>
      <c r="AV129" s="20"/>
      <c r="AW129" s="20"/>
      <c r="AX129" s="19"/>
      <c r="AY129" s="19"/>
      <c r="AZ129" s="19"/>
      <c r="BA129" s="20"/>
      <c r="BB129" s="20"/>
      <c r="BC129" s="20"/>
      <c r="BD129" s="20"/>
      <c r="BE129" s="20"/>
    </row>
    <row r="130" spans="1:57" ht="15.75" customHeight="1">
      <c r="A130" s="20" t="s">
        <v>121</v>
      </c>
      <c r="B130" s="20" t="s">
        <v>123</v>
      </c>
      <c r="C130" s="27" t="s">
        <v>124</v>
      </c>
      <c r="D130" s="55">
        <v>76</v>
      </c>
      <c r="E130" s="20" t="s">
        <v>73</v>
      </c>
      <c r="F130" s="20" t="s">
        <v>72</v>
      </c>
      <c r="G130" s="20" t="s">
        <v>141</v>
      </c>
      <c r="H130" s="20" t="s">
        <v>74</v>
      </c>
      <c r="M130" s="19"/>
      <c r="N130" s="19"/>
      <c r="O130" s="19"/>
      <c r="P130" s="19"/>
      <c r="Q130" s="19"/>
      <c r="R130" s="26"/>
      <c r="S130" s="20"/>
      <c r="T130" s="19"/>
      <c r="U130" s="19"/>
      <c r="V130" s="19"/>
      <c r="W130" s="19"/>
      <c r="X130" s="19"/>
      <c r="Y130" s="22"/>
      <c r="Z130" s="20"/>
      <c r="AG130">
        <f t="shared" si="130"/>
        <v>0</v>
      </c>
      <c r="AH130">
        <f t="shared" si="131"/>
        <v>0</v>
      </c>
      <c r="AI130">
        <f t="shared" si="132"/>
        <v>0</v>
      </c>
      <c r="AJ130">
        <f t="shared" si="133"/>
        <v>0</v>
      </c>
      <c r="AK130">
        <f t="shared" ref="AK130:AL130" si="136">AVERAGE(AG130,AI130)</f>
        <v>0</v>
      </c>
      <c r="AL130">
        <f t="shared" si="136"/>
        <v>0</v>
      </c>
      <c r="AM130">
        <f t="shared" si="135"/>
        <v>0</v>
      </c>
      <c r="AO130" s="19"/>
      <c r="AP130" s="19"/>
      <c r="AQ130" s="19"/>
      <c r="AR130" s="19"/>
      <c r="AS130" s="19"/>
      <c r="AT130" s="26"/>
      <c r="AU130" s="20"/>
      <c r="AV130" s="20"/>
      <c r="AW130" s="20"/>
      <c r="AX130" s="19"/>
      <c r="AY130" s="19"/>
      <c r="AZ130" s="19"/>
      <c r="BA130" s="20"/>
      <c r="BB130" s="20"/>
      <c r="BC130" s="20"/>
      <c r="BD130" s="20"/>
      <c r="BE130" s="20"/>
    </row>
    <row r="131" spans="1:57" ht="15.75" customHeight="1">
      <c r="A131" s="20" t="s">
        <v>176</v>
      </c>
      <c r="B131" s="20" t="s">
        <v>70</v>
      </c>
      <c r="C131" s="27" t="s">
        <v>177</v>
      </c>
      <c r="D131" s="27">
        <v>77</v>
      </c>
      <c r="E131" s="20" t="s">
        <v>72</v>
      </c>
      <c r="F131" s="20" t="s">
        <v>72</v>
      </c>
      <c r="G131" s="20" t="s">
        <v>141</v>
      </c>
      <c r="H131" t="s">
        <v>128</v>
      </c>
      <c r="M131" s="19"/>
      <c r="N131" s="19"/>
      <c r="O131" s="19"/>
      <c r="P131" s="19"/>
      <c r="Q131" s="19"/>
      <c r="R131" s="26"/>
      <c r="S131" s="20"/>
      <c r="T131" s="19"/>
      <c r="U131" s="19"/>
      <c r="V131" s="19"/>
      <c r="W131" s="19"/>
      <c r="X131" s="19"/>
      <c r="Y131" s="22"/>
      <c r="Z131" s="20"/>
      <c r="AG131">
        <f t="shared" si="130"/>
        <v>0</v>
      </c>
      <c r="AH131">
        <f t="shared" si="131"/>
        <v>0</v>
      </c>
      <c r="AI131">
        <f t="shared" si="132"/>
        <v>0</v>
      </c>
      <c r="AJ131">
        <f t="shared" si="133"/>
        <v>0</v>
      </c>
      <c r="AK131">
        <f t="shared" ref="AK131:AL131" si="137">AVERAGE(AG131,AI131)</f>
        <v>0</v>
      </c>
      <c r="AL131">
        <f t="shared" si="137"/>
        <v>0</v>
      </c>
      <c r="AM131">
        <f t="shared" si="135"/>
        <v>0</v>
      </c>
      <c r="AO131" s="19"/>
      <c r="AP131" s="19"/>
      <c r="AQ131" s="19"/>
      <c r="AR131" s="19"/>
      <c r="AS131" s="19"/>
      <c r="AT131" s="26"/>
      <c r="AU131" s="20"/>
      <c r="AV131" s="20"/>
      <c r="AW131" s="20"/>
      <c r="AX131" s="19"/>
      <c r="AY131" s="19"/>
      <c r="AZ131" s="19"/>
      <c r="BA131" s="20"/>
      <c r="BB131" s="20"/>
      <c r="BC131" s="20"/>
      <c r="BD131" s="20"/>
      <c r="BE131" s="20"/>
    </row>
    <row r="132" spans="1:57" ht="15.75" customHeight="1">
      <c r="A132" s="20" t="s">
        <v>157</v>
      </c>
      <c r="B132" s="20" t="s">
        <v>70</v>
      </c>
      <c r="C132" s="27" t="s">
        <v>158</v>
      </c>
      <c r="D132" s="56">
        <v>78</v>
      </c>
      <c r="E132" s="20" t="s">
        <v>73</v>
      </c>
      <c r="F132" s="20" t="s">
        <v>72</v>
      </c>
      <c r="G132" s="20" t="s">
        <v>141</v>
      </c>
      <c r="H132" s="20" t="s">
        <v>74</v>
      </c>
      <c r="M132" s="19"/>
      <c r="N132" s="19"/>
      <c r="O132" s="19"/>
      <c r="P132" s="19"/>
      <c r="Q132" s="19"/>
      <c r="R132" s="26"/>
      <c r="S132" s="20"/>
      <c r="T132" s="19"/>
      <c r="U132" s="19"/>
      <c r="V132" s="19"/>
      <c r="W132" s="19"/>
      <c r="X132" s="19"/>
      <c r="Y132" s="22"/>
      <c r="Z132" s="20"/>
      <c r="AG132">
        <f t="shared" si="130"/>
        <v>0</v>
      </c>
      <c r="AH132">
        <f t="shared" si="131"/>
        <v>0</v>
      </c>
      <c r="AI132">
        <f t="shared" si="132"/>
        <v>0</v>
      </c>
      <c r="AJ132">
        <f t="shared" si="133"/>
        <v>0</v>
      </c>
      <c r="AK132">
        <f t="shared" ref="AK132:AL132" si="138">AVERAGE(AG132,AI132)</f>
        <v>0</v>
      </c>
      <c r="AL132">
        <f t="shared" si="138"/>
        <v>0</v>
      </c>
      <c r="AM132">
        <f t="shared" si="135"/>
        <v>0</v>
      </c>
      <c r="AO132" s="19"/>
      <c r="AP132" s="19"/>
      <c r="AQ132" s="19"/>
      <c r="AR132" s="19"/>
      <c r="AS132" s="19"/>
      <c r="AT132" s="26"/>
      <c r="AU132" s="20"/>
      <c r="AV132" s="20"/>
      <c r="AW132" s="20"/>
      <c r="AX132" s="19"/>
      <c r="AY132" s="19"/>
      <c r="AZ132" s="19"/>
      <c r="BA132" s="20"/>
      <c r="BB132" s="20"/>
      <c r="BC132" s="20"/>
      <c r="BD132" s="20"/>
      <c r="BE132" s="20"/>
    </row>
    <row r="133" spans="1:57" ht="15.75" customHeight="1">
      <c r="A133" s="49" t="s">
        <v>157</v>
      </c>
      <c r="B133" s="33" t="s">
        <v>70</v>
      </c>
      <c r="C133" s="50" t="s">
        <v>158</v>
      </c>
      <c r="D133" s="50">
        <v>79</v>
      </c>
      <c r="E133" s="49" t="s">
        <v>73</v>
      </c>
      <c r="F133" s="49" t="s">
        <v>72</v>
      </c>
      <c r="G133" s="33" t="s">
        <v>72</v>
      </c>
      <c r="H133" s="33" t="s">
        <v>141</v>
      </c>
      <c r="M133" s="19"/>
      <c r="N133" s="19"/>
      <c r="O133" s="19"/>
      <c r="P133" s="19"/>
      <c r="Q133" s="19"/>
      <c r="R133" s="26"/>
      <c r="S133" s="20"/>
      <c r="T133" s="19"/>
      <c r="U133" s="19"/>
      <c r="V133" s="19"/>
      <c r="W133" s="19"/>
      <c r="X133" s="19"/>
      <c r="Y133" s="22"/>
      <c r="Z133" s="20"/>
      <c r="AG133">
        <f t="shared" si="130"/>
        <v>0</v>
      </c>
      <c r="AH133">
        <f t="shared" si="131"/>
        <v>0</v>
      </c>
      <c r="AI133">
        <f t="shared" si="132"/>
        <v>0</v>
      </c>
      <c r="AJ133">
        <f t="shared" si="133"/>
        <v>0</v>
      </c>
      <c r="AK133">
        <f t="shared" ref="AK133:AL133" si="139">AVERAGE(AG133,AI133)</f>
        <v>0</v>
      </c>
      <c r="AL133">
        <f t="shared" si="139"/>
        <v>0</v>
      </c>
      <c r="AM133">
        <f t="shared" si="135"/>
        <v>0</v>
      </c>
      <c r="AO133" s="19"/>
      <c r="AP133" s="19"/>
      <c r="AQ133" s="19"/>
      <c r="AR133" s="19"/>
      <c r="AS133" s="19"/>
      <c r="AT133" s="26"/>
      <c r="AU133" s="20"/>
      <c r="AV133" s="20"/>
      <c r="AW133" s="20"/>
      <c r="AX133" s="19"/>
      <c r="AY133" s="19"/>
      <c r="AZ133" s="19"/>
      <c r="BA133" s="20"/>
      <c r="BB133" s="20"/>
      <c r="BC133" s="20"/>
      <c r="BD133" s="20"/>
      <c r="BE133" s="20"/>
    </row>
    <row r="134" spans="1:57" ht="15.75" customHeight="1">
      <c r="A134" s="33" t="s">
        <v>184</v>
      </c>
      <c r="B134" s="33" t="s">
        <v>70</v>
      </c>
      <c r="C134" s="39" t="s">
        <v>185</v>
      </c>
      <c r="D134" s="39">
        <v>80</v>
      </c>
      <c r="E134" s="33" t="s">
        <v>72</v>
      </c>
      <c r="F134" s="33" t="s">
        <v>72</v>
      </c>
      <c r="G134" s="33" t="s">
        <v>72</v>
      </c>
      <c r="H134" s="33" t="s">
        <v>128</v>
      </c>
      <c r="M134" s="19"/>
      <c r="N134" s="19"/>
      <c r="O134" s="19"/>
      <c r="P134" s="19"/>
      <c r="Q134" s="19"/>
      <c r="R134" s="26"/>
      <c r="S134" s="20"/>
      <c r="T134" s="19"/>
      <c r="U134" s="19"/>
      <c r="V134" s="19"/>
      <c r="W134" s="19"/>
      <c r="X134" s="19"/>
      <c r="Y134" s="22"/>
      <c r="Z134" s="20"/>
      <c r="AG134">
        <f t="shared" si="130"/>
        <v>0</v>
      </c>
      <c r="AH134">
        <f t="shared" si="131"/>
        <v>0</v>
      </c>
      <c r="AI134">
        <f t="shared" si="132"/>
        <v>0</v>
      </c>
      <c r="AJ134">
        <f t="shared" si="133"/>
        <v>0</v>
      </c>
      <c r="AK134">
        <f t="shared" ref="AK134:AL134" si="140">AVERAGE(AG134,AI134)</f>
        <v>0</v>
      </c>
      <c r="AL134">
        <f t="shared" si="140"/>
        <v>0</v>
      </c>
      <c r="AM134">
        <f t="shared" si="135"/>
        <v>0</v>
      </c>
      <c r="AO134" s="19"/>
      <c r="AP134" s="19"/>
      <c r="AQ134" s="19"/>
      <c r="AR134" s="19"/>
      <c r="AS134" s="19"/>
      <c r="AT134" s="26"/>
      <c r="AU134" s="20"/>
      <c r="AV134" s="20"/>
      <c r="AW134" s="20"/>
      <c r="AX134" s="19"/>
      <c r="AY134" s="19"/>
      <c r="AZ134" s="19"/>
      <c r="BA134" s="20"/>
      <c r="BB134" s="20"/>
      <c r="BC134" s="20"/>
      <c r="BD134" s="20"/>
      <c r="BE134" s="20"/>
    </row>
    <row r="135" spans="1:57" ht="15.75" customHeight="1">
      <c r="A135" s="33" t="s">
        <v>181</v>
      </c>
      <c r="B135" s="33" t="s">
        <v>123</v>
      </c>
      <c r="C135" s="39" t="s">
        <v>182</v>
      </c>
      <c r="D135" s="39">
        <v>81</v>
      </c>
      <c r="E135" s="33" t="s">
        <v>72</v>
      </c>
      <c r="F135" s="33" t="s">
        <v>72</v>
      </c>
      <c r="G135" s="33" t="s">
        <v>72</v>
      </c>
      <c r="H135" s="33" t="s">
        <v>141</v>
      </c>
      <c r="M135" s="19"/>
      <c r="N135" s="19"/>
      <c r="O135" s="19"/>
      <c r="P135" s="19"/>
      <c r="Q135" s="19"/>
      <c r="R135" s="26"/>
      <c r="S135" s="20"/>
      <c r="T135" s="19"/>
      <c r="U135" s="19"/>
      <c r="V135" s="19"/>
      <c r="W135" s="19"/>
      <c r="X135" s="19"/>
      <c r="Y135" s="22"/>
      <c r="Z135" s="20"/>
      <c r="AG135">
        <f t="shared" si="130"/>
        <v>0</v>
      </c>
      <c r="AH135">
        <f t="shared" si="131"/>
        <v>0</v>
      </c>
      <c r="AI135">
        <f t="shared" si="132"/>
        <v>0</v>
      </c>
      <c r="AJ135">
        <f t="shared" si="133"/>
        <v>0</v>
      </c>
      <c r="AK135">
        <f t="shared" ref="AK135:AL135" si="141">AVERAGE(AG135,AI135)</f>
        <v>0</v>
      </c>
      <c r="AL135">
        <f t="shared" si="141"/>
        <v>0</v>
      </c>
      <c r="AO135" s="19"/>
      <c r="AP135" s="19"/>
      <c r="AQ135" s="19"/>
      <c r="AR135" s="19"/>
      <c r="AS135" s="19"/>
      <c r="AT135" s="26"/>
      <c r="AU135" s="20"/>
      <c r="AV135" s="20"/>
      <c r="AW135" s="20"/>
      <c r="AX135" s="19"/>
      <c r="AY135" s="19"/>
      <c r="AZ135" s="19"/>
      <c r="BA135" s="20"/>
      <c r="BB135" s="20"/>
      <c r="BC135" s="20"/>
      <c r="BD135" s="20"/>
      <c r="BE135" s="20"/>
    </row>
    <row r="136" spans="1:57" ht="15.75" customHeight="1">
      <c r="A136" s="20" t="s">
        <v>142</v>
      </c>
      <c r="B136" s="20" t="s">
        <v>123</v>
      </c>
      <c r="C136" s="27" t="s">
        <v>150</v>
      </c>
      <c r="D136" s="55">
        <v>84</v>
      </c>
      <c r="E136" s="20" t="s">
        <v>72</v>
      </c>
      <c r="F136" s="20" t="s">
        <v>72</v>
      </c>
      <c r="G136" s="20" t="s">
        <v>141</v>
      </c>
      <c r="H136" t="s">
        <v>128</v>
      </c>
      <c r="M136" s="19"/>
      <c r="N136" s="19"/>
      <c r="O136" s="19"/>
      <c r="P136" s="19"/>
      <c r="Q136" s="19"/>
      <c r="R136" s="26"/>
      <c r="S136" s="20"/>
      <c r="T136" s="19"/>
      <c r="U136" s="19"/>
      <c r="V136" s="19"/>
      <c r="W136" s="19"/>
      <c r="X136" s="19"/>
      <c r="Y136" s="22"/>
      <c r="Z136" s="20"/>
      <c r="AG136">
        <f t="shared" si="130"/>
        <v>0</v>
      </c>
      <c r="AH136">
        <f t="shared" si="131"/>
        <v>0</v>
      </c>
      <c r="AI136">
        <f t="shared" si="132"/>
        <v>0</v>
      </c>
      <c r="AJ136">
        <f t="shared" si="133"/>
        <v>0</v>
      </c>
      <c r="AK136">
        <f t="shared" ref="AK136:AL136" si="142">AVERAGE(AG136,AI136)</f>
        <v>0</v>
      </c>
      <c r="AL136">
        <f t="shared" si="142"/>
        <v>0</v>
      </c>
      <c r="AO136" s="19"/>
      <c r="AP136" s="19"/>
      <c r="AQ136" s="19"/>
      <c r="AR136" s="19"/>
      <c r="AS136" s="19"/>
      <c r="AT136" s="26"/>
      <c r="AU136" s="20"/>
      <c r="AV136" s="20"/>
      <c r="AW136" s="20"/>
      <c r="AX136" s="19"/>
      <c r="AY136" s="19"/>
      <c r="AZ136" s="19"/>
      <c r="BA136" s="20"/>
      <c r="BB136" s="20"/>
      <c r="BC136" s="20"/>
      <c r="BD136" s="20"/>
      <c r="BE136" s="20"/>
    </row>
    <row r="137" spans="1:57" ht="15.75" customHeight="1">
      <c r="A137" s="49" t="s">
        <v>176</v>
      </c>
      <c r="B137" s="33" t="s">
        <v>70</v>
      </c>
      <c r="C137" s="50" t="s">
        <v>178</v>
      </c>
      <c r="D137" s="50">
        <v>85</v>
      </c>
      <c r="E137" s="49" t="s">
        <v>73</v>
      </c>
      <c r="F137" s="49" t="s">
        <v>72</v>
      </c>
      <c r="G137" s="33" t="s">
        <v>73</v>
      </c>
      <c r="H137" s="33" t="s">
        <v>128</v>
      </c>
      <c r="M137" s="19"/>
      <c r="N137" s="19"/>
      <c r="O137" s="19"/>
      <c r="P137" s="19"/>
      <c r="Q137" s="19"/>
      <c r="R137" s="26"/>
      <c r="S137" s="20"/>
      <c r="T137" s="19"/>
      <c r="U137" s="19"/>
      <c r="V137" s="19"/>
      <c r="W137" s="19"/>
      <c r="X137" s="19"/>
      <c r="Y137" s="22"/>
      <c r="Z137" s="20"/>
      <c r="AG137">
        <f t="shared" si="130"/>
        <v>0</v>
      </c>
      <c r="AH137">
        <f t="shared" si="131"/>
        <v>0</v>
      </c>
      <c r="AI137">
        <f t="shared" si="132"/>
        <v>0</v>
      </c>
      <c r="AJ137">
        <f t="shared" si="133"/>
        <v>0</v>
      </c>
      <c r="AK137">
        <f t="shared" ref="AK137:AL137" si="143">AVERAGE(AG137,AI137)</f>
        <v>0</v>
      </c>
      <c r="AL137">
        <f t="shared" si="143"/>
        <v>0</v>
      </c>
      <c r="AO137" s="19"/>
      <c r="AP137" s="19"/>
      <c r="AQ137" s="19"/>
      <c r="AR137" s="19"/>
      <c r="AS137" s="19"/>
      <c r="AT137" s="26"/>
      <c r="AU137" s="20"/>
      <c r="AV137" s="20"/>
      <c r="AW137" s="20"/>
      <c r="AX137" s="19"/>
      <c r="AY137" s="19"/>
      <c r="AZ137" s="19"/>
      <c r="BA137" s="20"/>
      <c r="BB137" s="20"/>
      <c r="BC137" s="20"/>
      <c r="BD137" s="20"/>
      <c r="BE137" s="20"/>
    </row>
    <row r="138" spans="1:57" ht="15.75" customHeight="1">
      <c r="A138" s="33" t="s">
        <v>181</v>
      </c>
      <c r="B138" s="33" t="s">
        <v>123</v>
      </c>
      <c r="C138" s="39" t="s">
        <v>183</v>
      </c>
      <c r="D138" s="39">
        <v>88</v>
      </c>
      <c r="E138" s="33" t="s">
        <v>73</v>
      </c>
      <c r="F138" s="33" t="s">
        <v>72</v>
      </c>
      <c r="G138" s="33" t="s">
        <v>72</v>
      </c>
      <c r="H138" s="33" t="s">
        <v>141</v>
      </c>
      <c r="M138" s="19"/>
      <c r="N138" s="19"/>
      <c r="O138" s="19"/>
      <c r="P138" s="19"/>
      <c r="Q138" s="19"/>
      <c r="R138" s="26"/>
      <c r="S138" s="20"/>
      <c r="T138" s="19"/>
      <c r="U138" s="19"/>
      <c r="V138" s="19"/>
      <c r="W138" s="19"/>
      <c r="X138" s="19"/>
      <c r="Y138" s="22"/>
      <c r="Z138" s="20"/>
      <c r="AG138">
        <f t="shared" si="130"/>
        <v>0</v>
      </c>
      <c r="AH138">
        <f t="shared" si="131"/>
        <v>0</v>
      </c>
      <c r="AI138">
        <f t="shared" si="132"/>
        <v>0</v>
      </c>
      <c r="AJ138">
        <f t="shared" si="133"/>
        <v>0</v>
      </c>
      <c r="AK138">
        <f t="shared" ref="AK138:AL138" si="144">AVERAGE(AG138,AI138)</f>
        <v>0</v>
      </c>
      <c r="AL138">
        <f t="shared" si="144"/>
        <v>0</v>
      </c>
      <c r="AO138" s="19"/>
      <c r="AP138" s="19"/>
      <c r="AQ138" s="19"/>
      <c r="AR138" s="19"/>
      <c r="AS138" s="19"/>
      <c r="AT138" s="26"/>
      <c r="AU138" s="20"/>
      <c r="AV138" s="20"/>
      <c r="AW138" s="20"/>
      <c r="AX138" s="19"/>
      <c r="AY138" s="19"/>
      <c r="AZ138" s="19"/>
      <c r="BA138" s="20"/>
      <c r="BB138" s="20"/>
      <c r="BC138" s="20"/>
      <c r="BD138" s="20"/>
      <c r="BE138" s="20"/>
    </row>
    <row r="139" spans="1:57" ht="15.75" customHeight="1">
      <c r="A139" s="33" t="s">
        <v>138</v>
      </c>
      <c r="B139" s="20" t="s">
        <v>123</v>
      </c>
      <c r="C139" s="39" t="s">
        <v>187</v>
      </c>
      <c r="D139" s="39">
        <v>89</v>
      </c>
      <c r="E139" s="33" t="s">
        <v>72</v>
      </c>
      <c r="F139" s="33" t="s">
        <v>72</v>
      </c>
      <c r="G139" s="33" t="s">
        <v>72</v>
      </c>
      <c r="H139" s="33" t="s">
        <v>128</v>
      </c>
      <c r="M139" s="19"/>
      <c r="N139" s="19"/>
      <c r="O139" s="19"/>
      <c r="P139" s="19"/>
      <c r="Q139" s="19"/>
      <c r="R139" s="26"/>
      <c r="S139" s="20"/>
      <c r="T139" s="19"/>
      <c r="U139" s="19"/>
      <c r="V139" s="19"/>
      <c r="W139" s="19"/>
      <c r="X139" s="19"/>
      <c r="Y139" s="22"/>
      <c r="Z139" s="20"/>
      <c r="AG139">
        <f t="shared" si="130"/>
        <v>0</v>
      </c>
      <c r="AH139">
        <f t="shared" si="131"/>
        <v>0</v>
      </c>
      <c r="AI139">
        <f t="shared" si="132"/>
        <v>0</v>
      </c>
      <c r="AJ139">
        <f t="shared" si="133"/>
        <v>0</v>
      </c>
      <c r="AK139">
        <f t="shared" ref="AK139:AL139" si="145">AVERAGE(AG139,AI139)</f>
        <v>0</v>
      </c>
      <c r="AL139">
        <f t="shared" si="145"/>
        <v>0</v>
      </c>
      <c r="AO139" s="19"/>
      <c r="AP139" s="19"/>
      <c r="AQ139" s="19"/>
      <c r="AR139" s="19"/>
      <c r="AS139" s="19"/>
      <c r="AT139" s="26"/>
      <c r="AU139" s="20"/>
      <c r="AV139" s="20"/>
      <c r="AW139" s="20"/>
      <c r="AX139" s="19"/>
      <c r="AY139" s="19"/>
      <c r="AZ139" s="19"/>
    </row>
    <row r="140" spans="1:57" ht="15.75" customHeight="1">
      <c r="A140" s="33" t="s">
        <v>184</v>
      </c>
      <c r="B140" s="20" t="s">
        <v>70</v>
      </c>
      <c r="C140" s="39" t="s">
        <v>185</v>
      </c>
      <c r="D140" s="42">
        <v>91</v>
      </c>
      <c r="E140" s="33" t="s">
        <v>72</v>
      </c>
      <c r="F140" s="33" t="s">
        <v>72</v>
      </c>
      <c r="G140" s="33" t="s">
        <v>141</v>
      </c>
      <c r="H140" s="33" t="s">
        <v>141</v>
      </c>
      <c r="M140" s="19"/>
      <c r="N140" s="19"/>
      <c r="O140" s="19"/>
      <c r="P140" s="19"/>
      <c r="Q140" s="19"/>
      <c r="R140" s="26"/>
      <c r="S140" s="20"/>
      <c r="T140" s="19"/>
      <c r="U140" s="19"/>
      <c r="V140" s="19"/>
      <c r="W140" s="19"/>
      <c r="X140" s="19"/>
      <c r="Y140" s="22"/>
      <c r="Z140" s="20"/>
      <c r="AG140">
        <f t="shared" si="130"/>
        <v>0</v>
      </c>
      <c r="AH140">
        <f t="shared" si="131"/>
        <v>0</v>
      </c>
      <c r="AI140">
        <f t="shared" si="132"/>
        <v>0</v>
      </c>
      <c r="AJ140">
        <f t="shared" si="133"/>
        <v>0</v>
      </c>
      <c r="AK140">
        <f t="shared" ref="AK140:AL140" si="146">AVERAGE(AG140,AI140)</f>
        <v>0</v>
      </c>
      <c r="AL140">
        <f t="shared" si="146"/>
        <v>0</v>
      </c>
      <c r="AO140" s="19"/>
      <c r="AP140" s="19"/>
      <c r="AQ140" s="19"/>
      <c r="AR140" s="19"/>
      <c r="AS140" s="19"/>
      <c r="AT140" s="26"/>
      <c r="AU140" s="20"/>
      <c r="AV140" s="20"/>
      <c r="AW140" s="20"/>
      <c r="AX140" s="19"/>
      <c r="AY140" s="19"/>
      <c r="AZ140" s="19"/>
    </row>
    <row r="141" spans="1:57" ht="15.75" customHeight="1">
      <c r="A141" s="1" t="s">
        <v>147</v>
      </c>
      <c r="B141" s="20" t="s">
        <v>70</v>
      </c>
      <c r="C141" s="41" t="s">
        <v>171</v>
      </c>
      <c r="D141" s="41">
        <v>100</v>
      </c>
      <c r="E141" s="1" t="s">
        <v>73</v>
      </c>
      <c r="F141" s="1" t="s">
        <v>72</v>
      </c>
      <c r="G141" s="20" t="s">
        <v>141</v>
      </c>
      <c r="H141" s="20" t="s">
        <v>74</v>
      </c>
      <c r="M141" s="19"/>
      <c r="N141" s="19"/>
      <c r="O141" s="19"/>
      <c r="P141" s="19"/>
      <c r="Q141" s="19"/>
      <c r="R141" s="26"/>
      <c r="S141" s="20"/>
      <c r="T141" s="19"/>
      <c r="U141" s="19"/>
      <c r="V141" s="19"/>
      <c r="W141" s="19"/>
      <c r="X141" s="19"/>
      <c r="Y141" s="22"/>
      <c r="Z141" s="20"/>
      <c r="AO141" s="19"/>
      <c r="AP141" s="19"/>
      <c r="AQ141" s="19"/>
      <c r="AR141" s="19"/>
      <c r="AS141" s="19"/>
      <c r="AT141" s="26"/>
      <c r="AU141" s="20"/>
      <c r="AV141" s="20"/>
      <c r="AW141" s="20"/>
      <c r="AX141" s="19"/>
      <c r="AY141" s="19"/>
      <c r="AZ141" s="19"/>
    </row>
    <row r="142" spans="1:57" ht="15.75" customHeight="1">
      <c r="A142" s="33" t="s">
        <v>184</v>
      </c>
      <c r="B142" s="33" t="s">
        <v>70</v>
      </c>
      <c r="C142" s="39" t="s">
        <v>189</v>
      </c>
      <c r="D142" s="39"/>
      <c r="E142" s="33" t="s">
        <v>73</v>
      </c>
      <c r="F142" s="33" t="s">
        <v>72</v>
      </c>
      <c r="G142" s="33" t="s">
        <v>72</v>
      </c>
      <c r="H142" s="33" t="s">
        <v>74</v>
      </c>
      <c r="M142" s="19"/>
      <c r="N142" s="19"/>
      <c r="O142" s="19"/>
      <c r="P142" s="19"/>
      <c r="Q142" s="19"/>
      <c r="R142" s="26"/>
      <c r="S142" s="20"/>
      <c r="T142" s="19"/>
      <c r="U142" s="19"/>
      <c r="V142" s="19"/>
      <c r="W142" s="19"/>
      <c r="X142" s="19"/>
      <c r="Y142" s="22"/>
      <c r="Z142" s="20"/>
      <c r="AO142" s="19"/>
      <c r="AP142" s="19"/>
      <c r="AQ142" s="19"/>
      <c r="AR142" s="19"/>
      <c r="AS142" s="19"/>
      <c r="AT142" s="26"/>
      <c r="AU142" s="20"/>
      <c r="AV142" s="20"/>
      <c r="AW142" s="20"/>
      <c r="AX142" s="19"/>
      <c r="AY142" s="19"/>
      <c r="AZ142" s="19"/>
    </row>
    <row r="143" spans="1:57" ht="15.75" customHeight="1">
      <c r="A143" s="33" t="s">
        <v>184</v>
      </c>
      <c r="B143" s="33" t="s">
        <v>70</v>
      </c>
      <c r="C143" s="39" t="s">
        <v>189</v>
      </c>
      <c r="D143" s="39"/>
      <c r="E143" s="33" t="s">
        <v>73</v>
      </c>
      <c r="F143" s="33" t="s">
        <v>72</v>
      </c>
      <c r="G143" s="33" t="s">
        <v>73</v>
      </c>
      <c r="H143" s="33" t="s">
        <v>128</v>
      </c>
      <c r="M143" s="19"/>
      <c r="N143" s="19"/>
      <c r="O143" s="19"/>
      <c r="P143" s="19"/>
      <c r="Q143" s="19"/>
      <c r="R143" s="26"/>
      <c r="S143" s="20"/>
      <c r="T143" s="19"/>
      <c r="U143" s="19"/>
      <c r="V143" s="19"/>
      <c r="W143" s="19"/>
      <c r="X143" s="19"/>
      <c r="Y143" s="22"/>
      <c r="Z143" s="20"/>
      <c r="AO143" s="19"/>
      <c r="AP143" s="19"/>
      <c r="AQ143" s="19"/>
      <c r="AR143" s="19"/>
      <c r="AS143" s="19"/>
      <c r="AT143" s="26"/>
      <c r="AU143" s="20"/>
      <c r="AV143" s="20"/>
      <c r="AW143" s="20"/>
      <c r="AX143" s="19"/>
      <c r="AY143" s="19"/>
      <c r="AZ143" s="19"/>
    </row>
    <row r="144" spans="1:57" ht="15.75" customHeight="1">
      <c r="A144" s="33" t="s">
        <v>184</v>
      </c>
      <c r="B144" s="20" t="s">
        <v>70</v>
      </c>
      <c r="C144" s="39" t="s">
        <v>189</v>
      </c>
      <c r="D144" s="39"/>
      <c r="E144" s="33" t="s">
        <v>73</v>
      </c>
      <c r="F144" s="33" t="s">
        <v>72</v>
      </c>
      <c r="G144" s="33" t="s">
        <v>141</v>
      </c>
      <c r="H144" s="33" t="s">
        <v>141</v>
      </c>
      <c r="M144" s="19"/>
      <c r="N144" s="19"/>
      <c r="O144" s="19"/>
      <c r="P144" s="19"/>
      <c r="Q144" s="19"/>
      <c r="R144" s="26"/>
      <c r="S144" s="20"/>
      <c r="T144" s="19"/>
      <c r="U144" s="19"/>
      <c r="V144" s="19"/>
      <c r="W144" s="19"/>
      <c r="X144" s="19"/>
      <c r="Y144" s="22"/>
      <c r="Z144" s="20"/>
      <c r="AO144" s="19"/>
      <c r="AP144" s="19"/>
      <c r="AQ144" s="19"/>
      <c r="AR144" s="19"/>
      <c r="AS144" s="19"/>
      <c r="AT144" s="26"/>
      <c r="AU144" s="20"/>
      <c r="AV144" s="20"/>
      <c r="AW144" s="20"/>
      <c r="AX144" s="19"/>
      <c r="AY144" s="19"/>
      <c r="AZ144" s="19"/>
    </row>
    <row r="145" spans="1:52" ht="15.75" customHeight="1">
      <c r="A145" s="33" t="s">
        <v>184</v>
      </c>
      <c r="B145" s="20" t="s">
        <v>70</v>
      </c>
      <c r="C145" s="39" t="s">
        <v>189</v>
      </c>
      <c r="D145" s="39"/>
      <c r="E145" s="33" t="s">
        <v>73</v>
      </c>
      <c r="F145" s="33" t="s">
        <v>72</v>
      </c>
      <c r="G145" s="49" t="s">
        <v>140</v>
      </c>
      <c r="H145" s="33" t="s">
        <v>141</v>
      </c>
      <c r="M145" s="19"/>
      <c r="N145" s="19"/>
      <c r="O145" s="19"/>
      <c r="P145" s="19"/>
      <c r="Q145" s="19"/>
      <c r="R145" s="26"/>
      <c r="S145" s="20"/>
      <c r="T145" s="19" t="e">
        <f>R145/(S145*(0.02*0.02*0.01))</f>
        <v>#DIV/0!</v>
      </c>
      <c r="U145" s="19"/>
      <c r="V145" s="19"/>
      <c r="W145" s="19"/>
      <c r="X145" s="19"/>
      <c r="Y145" s="22"/>
      <c r="Z145" s="20">
        <v>5</v>
      </c>
      <c r="AG145">
        <f>AB145-AA145</f>
        <v>0</v>
      </c>
      <c r="AH145">
        <f>AC145-AA145</f>
        <v>0</v>
      </c>
      <c r="AI145">
        <f>AE145-AD145</f>
        <v>0</v>
      </c>
      <c r="AJ145">
        <f>AF145-AD145</f>
        <v>0</v>
      </c>
      <c r="AK145">
        <f t="shared" ref="AK145:AL145" si="147">AVERAGE(AG145,AI145)</f>
        <v>0</v>
      </c>
      <c r="AL145">
        <f t="shared" si="147"/>
        <v>0</v>
      </c>
      <c r="AM145">
        <f>(11.43*AK145)-(0.64*AL145)</f>
        <v>0</v>
      </c>
      <c r="AO145" s="19"/>
      <c r="AP145" s="19"/>
      <c r="AQ145" s="19"/>
      <c r="AR145" s="19"/>
      <c r="AS145" s="19"/>
      <c r="AT145" s="26"/>
      <c r="AU145" s="20"/>
      <c r="AV145" s="20"/>
      <c r="AW145" s="20"/>
      <c r="AX145" s="19"/>
      <c r="AY145" s="19"/>
      <c r="AZ145" s="19"/>
    </row>
    <row r="146" spans="1:52" ht="15.75" customHeight="1">
      <c r="M146" s="19"/>
      <c r="N146" s="19"/>
      <c r="O146" s="19"/>
      <c r="P146" s="19"/>
      <c r="Q146" s="19"/>
      <c r="R146" s="26"/>
      <c r="S146" s="20"/>
      <c r="T146" s="19"/>
      <c r="U146" s="19"/>
      <c r="V146" s="19"/>
      <c r="W146" s="19"/>
      <c r="X146" s="19"/>
      <c r="Y146" s="22"/>
      <c r="Z146" s="20"/>
      <c r="AO146" s="19"/>
      <c r="AP146" s="19"/>
      <c r="AQ146" s="19"/>
      <c r="AR146" s="19"/>
      <c r="AS146" s="19"/>
      <c r="AT146" s="26"/>
      <c r="AU146" s="20"/>
      <c r="AV146" s="20"/>
      <c r="AW146" s="20"/>
      <c r="AX146" s="19"/>
      <c r="AY146" s="19"/>
      <c r="AZ146" s="19"/>
    </row>
    <row r="147" spans="1:52" ht="15.75" customHeight="1">
      <c r="M147" s="19"/>
      <c r="N147" s="19"/>
      <c r="O147" s="19"/>
      <c r="P147" s="19"/>
      <c r="Q147" s="19"/>
      <c r="R147" s="26"/>
      <c r="S147" s="20"/>
      <c r="T147" s="19"/>
      <c r="U147" s="19"/>
      <c r="V147" s="19"/>
      <c r="W147" s="19"/>
      <c r="X147" s="19"/>
      <c r="Y147" s="22"/>
      <c r="Z147" s="20"/>
      <c r="AO147" s="19"/>
      <c r="AP147" s="19"/>
      <c r="AQ147" s="19"/>
      <c r="AR147" s="19"/>
      <c r="AS147" s="19"/>
      <c r="AT147" s="26"/>
      <c r="AU147" s="20"/>
      <c r="AV147" s="20"/>
      <c r="AW147" s="20"/>
      <c r="AX147" s="19"/>
      <c r="AY147" s="19"/>
      <c r="AZ147" s="19"/>
    </row>
    <row r="148" spans="1:52" ht="15.75" customHeight="1">
      <c r="M148" s="19"/>
      <c r="N148" s="19"/>
      <c r="O148" s="19"/>
      <c r="P148" s="19"/>
      <c r="Q148" s="19"/>
      <c r="R148" s="26"/>
      <c r="S148" s="20"/>
      <c r="T148" s="19"/>
      <c r="U148" s="19"/>
      <c r="V148" s="19"/>
      <c r="W148" s="19"/>
      <c r="X148" s="19"/>
      <c r="Y148" s="22"/>
      <c r="Z148" s="20"/>
      <c r="AO148" s="19"/>
      <c r="AP148" s="19"/>
      <c r="AQ148" s="19"/>
      <c r="AR148" s="19"/>
      <c r="AS148" s="19"/>
      <c r="AT148" s="26"/>
      <c r="AX148" s="19"/>
      <c r="AY148" s="19"/>
      <c r="AZ148" s="19"/>
    </row>
    <row r="149" spans="1:52" ht="15.75" customHeight="1">
      <c r="M149" s="19"/>
      <c r="N149" s="19"/>
      <c r="O149" s="19"/>
      <c r="P149" s="19"/>
      <c r="Q149" s="19"/>
      <c r="R149" s="26"/>
      <c r="S149" s="20"/>
      <c r="T149" s="19"/>
      <c r="U149" s="19"/>
      <c r="V149" s="19"/>
      <c r="W149" s="19"/>
      <c r="X149" s="19"/>
      <c r="Y149" s="22"/>
      <c r="Z149" s="20"/>
      <c r="AO149" s="19"/>
      <c r="AP149" s="19"/>
      <c r="AQ149" s="19"/>
      <c r="AR149" s="19"/>
      <c r="AS149" s="19"/>
      <c r="AT149" s="26"/>
      <c r="AX149" s="19"/>
      <c r="AY149" s="19"/>
      <c r="AZ149" s="19"/>
    </row>
    <row r="150" spans="1:52" ht="15.75" customHeight="1">
      <c r="A150" t="s">
        <v>190</v>
      </c>
      <c r="B150" t="s">
        <v>191</v>
      </c>
      <c r="C150" t="s">
        <v>192</v>
      </c>
      <c r="M150" s="19"/>
      <c r="N150" s="19"/>
      <c r="O150" s="19"/>
      <c r="P150" s="19"/>
      <c r="Q150" s="19"/>
      <c r="R150" s="26"/>
      <c r="S150" s="20"/>
      <c r="T150" s="19"/>
      <c r="U150" s="19"/>
      <c r="V150" s="19"/>
      <c r="W150" s="19"/>
      <c r="X150" s="19"/>
      <c r="Y150" s="22"/>
      <c r="Z150" s="20"/>
      <c r="AO150" s="19"/>
      <c r="AP150" s="19"/>
      <c r="AQ150" s="19"/>
      <c r="AR150" s="19"/>
      <c r="AS150" s="19"/>
      <c r="AT150" s="26"/>
      <c r="AX150" s="19"/>
      <c r="AY150" s="19"/>
      <c r="AZ150" s="19"/>
    </row>
    <row r="151" spans="1:52" ht="15.75" customHeight="1">
      <c r="A151" t="s">
        <v>193</v>
      </c>
      <c r="B151" t="s">
        <v>191</v>
      </c>
      <c r="C151" t="s">
        <v>194</v>
      </c>
      <c r="M151" s="19"/>
      <c r="N151" s="19"/>
      <c r="O151" s="19"/>
      <c r="P151" s="19"/>
      <c r="Q151" s="19"/>
      <c r="R151" s="26"/>
      <c r="S151" s="20"/>
      <c r="T151" s="19"/>
      <c r="U151" s="19"/>
      <c r="V151" s="19"/>
      <c r="W151" s="19"/>
      <c r="X151" s="19"/>
      <c r="Y151" s="22"/>
      <c r="Z151" s="20"/>
      <c r="AO151" s="19"/>
      <c r="AP151" s="19"/>
      <c r="AQ151" s="19"/>
      <c r="AR151" s="19"/>
      <c r="AS151" s="19"/>
      <c r="AT151" s="26"/>
      <c r="AX151" s="19"/>
      <c r="AY151" s="19"/>
      <c r="AZ151" s="19"/>
    </row>
    <row r="152" spans="1:52" ht="15.75" customHeight="1">
      <c r="A152" t="s">
        <v>195</v>
      </c>
      <c r="B152" t="s">
        <v>191</v>
      </c>
      <c r="C152" t="s">
        <v>196</v>
      </c>
      <c r="M152" s="19"/>
      <c r="N152" s="19"/>
      <c r="O152" s="19"/>
      <c r="P152" s="19"/>
      <c r="Q152" s="19"/>
      <c r="R152" s="26"/>
      <c r="S152" s="20"/>
      <c r="T152" s="19"/>
      <c r="U152" s="19"/>
      <c r="V152" s="19"/>
      <c r="W152" s="19"/>
      <c r="X152" s="19"/>
      <c r="Y152" s="22"/>
      <c r="Z152" s="20"/>
      <c r="AO152" s="19"/>
      <c r="AP152" s="19"/>
      <c r="AQ152" s="19"/>
      <c r="AR152" s="19"/>
      <c r="AS152" s="19"/>
      <c r="AT152" s="26"/>
      <c r="AX152" s="19"/>
      <c r="AY152" s="19"/>
      <c r="AZ152" s="19"/>
    </row>
    <row r="153" spans="1:52" ht="15.75" customHeight="1">
      <c r="A153" t="s">
        <v>197</v>
      </c>
      <c r="B153" t="s">
        <v>191</v>
      </c>
      <c r="C153" t="s">
        <v>198</v>
      </c>
      <c r="M153" s="19"/>
      <c r="N153" s="19"/>
      <c r="O153" s="19"/>
      <c r="P153" s="19"/>
      <c r="Q153" s="19"/>
      <c r="R153" s="26"/>
      <c r="S153" s="20"/>
      <c r="T153" s="19"/>
      <c r="U153" s="19"/>
      <c r="V153" s="19"/>
      <c r="W153" s="19"/>
      <c r="X153" s="19"/>
      <c r="Y153" s="22"/>
      <c r="Z153" s="20"/>
      <c r="AO153" s="19"/>
      <c r="AP153" s="19"/>
      <c r="AQ153" s="19"/>
      <c r="AR153" s="19"/>
      <c r="AS153" s="19"/>
      <c r="AT153" s="26"/>
      <c r="AX153" s="19"/>
      <c r="AY153" s="19"/>
      <c r="AZ153" s="19"/>
    </row>
    <row r="154" spans="1:52" ht="15.75" customHeight="1">
      <c r="A154" t="s">
        <v>199</v>
      </c>
      <c r="B154" t="s">
        <v>191</v>
      </c>
      <c r="C154" t="s">
        <v>200</v>
      </c>
      <c r="M154" s="19"/>
      <c r="N154" s="19"/>
      <c r="O154" s="19"/>
      <c r="P154" s="19"/>
      <c r="Q154" s="19"/>
      <c r="R154" s="26"/>
      <c r="S154" s="20"/>
      <c r="T154" s="19"/>
      <c r="U154" s="19"/>
      <c r="V154" s="19"/>
      <c r="W154" s="19"/>
      <c r="X154" s="19"/>
      <c r="Y154" s="22"/>
      <c r="Z154" s="20"/>
      <c r="AO154" s="19"/>
      <c r="AP154" s="19"/>
      <c r="AQ154" s="19"/>
      <c r="AR154" s="19"/>
      <c r="AS154" s="19"/>
      <c r="AT154" s="26"/>
      <c r="AX154" s="19"/>
      <c r="AY154" s="19"/>
      <c r="AZ154" s="19"/>
    </row>
    <row r="155" spans="1:52" ht="15.75" customHeight="1">
      <c r="M155" s="19"/>
      <c r="N155" s="19"/>
      <c r="O155" s="19"/>
      <c r="P155" s="19"/>
      <c r="Q155" s="19"/>
      <c r="R155" s="26"/>
      <c r="S155" s="20"/>
      <c r="T155" s="19"/>
      <c r="U155" s="19"/>
      <c r="V155" s="19"/>
      <c r="W155" s="19"/>
      <c r="X155" s="19"/>
      <c r="Y155" s="22"/>
      <c r="Z155" s="20"/>
      <c r="AO155" s="19"/>
      <c r="AP155" s="19"/>
      <c r="AQ155" s="19"/>
      <c r="AR155" s="19"/>
      <c r="AS155" s="19"/>
      <c r="AT155" s="26"/>
      <c r="AX155" s="19"/>
      <c r="AY155" s="19"/>
      <c r="AZ155" s="19"/>
    </row>
    <row r="156" spans="1:52" ht="15.75" customHeight="1">
      <c r="M156" s="19"/>
      <c r="N156" s="19"/>
      <c r="O156" s="19"/>
      <c r="P156" s="19"/>
      <c r="Q156" s="19"/>
      <c r="R156" s="26"/>
      <c r="S156" s="20"/>
      <c r="T156" s="19"/>
      <c r="U156" s="19"/>
      <c r="V156" s="19"/>
      <c r="W156" s="19"/>
      <c r="X156" s="19"/>
      <c r="Y156" s="22"/>
      <c r="Z156" s="20"/>
      <c r="AO156" s="19"/>
      <c r="AP156" s="19"/>
      <c r="AQ156" s="19"/>
      <c r="AR156" s="19"/>
      <c r="AS156" s="19"/>
      <c r="AT156" s="26"/>
      <c r="AX156" s="19"/>
      <c r="AY156" s="19"/>
      <c r="AZ156" s="19"/>
    </row>
    <row r="157" spans="1:52" ht="15.75" customHeight="1">
      <c r="M157" s="19"/>
      <c r="N157" s="19"/>
      <c r="O157" s="19"/>
      <c r="P157" s="19"/>
      <c r="Q157" s="19"/>
      <c r="R157" s="26"/>
      <c r="S157" s="20"/>
      <c r="T157" s="19"/>
      <c r="U157" s="19"/>
      <c r="V157" s="19"/>
      <c r="W157" s="19"/>
      <c r="X157" s="19"/>
      <c r="Y157" s="22"/>
      <c r="Z157" s="20"/>
      <c r="AO157" s="19"/>
      <c r="AP157" s="19"/>
      <c r="AQ157" s="19"/>
      <c r="AR157" s="19"/>
      <c r="AS157" s="19"/>
      <c r="AT157" s="26"/>
      <c r="AX157" s="19"/>
      <c r="AY157" s="19"/>
      <c r="AZ157" s="19"/>
    </row>
    <row r="158" spans="1:52" ht="15.75" customHeight="1">
      <c r="M158" s="19"/>
      <c r="N158" s="19"/>
      <c r="O158" s="19"/>
      <c r="P158" s="19"/>
      <c r="Q158" s="19"/>
      <c r="R158" s="26"/>
      <c r="S158" s="20"/>
      <c r="T158" s="19"/>
      <c r="U158" s="19"/>
      <c r="V158" s="19"/>
      <c r="W158" s="19"/>
      <c r="X158" s="19"/>
      <c r="Y158" s="22"/>
      <c r="Z158" s="20"/>
      <c r="AO158" s="19"/>
      <c r="AP158" s="19"/>
      <c r="AQ158" s="19"/>
      <c r="AR158" s="19"/>
      <c r="AS158" s="19"/>
      <c r="AT158" s="26"/>
      <c r="AX158" s="19"/>
      <c r="AY158" s="19"/>
      <c r="AZ158" s="19"/>
    </row>
    <row r="159" spans="1:52" ht="15.75" customHeight="1">
      <c r="M159" s="19"/>
      <c r="N159" s="19"/>
      <c r="O159" s="19"/>
      <c r="P159" s="19"/>
      <c r="Q159" s="19"/>
      <c r="R159" s="26"/>
      <c r="S159" s="20"/>
      <c r="T159" s="19"/>
      <c r="U159" s="19"/>
      <c r="V159" s="19"/>
      <c r="W159" s="19"/>
      <c r="X159" s="19"/>
      <c r="Y159" s="22"/>
      <c r="Z159" s="20"/>
      <c r="AO159" s="19"/>
      <c r="AP159" s="19"/>
      <c r="AQ159" s="19"/>
      <c r="AR159" s="19"/>
      <c r="AS159" s="19"/>
      <c r="AT159" s="26"/>
      <c r="AX159" s="19"/>
      <c r="AY159" s="19"/>
      <c r="AZ159" s="19"/>
    </row>
    <row r="160" spans="1:52" ht="15.75" customHeight="1">
      <c r="M160" s="19"/>
      <c r="N160" s="19"/>
      <c r="O160" s="19"/>
      <c r="P160" s="19"/>
      <c r="Q160" s="19"/>
      <c r="R160" s="26"/>
      <c r="S160" s="20"/>
      <c r="T160" s="19"/>
      <c r="U160" s="19"/>
      <c r="V160" s="19"/>
      <c r="W160" s="19"/>
      <c r="X160" s="19"/>
      <c r="Y160" s="22"/>
      <c r="Z160" s="20"/>
      <c r="AO160" s="19"/>
      <c r="AP160" s="19"/>
      <c r="AQ160" s="19"/>
      <c r="AR160" s="19"/>
      <c r="AS160" s="19"/>
      <c r="AT160" s="26"/>
      <c r="AX160" s="19"/>
      <c r="AY160" s="19"/>
      <c r="AZ160" s="19"/>
    </row>
    <row r="161" spans="13:52" ht="15.75" customHeight="1">
      <c r="M161" s="19"/>
      <c r="N161" s="19"/>
      <c r="O161" s="19"/>
      <c r="P161" s="19"/>
      <c r="Q161" s="19"/>
      <c r="R161" s="26"/>
      <c r="S161" s="20"/>
      <c r="T161" s="19"/>
      <c r="U161" s="19"/>
      <c r="V161" s="19"/>
      <c r="W161" s="19"/>
      <c r="X161" s="19"/>
      <c r="Y161" s="22"/>
      <c r="Z161" s="20"/>
      <c r="AO161" s="19"/>
      <c r="AP161" s="19"/>
      <c r="AQ161" s="19"/>
      <c r="AR161" s="19"/>
      <c r="AS161" s="19"/>
      <c r="AT161" s="26"/>
      <c r="AX161" s="19"/>
      <c r="AY161" s="19"/>
      <c r="AZ161" s="19"/>
    </row>
    <row r="162" spans="13:52" ht="15.75" customHeight="1">
      <c r="M162" s="19"/>
      <c r="N162" s="19"/>
      <c r="O162" s="19"/>
      <c r="P162" s="19"/>
      <c r="Q162" s="19"/>
      <c r="R162" s="26"/>
      <c r="S162" s="20"/>
      <c r="T162" s="19"/>
      <c r="U162" s="19"/>
      <c r="V162" s="19"/>
      <c r="W162" s="19"/>
      <c r="X162" s="19"/>
      <c r="Y162" s="22"/>
      <c r="Z162" s="20"/>
      <c r="AO162" s="19"/>
      <c r="AP162" s="19"/>
      <c r="AQ162" s="19"/>
      <c r="AR162" s="19"/>
      <c r="AS162" s="19"/>
      <c r="AT162" s="26"/>
      <c r="AX162" s="19"/>
      <c r="AY162" s="19"/>
      <c r="AZ162" s="19"/>
    </row>
    <row r="163" spans="13:52" ht="15.75" customHeight="1">
      <c r="M163" s="19"/>
      <c r="N163" s="19"/>
      <c r="O163" s="19"/>
      <c r="P163" s="19"/>
      <c r="Q163" s="19"/>
      <c r="R163" s="26"/>
      <c r="S163" s="20"/>
      <c r="T163" s="19"/>
      <c r="U163" s="19"/>
      <c r="V163" s="19"/>
      <c r="W163" s="19"/>
      <c r="X163" s="19"/>
      <c r="Y163" s="22"/>
      <c r="Z163" s="20"/>
      <c r="AO163" s="19"/>
      <c r="AP163" s="19"/>
      <c r="AQ163" s="19"/>
      <c r="AR163" s="19"/>
      <c r="AS163" s="19"/>
      <c r="AT163" s="26"/>
      <c r="AX163" s="19"/>
      <c r="AY163" s="19"/>
      <c r="AZ163" s="19"/>
    </row>
    <row r="164" spans="13:52" ht="15.75" customHeight="1">
      <c r="M164" s="19"/>
      <c r="N164" s="19"/>
      <c r="O164" s="19"/>
      <c r="P164" s="19"/>
      <c r="Q164" s="19"/>
      <c r="R164" s="26"/>
      <c r="S164" s="20"/>
      <c r="T164" s="19"/>
      <c r="U164" s="19"/>
      <c r="V164" s="19"/>
      <c r="W164" s="19"/>
      <c r="X164" s="19"/>
      <c r="Y164" s="22"/>
      <c r="Z164" s="20"/>
      <c r="AO164" s="19"/>
      <c r="AP164" s="19"/>
      <c r="AQ164" s="19"/>
      <c r="AR164" s="19"/>
      <c r="AS164" s="19"/>
      <c r="AT164" s="26"/>
      <c r="AX164" s="19"/>
      <c r="AY164" s="19"/>
      <c r="AZ164" s="19"/>
    </row>
    <row r="165" spans="13:52" ht="15.75" customHeight="1">
      <c r="M165" s="19"/>
      <c r="N165" s="19"/>
      <c r="O165" s="19"/>
      <c r="P165" s="19"/>
      <c r="Q165" s="19"/>
      <c r="R165" s="26"/>
      <c r="S165" s="20"/>
      <c r="T165" s="19"/>
      <c r="U165" s="19"/>
      <c r="V165" s="19"/>
      <c r="W165" s="19"/>
      <c r="X165" s="19"/>
      <c r="Y165" s="22"/>
      <c r="Z165" s="20"/>
      <c r="AO165" s="19"/>
      <c r="AP165" s="19"/>
      <c r="AQ165" s="19"/>
      <c r="AR165" s="19"/>
      <c r="AS165" s="19"/>
      <c r="AT165" s="26"/>
      <c r="AX165" s="19"/>
      <c r="AY165" s="19"/>
      <c r="AZ165" s="19"/>
    </row>
    <row r="166" spans="13:52" ht="15.75" customHeight="1">
      <c r="M166" s="19"/>
      <c r="N166" s="19"/>
      <c r="O166" s="19"/>
      <c r="P166" s="19"/>
      <c r="Q166" s="19"/>
      <c r="R166" s="26"/>
      <c r="S166" s="20"/>
      <c r="T166" s="19"/>
      <c r="U166" s="19"/>
      <c r="V166" s="19"/>
      <c r="W166" s="19"/>
      <c r="X166" s="19"/>
      <c r="Y166" s="22"/>
      <c r="Z166" s="20"/>
      <c r="AO166" s="19"/>
      <c r="AP166" s="19"/>
      <c r="AQ166" s="19"/>
      <c r="AR166" s="19"/>
      <c r="AS166" s="19"/>
      <c r="AT166" s="26"/>
      <c r="AX166" s="19"/>
      <c r="AY166" s="19"/>
      <c r="AZ166" s="19"/>
    </row>
    <row r="167" spans="13:52" ht="15.75" customHeight="1">
      <c r="M167" s="19"/>
      <c r="N167" s="19"/>
      <c r="O167" s="19"/>
      <c r="P167" s="19"/>
      <c r="Q167" s="19"/>
      <c r="R167" s="26"/>
      <c r="S167" s="20"/>
      <c r="T167" s="19"/>
      <c r="U167" s="19"/>
      <c r="V167" s="19"/>
      <c r="W167" s="19"/>
      <c r="X167" s="19"/>
      <c r="Y167" s="22"/>
      <c r="Z167" s="20"/>
      <c r="AO167" s="19"/>
      <c r="AP167" s="19"/>
      <c r="AQ167" s="19"/>
      <c r="AR167" s="19"/>
      <c r="AS167" s="19"/>
      <c r="AT167" s="26"/>
      <c r="AX167" s="19"/>
      <c r="AY167" s="19"/>
      <c r="AZ167" s="19"/>
    </row>
    <row r="168" spans="13:52" ht="15.75" customHeight="1">
      <c r="M168" s="19"/>
      <c r="N168" s="19"/>
      <c r="O168" s="19"/>
      <c r="P168" s="19"/>
      <c r="Q168" s="19"/>
      <c r="R168" s="26"/>
      <c r="S168" s="20"/>
      <c r="T168" s="19"/>
      <c r="U168" s="19"/>
      <c r="V168" s="19"/>
      <c r="W168" s="19"/>
      <c r="X168" s="19"/>
      <c r="Y168" s="22"/>
      <c r="Z168" s="20"/>
      <c r="AO168" s="19"/>
      <c r="AP168" s="19"/>
      <c r="AQ168" s="19"/>
      <c r="AR168" s="19"/>
      <c r="AS168" s="19"/>
      <c r="AT168" s="26"/>
      <c r="AX168" s="19"/>
      <c r="AY168" s="19"/>
      <c r="AZ168" s="19"/>
    </row>
    <row r="169" spans="13:52" ht="15.75" customHeight="1">
      <c r="M169" s="19"/>
      <c r="N169" s="19"/>
      <c r="O169" s="19"/>
      <c r="P169" s="19"/>
      <c r="Q169" s="19"/>
      <c r="R169" s="26"/>
      <c r="S169" s="20"/>
      <c r="T169" s="19"/>
      <c r="U169" s="19"/>
      <c r="V169" s="19"/>
      <c r="W169" s="19"/>
      <c r="X169" s="19"/>
      <c r="Y169" s="22"/>
      <c r="Z169" s="20"/>
      <c r="AO169" s="19"/>
      <c r="AP169" s="19"/>
      <c r="AQ169" s="19"/>
      <c r="AR169" s="19"/>
      <c r="AS169" s="19"/>
      <c r="AT169" s="26"/>
      <c r="AX169" s="19"/>
      <c r="AY169" s="19"/>
      <c r="AZ169" s="19"/>
    </row>
    <row r="170" spans="13:52" ht="15.75" customHeight="1">
      <c r="M170" s="19"/>
      <c r="N170" s="19"/>
      <c r="O170" s="19"/>
      <c r="P170" s="19"/>
      <c r="Q170" s="19"/>
      <c r="R170" s="26"/>
      <c r="S170" s="20"/>
      <c r="T170" s="19"/>
      <c r="U170" s="19"/>
      <c r="V170" s="19"/>
      <c r="W170" s="19"/>
      <c r="X170" s="19"/>
      <c r="Y170" s="22"/>
      <c r="Z170" s="20"/>
      <c r="AO170" s="19"/>
      <c r="AP170" s="19"/>
      <c r="AQ170" s="19"/>
      <c r="AR170" s="19"/>
      <c r="AS170" s="19"/>
      <c r="AT170" s="26"/>
      <c r="AX170" s="19"/>
      <c r="AY170" s="19"/>
      <c r="AZ170" s="19"/>
    </row>
    <row r="171" spans="13:52" ht="15.75" customHeight="1">
      <c r="M171" s="19"/>
      <c r="N171" s="19"/>
      <c r="O171" s="19"/>
      <c r="P171" s="19"/>
      <c r="Q171" s="19"/>
      <c r="R171" s="26"/>
      <c r="S171" s="20"/>
      <c r="T171" s="19"/>
      <c r="U171" s="19"/>
      <c r="V171" s="19"/>
      <c r="W171" s="19"/>
      <c r="X171" s="19"/>
      <c r="Y171" s="22"/>
      <c r="Z171" s="20"/>
      <c r="AO171" s="19"/>
      <c r="AP171" s="19"/>
      <c r="AQ171" s="19"/>
      <c r="AR171" s="19"/>
      <c r="AS171" s="19"/>
      <c r="AT171" s="26"/>
      <c r="AX171" s="19"/>
      <c r="AY171" s="19"/>
      <c r="AZ171" s="19"/>
    </row>
    <row r="172" spans="13:52" ht="15.75" customHeight="1">
      <c r="M172" s="19"/>
      <c r="N172" s="19"/>
      <c r="O172" s="19"/>
      <c r="P172" s="19"/>
      <c r="Q172" s="19"/>
      <c r="R172" s="26"/>
      <c r="S172" s="20"/>
      <c r="T172" s="19"/>
      <c r="U172" s="19"/>
      <c r="V172" s="19"/>
      <c r="W172" s="19"/>
      <c r="X172" s="19"/>
      <c r="Y172" s="22"/>
      <c r="Z172" s="20"/>
      <c r="AO172" s="19"/>
      <c r="AP172" s="19"/>
      <c r="AQ172" s="19"/>
      <c r="AR172" s="19"/>
      <c r="AS172" s="19"/>
      <c r="AT172" s="26"/>
      <c r="AX172" s="19"/>
      <c r="AY172" s="19"/>
      <c r="AZ172" s="19"/>
    </row>
    <row r="173" spans="13:52" ht="15.75" customHeight="1">
      <c r="M173" s="19"/>
      <c r="N173" s="19"/>
      <c r="O173" s="19"/>
      <c r="P173" s="19"/>
      <c r="Q173" s="19"/>
      <c r="R173" s="26"/>
      <c r="S173" s="20"/>
      <c r="T173" s="19"/>
      <c r="U173" s="19"/>
      <c r="V173" s="19"/>
      <c r="W173" s="19"/>
      <c r="X173" s="19"/>
      <c r="Y173" s="22"/>
      <c r="Z173" s="20"/>
      <c r="AO173" s="19"/>
      <c r="AP173" s="19"/>
      <c r="AQ173" s="19"/>
      <c r="AR173" s="19"/>
      <c r="AS173" s="19"/>
      <c r="AT173" s="26"/>
      <c r="AX173" s="19"/>
      <c r="AY173" s="19"/>
      <c r="AZ173" s="19"/>
    </row>
    <row r="174" spans="13:52" ht="15.75" customHeight="1">
      <c r="M174" s="19"/>
      <c r="N174" s="19"/>
      <c r="O174" s="19"/>
      <c r="P174" s="19"/>
      <c r="Q174" s="19"/>
      <c r="R174" s="26"/>
      <c r="S174" s="20"/>
      <c r="T174" s="19"/>
      <c r="U174" s="19"/>
      <c r="V174" s="19"/>
      <c r="W174" s="19"/>
      <c r="X174" s="19"/>
      <c r="Y174" s="22"/>
      <c r="Z174" s="20"/>
      <c r="AO174" s="19"/>
      <c r="AP174" s="19"/>
      <c r="AQ174" s="19"/>
      <c r="AR174" s="19"/>
      <c r="AS174" s="19"/>
      <c r="AT174" s="26"/>
      <c r="AX174" s="19"/>
      <c r="AY174" s="19"/>
      <c r="AZ174" s="19"/>
    </row>
    <row r="175" spans="13:52" ht="15.75" customHeight="1">
      <c r="M175" s="19"/>
      <c r="N175" s="19"/>
      <c r="O175" s="19"/>
      <c r="P175" s="19"/>
      <c r="Q175" s="19"/>
      <c r="R175" s="26"/>
      <c r="S175" s="20"/>
      <c r="T175" s="19"/>
      <c r="U175" s="19"/>
      <c r="V175" s="19"/>
      <c r="W175" s="19"/>
      <c r="X175" s="19"/>
      <c r="Y175" s="22"/>
      <c r="Z175" s="20"/>
      <c r="AO175" s="19"/>
      <c r="AP175" s="19"/>
      <c r="AQ175" s="19"/>
      <c r="AR175" s="19"/>
      <c r="AS175" s="19"/>
      <c r="AT175" s="26"/>
      <c r="AX175" s="19"/>
      <c r="AY175" s="19"/>
      <c r="AZ175" s="19"/>
    </row>
    <row r="176" spans="13:52" ht="15.75" customHeight="1">
      <c r="M176" s="19"/>
      <c r="N176" s="19"/>
      <c r="O176" s="19"/>
      <c r="P176" s="19"/>
      <c r="Q176" s="19"/>
      <c r="R176" s="26"/>
      <c r="S176" s="20"/>
      <c r="T176" s="19"/>
      <c r="U176" s="19"/>
      <c r="V176" s="19"/>
      <c r="W176" s="19"/>
      <c r="X176" s="19"/>
      <c r="Y176" s="22"/>
      <c r="Z176" s="20"/>
      <c r="AO176" s="19"/>
      <c r="AP176" s="19"/>
      <c r="AQ176" s="19"/>
      <c r="AR176" s="19"/>
      <c r="AS176" s="19"/>
      <c r="AT176" s="26"/>
      <c r="AX176" s="19"/>
      <c r="AY176" s="19"/>
      <c r="AZ176" s="19"/>
    </row>
    <row r="177" spans="13:52" ht="15.75" customHeight="1">
      <c r="M177" s="19"/>
      <c r="N177" s="19"/>
      <c r="O177" s="19"/>
      <c r="P177" s="19"/>
      <c r="Q177" s="19"/>
      <c r="R177" s="26"/>
      <c r="S177" s="20"/>
      <c r="T177" s="19"/>
      <c r="U177" s="19"/>
      <c r="V177" s="19"/>
      <c r="W177" s="19"/>
      <c r="X177" s="19"/>
      <c r="Y177" s="22"/>
      <c r="Z177" s="20"/>
      <c r="AO177" s="19"/>
      <c r="AP177" s="19"/>
      <c r="AQ177" s="19"/>
      <c r="AR177" s="19"/>
      <c r="AS177" s="19"/>
      <c r="AT177" s="26"/>
      <c r="AX177" s="19"/>
      <c r="AY177" s="19"/>
      <c r="AZ177" s="19"/>
    </row>
    <row r="178" spans="13:52" ht="15.75" customHeight="1">
      <c r="M178" s="19"/>
      <c r="N178" s="19"/>
      <c r="O178" s="19"/>
      <c r="P178" s="19"/>
      <c r="Q178" s="19"/>
      <c r="R178" s="26"/>
      <c r="S178" s="20"/>
      <c r="T178" s="19"/>
      <c r="U178" s="19"/>
      <c r="V178" s="19"/>
      <c r="W178" s="19"/>
      <c r="X178" s="19"/>
      <c r="Y178" s="22"/>
      <c r="Z178" s="20"/>
      <c r="AO178" s="19"/>
      <c r="AP178" s="19"/>
      <c r="AQ178" s="19"/>
      <c r="AR178" s="19"/>
      <c r="AS178" s="19"/>
      <c r="AT178" s="26"/>
      <c r="AX178" s="19"/>
      <c r="AY178" s="19"/>
      <c r="AZ178" s="19"/>
    </row>
    <row r="179" spans="13:52" ht="15.75" customHeight="1">
      <c r="M179" s="19"/>
      <c r="N179" s="19"/>
      <c r="O179" s="19"/>
      <c r="P179" s="19"/>
      <c r="Q179" s="19"/>
      <c r="R179" s="26"/>
      <c r="S179" s="20"/>
      <c r="T179" s="19"/>
      <c r="U179" s="19"/>
      <c r="V179" s="19"/>
      <c r="W179" s="19"/>
      <c r="X179" s="19"/>
      <c r="Y179" s="22"/>
      <c r="Z179" s="20"/>
      <c r="AO179" s="19"/>
      <c r="AP179" s="19"/>
      <c r="AQ179" s="19"/>
      <c r="AR179" s="19"/>
      <c r="AS179" s="19"/>
      <c r="AT179" s="26"/>
      <c r="AX179" s="19"/>
      <c r="AY179" s="19"/>
      <c r="AZ179" s="19"/>
    </row>
    <row r="180" spans="13:52" ht="15.75" customHeight="1">
      <c r="M180" s="19"/>
      <c r="N180" s="19"/>
      <c r="O180" s="19"/>
      <c r="P180" s="19"/>
      <c r="Q180" s="19"/>
      <c r="R180" s="26"/>
      <c r="S180" s="20"/>
      <c r="T180" s="19"/>
      <c r="U180" s="19"/>
      <c r="V180" s="19"/>
      <c r="W180" s="19"/>
      <c r="X180" s="19"/>
      <c r="Y180" s="22"/>
      <c r="Z180" s="20"/>
      <c r="AO180" s="19"/>
      <c r="AP180" s="19"/>
      <c r="AQ180" s="19"/>
      <c r="AR180" s="19"/>
      <c r="AS180" s="19"/>
      <c r="AT180" s="26"/>
      <c r="AX180" s="19"/>
      <c r="AY180" s="19"/>
      <c r="AZ180" s="19"/>
    </row>
    <row r="181" spans="13:52" ht="15.75" customHeight="1">
      <c r="M181" s="19"/>
      <c r="N181" s="19"/>
      <c r="O181" s="19"/>
      <c r="P181" s="19"/>
      <c r="Q181" s="19"/>
      <c r="R181" s="26"/>
      <c r="S181" s="20"/>
      <c r="T181" s="19"/>
      <c r="U181" s="19"/>
      <c r="V181" s="19"/>
      <c r="W181" s="19"/>
      <c r="X181" s="19"/>
      <c r="Y181" s="22"/>
      <c r="Z181" s="20"/>
      <c r="AO181" s="19"/>
      <c r="AP181" s="19"/>
      <c r="AQ181" s="19"/>
      <c r="AR181" s="19"/>
      <c r="AS181" s="19"/>
      <c r="AT181" s="26"/>
      <c r="AX181" s="19"/>
      <c r="AY181" s="19"/>
      <c r="AZ181" s="19"/>
    </row>
    <row r="182" spans="13:52" ht="15.75" customHeight="1">
      <c r="M182" s="19"/>
      <c r="N182" s="19"/>
      <c r="O182" s="19"/>
      <c r="P182" s="19"/>
      <c r="Q182" s="19"/>
      <c r="R182" s="26"/>
      <c r="S182" s="20"/>
      <c r="T182" s="19"/>
      <c r="U182" s="19"/>
      <c r="V182" s="19"/>
      <c r="W182" s="19"/>
      <c r="X182" s="19"/>
      <c r="Y182" s="22"/>
      <c r="Z182" s="20"/>
      <c r="AO182" s="19"/>
      <c r="AP182" s="19"/>
      <c r="AQ182" s="19"/>
      <c r="AR182" s="19"/>
      <c r="AS182" s="19"/>
      <c r="AT182" s="26"/>
      <c r="AX182" s="19"/>
      <c r="AY182" s="19"/>
      <c r="AZ182" s="19"/>
    </row>
    <row r="183" spans="13:52" ht="15.75" customHeight="1">
      <c r="M183" s="19"/>
      <c r="N183" s="19"/>
      <c r="O183" s="19"/>
      <c r="P183" s="19"/>
      <c r="Q183" s="19"/>
      <c r="R183" s="26"/>
      <c r="S183" s="20"/>
      <c r="T183" s="19"/>
      <c r="U183" s="19"/>
      <c r="V183" s="19"/>
      <c r="W183" s="19"/>
      <c r="X183" s="19"/>
      <c r="Y183" s="22"/>
      <c r="Z183" s="20"/>
      <c r="AO183" s="19"/>
      <c r="AP183" s="19"/>
      <c r="AQ183" s="19"/>
      <c r="AR183" s="19"/>
      <c r="AS183" s="19"/>
      <c r="AT183" s="26"/>
      <c r="AX183" s="19"/>
      <c r="AY183" s="19"/>
      <c r="AZ183" s="19"/>
    </row>
    <row r="184" spans="13:52" ht="15.75" customHeight="1">
      <c r="M184" s="19"/>
      <c r="N184" s="19"/>
      <c r="O184" s="19"/>
      <c r="P184" s="19"/>
      <c r="Q184" s="19"/>
      <c r="R184" s="26"/>
      <c r="S184" s="20"/>
      <c r="T184" s="19"/>
      <c r="U184" s="19"/>
      <c r="V184" s="19"/>
      <c r="W184" s="19"/>
      <c r="X184" s="19"/>
      <c r="Y184" s="22"/>
      <c r="Z184" s="20"/>
      <c r="AO184" s="19"/>
      <c r="AP184" s="19"/>
      <c r="AQ184" s="19"/>
      <c r="AR184" s="19"/>
      <c r="AS184" s="19"/>
      <c r="AT184" s="26"/>
      <c r="AX184" s="19"/>
      <c r="AY184" s="19"/>
      <c r="AZ184" s="19"/>
    </row>
    <row r="185" spans="13:52" ht="15.75" customHeight="1">
      <c r="M185" s="19"/>
      <c r="N185" s="19"/>
      <c r="O185" s="19"/>
      <c r="P185" s="19"/>
      <c r="Q185" s="19"/>
      <c r="R185" s="26"/>
      <c r="S185" s="20"/>
      <c r="T185" s="19"/>
      <c r="U185" s="19"/>
      <c r="V185" s="19"/>
      <c r="W185" s="19"/>
      <c r="X185" s="19"/>
      <c r="Y185" s="22"/>
      <c r="Z185" s="20"/>
      <c r="AO185" s="19"/>
      <c r="AP185" s="19"/>
      <c r="AQ185" s="19"/>
      <c r="AR185" s="19"/>
      <c r="AS185" s="19"/>
      <c r="AT185" s="26"/>
      <c r="AX185" s="19"/>
      <c r="AY185" s="19"/>
      <c r="AZ185" s="19"/>
    </row>
    <row r="186" spans="13:52" ht="15.75" customHeight="1">
      <c r="M186" s="19"/>
      <c r="N186" s="19"/>
      <c r="O186" s="19"/>
      <c r="P186" s="19"/>
      <c r="Q186" s="19"/>
      <c r="R186" s="26"/>
      <c r="S186" s="20"/>
      <c r="T186" s="19"/>
      <c r="U186" s="19"/>
      <c r="V186" s="19"/>
      <c r="W186" s="19"/>
      <c r="X186" s="19"/>
      <c r="Y186" s="22"/>
      <c r="Z186" s="20"/>
      <c r="AO186" s="19"/>
      <c r="AP186" s="19"/>
      <c r="AQ186" s="19"/>
      <c r="AR186" s="19"/>
      <c r="AS186" s="19"/>
      <c r="AT186" s="26"/>
      <c r="AX186" s="19"/>
      <c r="AY186" s="19"/>
      <c r="AZ186" s="19"/>
    </row>
    <row r="187" spans="13:52" ht="15.75" customHeight="1">
      <c r="M187" s="19"/>
      <c r="N187" s="19"/>
      <c r="O187" s="19"/>
      <c r="P187" s="19"/>
      <c r="Q187" s="19"/>
      <c r="R187" s="26"/>
      <c r="S187" s="20"/>
      <c r="T187" s="19"/>
      <c r="U187" s="19"/>
      <c r="V187" s="19"/>
      <c r="W187" s="19"/>
      <c r="X187" s="19"/>
      <c r="Y187" s="22"/>
      <c r="Z187" s="20"/>
      <c r="AO187" s="19"/>
      <c r="AP187" s="19"/>
      <c r="AQ187" s="19"/>
      <c r="AR187" s="19"/>
      <c r="AS187" s="19"/>
      <c r="AT187" s="26"/>
      <c r="AX187" s="19"/>
      <c r="AY187" s="19"/>
      <c r="AZ187" s="19"/>
    </row>
    <row r="188" spans="13:52" ht="15.75" customHeight="1">
      <c r="M188" s="19"/>
      <c r="N188" s="19"/>
      <c r="O188" s="19"/>
      <c r="P188" s="19"/>
      <c r="Q188" s="19"/>
      <c r="R188" s="26"/>
      <c r="S188" s="20"/>
      <c r="T188" s="19"/>
      <c r="U188" s="19"/>
      <c r="V188" s="19"/>
      <c r="W188" s="19"/>
      <c r="X188" s="19"/>
      <c r="Y188" s="22"/>
      <c r="Z188" s="20"/>
      <c r="AO188" s="19"/>
      <c r="AP188" s="19"/>
      <c r="AQ188" s="19"/>
      <c r="AR188" s="19"/>
      <c r="AS188" s="19"/>
      <c r="AT188" s="26"/>
      <c r="AX188" s="19"/>
      <c r="AY188" s="19"/>
      <c r="AZ188" s="19"/>
    </row>
    <row r="189" spans="13:52" ht="15.75" customHeight="1">
      <c r="M189" s="19"/>
      <c r="N189" s="19"/>
      <c r="O189" s="19"/>
      <c r="P189" s="19"/>
      <c r="Q189" s="19"/>
      <c r="R189" s="26"/>
      <c r="S189" s="20"/>
      <c r="T189" s="19"/>
      <c r="U189" s="19"/>
      <c r="V189" s="19"/>
      <c r="W189" s="19"/>
      <c r="X189" s="19"/>
      <c r="Y189" s="22"/>
      <c r="Z189" s="20"/>
      <c r="AO189" s="19"/>
      <c r="AP189" s="19"/>
      <c r="AQ189" s="19"/>
      <c r="AR189" s="19"/>
      <c r="AS189" s="19"/>
      <c r="AT189" s="26"/>
      <c r="AX189" s="19"/>
      <c r="AY189" s="19"/>
      <c r="AZ189" s="19"/>
    </row>
    <row r="190" spans="13:52" ht="15.75" customHeight="1">
      <c r="M190" s="19"/>
      <c r="N190" s="19"/>
      <c r="O190" s="19"/>
      <c r="P190" s="19"/>
      <c r="Q190" s="19"/>
      <c r="R190" s="26"/>
      <c r="S190" s="20"/>
      <c r="T190" s="19"/>
      <c r="U190" s="19"/>
      <c r="V190" s="19"/>
      <c r="W190" s="19"/>
      <c r="X190" s="19"/>
      <c r="Y190" s="22"/>
      <c r="Z190" s="20"/>
      <c r="AO190" s="19"/>
      <c r="AP190" s="19"/>
      <c r="AQ190" s="19"/>
      <c r="AR190" s="19"/>
      <c r="AS190" s="19"/>
      <c r="AT190" s="26"/>
      <c r="AX190" s="19"/>
      <c r="AY190" s="19"/>
      <c r="AZ190" s="19"/>
    </row>
    <row r="191" spans="13:52" ht="15.75" customHeight="1">
      <c r="M191" s="19"/>
      <c r="N191" s="19"/>
      <c r="O191" s="19"/>
      <c r="P191" s="19"/>
      <c r="Q191" s="19"/>
      <c r="R191" s="26"/>
      <c r="S191" s="20"/>
      <c r="T191" s="19"/>
      <c r="U191" s="19"/>
      <c r="V191" s="19"/>
      <c r="W191" s="19"/>
      <c r="X191" s="19"/>
      <c r="Y191" s="22"/>
      <c r="Z191" s="20"/>
      <c r="AO191" s="19"/>
      <c r="AP191" s="19"/>
      <c r="AQ191" s="19"/>
      <c r="AR191" s="19"/>
      <c r="AS191" s="19"/>
      <c r="AT191" s="26"/>
      <c r="AX191" s="19"/>
      <c r="AY191" s="19"/>
      <c r="AZ191" s="19"/>
    </row>
    <row r="192" spans="13:52" ht="15.75" customHeight="1">
      <c r="M192" s="19"/>
      <c r="N192" s="19"/>
      <c r="O192" s="19"/>
      <c r="P192" s="19"/>
      <c r="Q192" s="19"/>
      <c r="R192" s="26"/>
      <c r="S192" s="20"/>
      <c r="T192" s="19"/>
      <c r="U192" s="19"/>
      <c r="V192" s="19"/>
      <c r="W192" s="19"/>
      <c r="X192" s="19"/>
      <c r="Y192" s="22"/>
      <c r="Z192" s="20"/>
      <c r="AO192" s="19"/>
      <c r="AP192" s="19"/>
      <c r="AQ192" s="19"/>
      <c r="AR192" s="19"/>
      <c r="AS192" s="19"/>
      <c r="AT192" s="26"/>
      <c r="AX192" s="19"/>
      <c r="AY192" s="19"/>
      <c r="AZ192" s="19"/>
    </row>
    <row r="193" spans="13:52" ht="15.75" customHeight="1">
      <c r="M193" s="19"/>
      <c r="N193" s="19"/>
      <c r="O193" s="19"/>
      <c r="P193" s="19"/>
      <c r="Q193" s="19"/>
      <c r="R193" s="26"/>
      <c r="S193" s="20"/>
      <c r="T193" s="19"/>
      <c r="U193" s="19"/>
      <c r="V193" s="19"/>
      <c r="W193" s="19"/>
      <c r="X193" s="19"/>
      <c r="Y193" s="22"/>
      <c r="Z193" s="20"/>
      <c r="AO193" s="19"/>
      <c r="AP193" s="19"/>
      <c r="AQ193" s="19"/>
      <c r="AR193" s="19"/>
      <c r="AS193" s="19"/>
      <c r="AT193" s="26"/>
      <c r="AX193" s="19"/>
      <c r="AY193" s="19"/>
      <c r="AZ193" s="19"/>
    </row>
    <row r="194" spans="13:52" ht="15.75" customHeight="1">
      <c r="M194" s="19"/>
      <c r="N194" s="19"/>
      <c r="O194" s="19"/>
      <c r="P194" s="19"/>
      <c r="Q194" s="19"/>
      <c r="R194" s="26"/>
      <c r="S194" s="20"/>
      <c r="T194" s="19"/>
      <c r="U194" s="19"/>
      <c r="V194" s="19"/>
      <c r="W194" s="19"/>
      <c r="X194" s="19"/>
      <c r="Y194" s="22"/>
      <c r="Z194" s="20"/>
      <c r="AO194" s="19"/>
      <c r="AP194" s="19"/>
      <c r="AQ194" s="19"/>
      <c r="AR194" s="19"/>
      <c r="AS194" s="19"/>
      <c r="AT194" s="26"/>
      <c r="AX194" s="19"/>
      <c r="AY194" s="19"/>
      <c r="AZ194" s="19"/>
    </row>
    <row r="195" spans="13:52" ht="15.75" customHeight="1">
      <c r="M195" s="19"/>
      <c r="N195" s="19"/>
      <c r="O195" s="19"/>
      <c r="P195" s="19"/>
      <c r="Q195" s="19"/>
      <c r="R195" s="26"/>
      <c r="S195" s="20"/>
      <c r="T195" s="19"/>
      <c r="U195" s="19"/>
      <c r="V195" s="19"/>
      <c r="W195" s="19"/>
      <c r="X195" s="19"/>
      <c r="Y195" s="22"/>
      <c r="Z195" s="20"/>
      <c r="AO195" s="19"/>
      <c r="AP195" s="19"/>
      <c r="AQ195" s="19"/>
      <c r="AR195" s="19"/>
      <c r="AS195" s="19"/>
      <c r="AT195" s="26"/>
      <c r="AX195" s="19"/>
      <c r="AY195" s="19"/>
      <c r="AZ195" s="19"/>
    </row>
    <row r="196" spans="13:52" ht="15.75" customHeight="1">
      <c r="M196" s="19"/>
      <c r="N196" s="19"/>
      <c r="O196" s="19"/>
      <c r="P196" s="19"/>
      <c r="Q196" s="19"/>
      <c r="R196" s="26"/>
      <c r="S196" s="20"/>
      <c r="T196" s="19"/>
      <c r="U196" s="19"/>
      <c r="V196" s="19"/>
      <c r="W196" s="19"/>
      <c r="X196" s="19"/>
      <c r="Y196" s="22"/>
      <c r="Z196" s="20"/>
      <c r="AO196" s="19"/>
      <c r="AP196" s="19"/>
      <c r="AQ196" s="19"/>
      <c r="AR196" s="19"/>
      <c r="AS196" s="19"/>
      <c r="AT196" s="26"/>
      <c r="AX196" s="19"/>
      <c r="AY196" s="19"/>
      <c r="AZ196" s="19"/>
    </row>
    <row r="197" spans="13:52" ht="15.75" customHeight="1">
      <c r="M197" s="19"/>
      <c r="N197" s="19"/>
      <c r="O197" s="19"/>
      <c r="P197" s="19"/>
      <c r="Q197" s="19"/>
      <c r="R197" s="26"/>
      <c r="S197" s="20"/>
      <c r="T197" s="19"/>
      <c r="U197" s="19"/>
      <c r="V197" s="19"/>
      <c r="W197" s="19"/>
      <c r="X197" s="19"/>
      <c r="Y197" s="22"/>
      <c r="Z197" s="20"/>
      <c r="AO197" s="19"/>
      <c r="AP197" s="19"/>
      <c r="AQ197" s="19"/>
      <c r="AR197" s="19"/>
      <c r="AS197" s="19"/>
      <c r="AT197" s="26"/>
      <c r="AX197" s="19"/>
      <c r="AY197" s="19"/>
      <c r="AZ197" s="19"/>
    </row>
    <row r="198" spans="13:52" ht="15.75" customHeight="1">
      <c r="M198" s="19"/>
      <c r="N198" s="19"/>
      <c r="O198" s="19"/>
      <c r="P198" s="19"/>
      <c r="Q198" s="19"/>
      <c r="R198" s="26"/>
      <c r="S198" s="20"/>
      <c r="T198" s="19"/>
      <c r="U198" s="19"/>
      <c r="V198" s="19"/>
      <c r="W198" s="19"/>
      <c r="X198" s="19"/>
      <c r="Y198" s="22"/>
      <c r="Z198" s="20"/>
      <c r="AO198" s="19"/>
      <c r="AP198" s="19"/>
      <c r="AQ198" s="19"/>
      <c r="AR198" s="19"/>
      <c r="AS198" s="19"/>
      <c r="AT198" s="26"/>
      <c r="AX198" s="19"/>
      <c r="AY198" s="19"/>
      <c r="AZ198" s="19"/>
    </row>
    <row r="199" spans="13:52" ht="15.75" customHeight="1">
      <c r="M199" s="19"/>
      <c r="N199" s="19"/>
      <c r="O199" s="19"/>
      <c r="P199" s="19"/>
      <c r="Q199" s="19"/>
      <c r="R199" s="26"/>
      <c r="S199" s="20"/>
      <c r="T199" s="19"/>
      <c r="U199" s="19"/>
      <c r="V199" s="19"/>
      <c r="W199" s="19"/>
      <c r="X199" s="19"/>
      <c r="Y199" s="22"/>
      <c r="Z199" s="20"/>
      <c r="AO199" s="19"/>
      <c r="AP199" s="19"/>
      <c r="AQ199" s="19"/>
      <c r="AR199" s="19"/>
      <c r="AS199" s="19"/>
      <c r="AT199" s="26"/>
      <c r="AX199" s="19"/>
      <c r="AY199" s="19"/>
      <c r="AZ199" s="19"/>
    </row>
    <row r="200" spans="13:52" ht="15.75" customHeight="1">
      <c r="M200" s="19"/>
      <c r="N200" s="19"/>
      <c r="O200" s="19"/>
      <c r="P200" s="19"/>
      <c r="Q200" s="19"/>
      <c r="R200" s="26"/>
      <c r="S200" s="20"/>
      <c r="T200" s="19"/>
      <c r="U200" s="19"/>
      <c r="V200" s="19"/>
      <c r="W200" s="19"/>
      <c r="X200" s="19"/>
      <c r="Y200" s="22"/>
      <c r="Z200" s="20"/>
      <c r="AO200" s="19"/>
      <c r="AP200" s="19"/>
      <c r="AQ200" s="19"/>
      <c r="AR200" s="19"/>
      <c r="AS200" s="19"/>
      <c r="AT200" s="26"/>
      <c r="AX200" s="19"/>
      <c r="AY200" s="19"/>
      <c r="AZ200" s="19"/>
    </row>
    <row r="201" spans="13:52" ht="15.75" customHeight="1">
      <c r="M201" s="19"/>
      <c r="N201" s="19"/>
      <c r="O201" s="19"/>
      <c r="P201" s="19"/>
      <c r="Q201" s="19"/>
      <c r="R201" s="26"/>
      <c r="S201" s="20"/>
      <c r="T201" s="19"/>
      <c r="U201" s="19"/>
      <c r="V201" s="19"/>
      <c r="W201" s="19"/>
      <c r="X201" s="19"/>
      <c r="Y201" s="22"/>
      <c r="Z201" s="20"/>
      <c r="AO201" s="19"/>
      <c r="AP201" s="19"/>
      <c r="AQ201" s="19"/>
      <c r="AR201" s="19"/>
      <c r="AS201" s="19"/>
      <c r="AT201" s="26"/>
      <c r="AX201" s="19"/>
      <c r="AY201" s="19"/>
      <c r="AZ201" s="19"/>
    </row>
    <row r="202" spans="13:52" ht="15.75" customHeight="1">
      <c r="M202" s="19"/>
      <c r="N202" s="19"/>
      <c r="O202" s="19"/>
      <c r="P202" s="19"/>
      <c r="Q202" s="19"/>
      <c r="R202" s="26"/>
      <c r="S202" s="20"/>
      <c r="T202" s="19"/>
      <c r="U202" s="19"/>
      <c r="V202" s="19"/>
      <c r="W202" s="19"/>
      <c r="X202" s="19"/>
      <c r="Y202" s="22"/>
      <c r="Z202" s="20"/>
      <c r="AO202" s="19"/>
      <c r="AP202" s="19"/>
      <c r="AQ202" s="19"/>
      <c r="AR202" s="19"/>
      <c r="AS202" s="19"/>
      <c r="AT202" s="26"/>
      <c r="AX202" s="19"/>
      <c r="AY202" s="19"/>
      <c r="AZ202" s="19"/>
    </row>
    <row r="203" spans="13:52" ht="15.75" customHeight="1">
      <c r="M203" s="19"/>
      <c r="N203" s="19"/>
      <c r="O203" s="19"/>
      <c r="P203" s="19"/>
      <c r="Q203" s="19"/>
      <c r="R203" s="26"/>
      <c r="S203" s="20"/>
      <c r="T203" s="19"/>
      <c r="U203" s="19"/>
      <c r="V203" s="19"/>
      <c r="W203" s="19"/>
      <c r="X203" s="19"/>
      <c r="Y203" s="22"/>
      <c r="Z203" s="20"/>
      <c r="AO203" s="19"/>
      <c r="AP203" s="19"/>
      <c r="AQ203" s="19"/>
      <c r="AR203" s="19"/>
      <c r="AS203" s="19"/>
      <c r="AT203" s="26"/>
      <c r="AX203" s="19"/>
      <c r="AY203" s="19"/>
      <c r="AZ203" s="19"/>
    </row>
    <row r="204" spans="13:52" ht="15.75" customHeight="1">
      <c r="M204" s="19"/>
      <c r="N204" s="19"/>
      <c r="O204" s="19"/>
      <c r="P204" s="19"/>
      <c r="Q204" s="19"/>
      <c r="R204" s="26"/>
      <c r="S204" s="20"/>
      <c r="T204" s="19"/>
      <c r="U204" s="19"/>
      <c r="V204" s="19"/>
      <c r="W204" s="19"/>
      <c r="X204" s="19"/>
      <c r="Y204" s="22"/>
      <c r="Z204" s="20"/>
      <c r="AO204" s="19"/>
      <c r="AP204" s="19"/>
      <c r="AQ204" s="19"/>
      <c r="AR204" s="19"/>
      <c r="AS204" s="19"/>
      <c r="AT204" s="26"/>
      <c r="AX204" s="19"/>
      <c r="AY204" s="19"/>
      <c r="AZ204" s="19"/>
    </row>
    <row r="205" spans="13:52" ht="15.75" customHeight="1">
      <c r="M205" s="19"/>
      <c r="N205" s="19"/>
      <c r="O205" s="19"/>
      <c r="P205" s="19"/>
      <c r="Q205" s="19"/>
      <c r="R205" s="26"/>
      <c r="S205" s="20"/>
      <c r="T205" s="19"/>
      <c r="U205" s="19"/>
      <c r="V205" s="19"/>
      <c r="W205" s="19"/>
      <c r="X205" s="19"/>
      <c r="Y205" s="22"/>
      <c r="Z205" s="20"/>
      <c r="AO205" s="19"/>
      <c r="AP205" s="19"/>
      <c r="AQ205" s="19"/>
      <c r="AR205" s="19"/>
      <c r="AS205" s="19"/>
      <c r="AT205" s="26"/>
      <c r="AX205" s="19"/>
      <c r="AY205" s="19"/>
      <c r="AZ205" s="19"/>
    </row>
    <row r="206" spans="13:52" ht="15.75" customHeight="1">
      <c r="M206" s="19"/>
      <c r="N206" s="19"/>
      <c r="O206" s="19"/>
      <c r="P206" s="19"/>
      <c r="Q206" s="19"/>
      <c r="R206" s="26"/>
      <c r="S206" s="20"/>
      <c r="T206" s="19"/>
      <c r="U206" s="19"/>
      <c r="V206" s="19"/>
      <c r="W206" s="19"/>
      <c r="X206" s="19"/>
      <c r="Y206" s="22"/>
      <c r="Z206" s="20"/>
      <c r="AO206" s="19"/>
      <c r="AP206" s="19"/>
      <c r="AQ206" s="19"/>
      <c r="AR206" s="19"/>
      <c r="AS206" s="19"/>
      <c r="AT206" s="26"/>
      <c r="AX206" s="19"/>
      <c r="AY206" s="19"/>
      <c r="AZ206" s="19"/>
    </row>
    <row r="207" spans="13:52" ht="15.75" customHeight="1">
      <c r="M207" s="19"/>
      <c r="N207" s="19"/>
      <c r="O207" s="19"/>
      <c r="P207" s="19"/>
      <c r="Q207" s="19"/>
      <c r="R207" s="26"/>
      <c r="S207" s="20"/>
      <c r="T207" s="19"/>
      <c r="U207" s="19"/>
      <c r="V207" s="19"/>
      <c r="W207" s="19"/>
      <c r="X207" s="19"/>
      <c r="Y207" s="22"/>
      <c r="Z207" s="20"/>
      <c r="AO207" s="19"/>
      <c r="AP207" s="19"/>
      <c r="AQ207" s="19"/>
      <c r="AR207" s="19"/>
      <c r="AS207" s="19"/>
      <c r="AT207" s="26"/>
      <c r="AX207" s="19"/>
      <c r="AY207" s="19"/>
      <c r="AZ207" s="19"/>
    </row>
    <row r="208" spans="13:52" ht="15.75" customHeight="1">
      <c r="M208" s="19"/>
      <c r="N208" s="19"/>
      <c r="O208" s="19"/>
      <c r="P208" s="19"/>
      <c r="Q208" s="19"/>
      <c r="R208" s="26"/>
      <c r="S208" s="20"/>
      <c r="T208" s="19"/>
      <c r="U208" s="19"/>
      <c r="V208" s="19"/>
      <c r="W208" s="19"/>
      <c r="X208" s="19"/>
      <c r="Y208" s="22"/>
      <c r="Z208" s="20"/>
      <c r="AO208" s="19"/>
      <c r="AP208" s="19"/>
      <c r="AQ208" s="19"/>
      <c r="AR208" s="19"/>
      <c r="AS208" s="19"/>
      <c r="AT208" s="26"/>
      <c r="AX208" s="19"/>
      <c r="AY208" s="19"/>
      <c r="AZ208" s="19"/>
    </row>
    <row r="209" spans="13:52" ht="15.75" customHeight="1">
      <c r="M209" s="19"/>
      <c r="N209" s="19"/>
      <c r="O209" s="19"/>
      <c r="P209" s="19"/>
      <c r="Q209" s="19"/>
      <c r="R209" s="26"/>
      <c r="S209" s="20"/>
      <c r="T209" s="19"/>
      <c r="U209" s="19"/>
      <c r="V209" s="19"/>
      <c r="W209" s="19"/>
      <c r="X209" s="19"/>
      <c r="Y209" s="22"/>
      <c r="Z209" s="20"/>
      <c r="AO209" s="19"/>
      <c r="AP209" s="19"/>
      <c r="AQ209" s="19"/>
      <c r="AR209" s="19"/>
      <c r="AS209" s="19"/>
      <c r="AT209" s="26"/>
      <c r="AX209" s="19"/>
      <c r="AY209" s="19"/>
      <c r="AZ209" s="19"/>
    </row>
    <row r="210" spans="13:52" ht="15.75" customHeight="1">
      <c r="M210" s="19"/>
      <c r="N210" s="19"/>
      <c r="O210" s="19"/>
      <c r="P210" s="19"/>
      <c r="Q210" s="19"/>
      <c r="R210" s="26"/>
      <c r="S210" s="20"/>
      <c r="T210" s="19"/>
      <c r="U210" s="19"/>
      <c r="V210" s="19"/>
      <c r="W210" s="19"/>
      <c r="X210" s="19"/>
      <c r="Y210" s="22"/>
      <c r="Z210" s="20"/>
      <c r="AO210" s="19"/>
      <c r="AP210" s="19"/>
      <c r="AQ210" s="19"/>
      <c r="AR210" s="19"/>
      <c r="AS210" s="19"/>
      <c r="AT210" s="26"/>
      <c r="AX210" s="19"/>
      <c r="AY210" s="19"/>
      <c r="AZ210" s="19"/>
    </row>
    <row r="211" spans="13:52" ht="15.75" customHeight="1">
      <c r="M211" s="19"/>
      <c r="N211" s="19"/>
      <c r="O211" s="19"/>
      <c r="P211" s="19"/>
      <c r="Q211" s="19"/>
      <c r="R211" s="26"/>
      <c r="S211" s="20"/>
      <c r="T211" s="19"/>
      <c r="U211" s="19"/>
      <c r="V211" s="19"/>
      <c r="W211" s="19"/>
      <c r="X211" s="19"/>
      <c r="Y211" s="22"/>
      <c r="Z211" s="20"/>
      <c r="AO211" s="19"/>
      <c r="AP211" s="19"/>
      <c r="AQ211" s="19"/>
      <c r="AR211" s="19"/>
      <c r="AS211" s="19"/>
      <c r="AT211" s="26"/>
      <c r="AX211" s="19"/>
      <c r="AY211" s="19"/>
      <c r="AZ211" s="19"/>
    </row>
    <row r="212" spans="13:52" ht="15.75" customHeight="1">
      <c r="M212" s="19"/>
      <c r="N212" s="19"/>
      <c r="O212" s="19"/>
      <c r="P212" s="19"/>
      <c r="Q212" s="19"/>
      <c r="R212" s="26"/>
      <c r="S212" s="20"/>
      <c r="T212" s="19"/>
      <c r="U212" s="19"/>
      <c r="V212" s="19"/>
      <c r="W212" s="19"/>
      <c r="X212" s="19"/>
      <c r="Y212" s="22"/>
      <c r="Z212" s="20"/>
      <c r="AO212" s="19"/>
      <c r="AP212" s="19"/>
      <c r="AQ212" s="19"/>
      <c r="AR212" s="19"/>
      <c r="AS212" s="19"/>
      <c r="AT212" s="26"/>
      <c r="AX212" s="19"/>
      <c r="AY212" s="19"/>
      <c r="AZ212" s="19"/>
    </row>
    <row r="213" spans="13:52" ht="15.75" customHeight="1">
      <c r="M213" s="19"/>
      <c r="N213" s="19"/>
      <c r="O213" s="19"/>
      <c r="P213" s="19"/>
      <c r="Q213" s="19"/>
      <c r="R213" s="26"/>
      <c r="S213" s="20"/>
      <c r="T213" s="19"/>
      <c r="U213" s="19"/>
      <c r="V213" s="19"/>
      <c r="W213" s="19"/>
      <c r="X213" s="19"/>
      <c r="Y213" s="22"/>
      <c r="Z213" s="20"/>
      <c r="AO213" s="19"/>
      <c r="AP213" s="19"/>
      <c r="AQ213" s="19"/>
      <c r="AR213" s="19"/>
      <c r="AS213" s="19"/>
      <c r="AT213" s="26"/>
      <c r="AX213" s="19"/>
      <c r="AY213" s="19"/>
      <c r="AZ213" s="19"/>
    </row>
    <row r="214" spans="13:52" ht="15.75" customHeight="1">
      <c r="M214" s="19"/>
      <c r="N214" s="19"/>
      <c r="O214" s="19"/>
      <c r="P214" s="19"/>
      <c r="Q214" s="19"/>
      <c r="R214" s="26"/>
      <c r="S214" s="20"/>
      <c r="T214" s="19"/>
      <c r="U214" s="19"/>
      <c r="V214" s="19"/>
      <c r="W214" s="19"/>
      <c r="X214" s="19"/>
      <c r="Y214" s="22"/>
      <c r="Z214" s="20"/>
      <c r="AO214" s="19"/>
      <c r="AP214" s="19"/>
      <c r="AQ214" s="19"/>
      <c r="AR214" s="19"/>
      <c r="AS214" s="19"/>
      <c r="AT214" s="26"/>
      <c r="AX214" s="19"/>
      <c r="AY214" s="19"/>
      <c r="AZ214" s="19"/>
    </row>
    <row r="215" spans="13:52" ht="15.75" customHeight="1">
      <c r="M215" s="19"/>
      <c r="N215" s="19"/>
      <c r="O215" s="19"/>
      <c r="P215" s="19"/>
      <c r="Q215" s="19"/>
      <c r="R215" s="26"/>
      <c r="S215" s="20"/>
      <c r="T215" s="19"/>
      <c r="U215" s="19"/>
      <c r="V215" s="19"/>
      <c r="W215" s="19"/>
      <c r="X215" s="19"/>
      <c r="Y215" s="22"/>
      <c r="Z215" s="20"/>
      <c r="AO215" s="19"/>
      <c r="AP215" s="19"/>
      <c r="AQ215" s="19"/>
      <c r="AR215" s="19"/>
      <c r="AS215" s="19"/>
      <c r="AT215" s="26"/>
      <c r="AX215" s="19"/>
      <c r="AY215" s="19"/>
      <c r="AZ215" s="19"/>
    </row>
    <row r="216" spans="13:52" ht="15.75" customHeight="1">
      <c r="M216" s="19"/>
      <c r="N216" s="19"/>
      <c r="O216" s="19"/>
      <c r="P216" s="19"/>
      <c r="Q216" s="19"/>
      <c r="R216" s="26"/>
      <c r="S216" s="20"/>
      <c r="T216" s="19"/>
      <c r="U216" s="19"/>
      <c r="V216" s="19"/>
      <c r="W216" s="19"/>
      <c r="X216" s="19"/>
      <c r="Y216" s="22"/>
      <c r="Z216" s="20"/>
      <c r="AO216" s="19"/>
      <c r="AP216" s="19"/>
      <c r="AQ216" s="19"/>
      <c r="AR216" s="19"/>
      <c r="AS216" s="19"/>
      <c r="AT216" s="26"/>
      <c r="AX216" s="19"/>
      <c r="AY216" s="19"/>
      <c r="AZ216" s="19"/>
    </row>
    <row r="217" spans="13:52" ht="15.75" customHeight="1">
      <c r="M217" s="19"/>
      <c r="N217" s="19"/>
      <c r="O217" s="19"/>
      <c r="P217" s="19"/>
      <c r="Q217" s="19"/>
      <c r="R217" s="26"/>
      <c r="S217" s="20"/>
      <c r="T217" s="19"/>
      <c r="U217" s="19"/>
      <c r="V217" s="19"/>
      <c r="W217" s="19"/>
      <c r="X217" s="19"/>
      <c r="Y217" s="22"/>
      <c r="Z217" s="20"/>
      <c r="AO217" s="19"/>
      <c r="AP217" s="19"/>
      <c r="AQ217" s="19"/>
      <c r="AR217" s="19"/>
      <c r="AS217" s="19"/>
      <c r="AT217" s="26"/>
      <c r="AX217" s="19"/>
      <c r="AY217" s="19"/>
      <c r="AZ217" s="19"/>
    </row>
    <row r="218" spans="13:52" ht="15.75" customHeight="1">
      <c r="M218" s="19"/>
      <c r="N218" s="19"/>
      <c r="O218" s="19"/>
      <c r="P218" s="19"/>
      <c r="Q218" s="19"/>
      <c r="R218" s="26"/>
      <c r="S218" s="20"/>
      <c r="T218" s="19"/>
      <c r="U218" s="19"/>
      <c r="V218" s="19"/>
      <c r="W218" s="19"/>
      <c r="X218" s="19"/>
      <c r="Y218" s="22"/>
      <c r="Z218" s="20"/>
      <c r="AO218" s="19"/>
      <c r="AP218" s="19"/>
      <c r="AQ218" s="19"/>
      <c r="AR218" s="19"/>
      <c r="AS218" s="19"/>
      <c r="AT218" s="26"/>
      <c r="AX218" s="19"/>
      <c r="AY218" s="19"/>
      <c r="AZ218" s="19"/>
    </row>
    <row r="219" spans="13:52" ht="15.75" customHeight="1">
      <c r="M219" s="19"/>
      <c r="N219" s="19"/>
      <c r="O219" s="19"/>
      <c r="P219" s="19"/>
      <c r="Q219" s="19"/>
      <c r="R219" s="26"/>
      <c r="S219" s="20"/>
      <c r="T219" s="19"/>
      <c r="U219" s="19"/>
      <c r="V219" s="19"/>
      <c r="W219" s="19"/>
      <c r="X219" s="19"/>
      <c r="Y219" s="22"/>
      <c r="Z219" s="20"/>
      <c r="AO219" s="19"/>
      <c r="AP219" s="19"/>
      <c r="AQ219" s="19"/>
      <c r="AR219" s="19"/>
      <c r="AS219" s="19"/>
      <c r="AT219" s="26"/>
      <c r="AX219" s="19"/>
      <c r="AY219" s="19"/>
      <c r="AZ219" s="19"/>
    </row>
    <row r="220" spans="13:52" ht="15.75" customHeight="1">
      <c r="M220" s="19"/>
      <c r="N220" s="19"/>
      <c r="O220" s="19"/>
      <c r="P220" s="19"/>
      <c r="Q220" s="19"/>
      <c r="R220" s="26"/>
      <c r="S220" s="20"/>
      <c r="T220" s="19"/>
      <c r="U220" s="19"/>
      <c r="V220" s="19"/>
      <c r="W220" s="19"/>
      <c r="X220" s="19"/>
      <c r="Y220" s="22"/>
      <c r="Z220" s="20"/>
      <c r="AO220" s="19"/>
      <c r="AP220" s="19"/>
      <c r="AQ220" s="19"/>
      <c r="AR220" s="19"/>
      <c r="AS220" s="19"/>
      <c r="AT220" s="26"/>
      <c r="AX220" s="19"/>
      <c r="AY220" s="19"/>
      <c r="AZ220" s="19"/>
    </row>
    <row r="221" spans="13:52" ht="15.75" customHeight="1">
      <c r="M221" s="19"/>
      <c r="N221" s="19"/>
      <c r="O221" s="19"/>
      <c r="P221" s="19"/>
      <c r="Q221" s="19"/>
      <c r="R221" s="26"/>
      <c r="S221" s="20"/>
      <c r="T221" s="19"/>
      <c r="U221" s="19"/>
      <c r="V221" s="19"/>
      <c r="W221" s="19"/>
      <c r="X221" s="19"/>
      <c r="Y221" s="22"/>
      <c r="Z221" s="20"/>
      <c r="AO221" s="19"/>
      <c r="AP221" s="19"/>
      <c r="AQ221" s="19"/>
      <c r="AR221" s="19"/>
      <c r="AS221" s="19"/>
      <c r="AT221" s="26"/>
      <c r="AX221" s="19"/>
      <c r="AY221" s="19"/>
      <c r="AZ221" s="19"/>
    </row>
    <row r="222" spans="13:52" ht="15.75" customHeight="1">
      <c r="M222" s="19"/>
      <c r="N222" s="19"/>
      <c r="O222" s="19"/>
      <c r="P222" s="19"/>
      <c r="Q222" s="19"/>
      <c r="R222" s="26"/>
      <c r="S222" s="20"/>
      <c r="T222" s="19"/>
      <c r="U222" s="19"/>
      <c r="V222" s="19"/>
      <c r="W222" s="19"/>
      <c r="X222" s="19"/>
      <c r="Y222" s="22"/>
      <c r="Z222" s="20"/>
      <c r="AO222" s="19"/>
      <c r="AP222" s="19"/>
      <c r="AQ222" s="19"/>
      <c r="AR222" s="19"/>
      <c r="AS222" s="19"/>
      <c r="AT222" s="26"/>
      <c r="AX222" s="19"/>
      <c r="AY222" s="19"/>
      <c r="AZ222" s="19"/>
    </row>
    <row r="223" spans="13:52" ht="15.75" customHeight="1">
      <c r="M223" s="19"/>
      <c r="N223" s="19"/>
      <c r="O223" s="19"/>
      <c r="P223" s="19"/>
      <c r="Q223" s="19"/>
      <c r="R223" s="26"/>
      <c r="S223" s="20"/>
      <c r="T223" s="19"/>
      <c r="U223" s="19"/>
      <c r="V223" s="19"/>
      <c r="W223" s="19"/>
      <c r="X223" s="19"/>
      <c r="Y223" s="22"/>
      <c r="Z223" s="20"/>
      <c r="AO223" s="19"/>
      <c r="AP223" s="19"/>
      <c r="AQ223" s="19"/>
      <c r="AR223" s="19"/>
      <c r="AS223" s="19"/>
      <c r="AT223" s="26"/>
      <c r="AX223" s="19"/>
      <c r="AY223" s="19"/>
      <c r="AZ223" s="19"/>
    </row>
    <row r="224" spans="13:52" ht="15.75" customHeight="1">
      <c r="M224" s="19"/>
      <c r="N224" s="19"/>
      <c r="O224" s="19"/>
      <c r="P224" s="19"/>
      <c r="Q224" s="19"/>
      <c r="R224" s="26"/>
      <c r="S224" s="20"/>
      <c r="T224" s="19"/>
      <c r="U224" s="19"/>
      <c r="V224" s="19"/>
      <c r="W224" s="19"/>
      <c r="X224" s="19"/>
      <c r="Y224" s="22"/>
      <c r="Z224" s="20"/>
      <c r="AO224" s="19"/>
      <c r="AP224" s="19"/>
      <c r="AQ224" s="19"/>
      <c r="AR224" s="19"/>
      <c r="AS224" s="19"/>
      <c r="AT224" s="26"/>
      <c r="AX224" s="19"/>
      <c r="AY224" s="19"/>
      <c r="AZ224" s="19"/>
    </row>
    <row r="225" spans="13:52" ht="15.75" customHeight="1">
      <c r="M225" s="19"/>
      <c r="N225" s="19"/>
      <c r="O225" s="19"/>
      <c r="P225" s="19"/>
      <c r="Q225" s="19"/>
      <c r="R225" s="26"/>
      <c r="S225" s="20"/>
      <c r="T225" s="19"/>
      <c r="U225" s="19"/>
      <c r="V225" s="19"/>
      <c r="W225" s="19"/>
      <c r="X225" s="19"/>
      <c r="Y225" s="22"/>
      <c r="Z225" s="20"/>
      <c r="AO225" s="19"/>
      <c r="AP225" s="19"/>
      <c r="AQ225" s="19"/>
      <c r="AR225" s="19"/>
      <c r="AS225" s="19"/>
      <c r="AT225" s="26"/>
      <c r="AX225" s="19"/>
      <c r="AY225" s="19"/>
      <c r="AZ225" s="19"/>
    </row>
    <row r="226" spans="13:52" ht="15.75" customHeight="1">
      <c r="M226" s="19"/>
      <c r="N226" s="19"/>
      <c r="O226" s="19"/>
      <c r="P226" s="19"/>
      <c r="Q226" s="19"/>
      <c r="R226" s="26"/>
      <c r="S226" s="20"/>
      <c r="T226" s="19"/>
      <c r="U226" s="19"/>
      <c r="V226" s="19"/>
      <c r="W226" s="19"/>
      <c r="X226" s="19"/>
      <c r="Y226" s="22"/>
      <c r="Z226" s="20"/>
      <c r="AO226" s="19"/>
      <c r="AP226" s="19"/>
      <c r="AQ226" s="19"/>
      <c r="AR226" s="19"/>
      <c r="AS226" s="19"/>
      <c r="AT226" s="26"/>
      <c r="AX226" s="19"/>
      <c r="AY226" s="19"/>
      <c r="AZ226" s="19"/>
    </row>
    <row r="227" spans="13:52" ht="15.75" customHeight="1">
      <c r="M227" s="19"/>
      <c r="N227" s="19"/>
      <c r="O227" s="19"/>
      <c r="P227" s="19"/>
      <c r="Q227" s="19"/>
      <c r="R227" s="26"/>
      <c r="S227" s="20"/>
      <c r="T227" s="19"/>
      <c r="U227" s="19"/>
      <c r="V227" s="19"/>
      <c r="W227" s="19"/>
      <c r="X227" s="19"/>
      <c r="Y227" s="22"/>
      <c r="Z227" s="20"/>
      <c r="AO227" s="19"/>
      <c r="AP227" s="19"/>
      <c r="AQ227" s="19"/>
      <c r="AR227" s="19"/>
      <c r="AS227" s="19"/>
      <c r="AT227" s="26"/>
      <c r="AX227" s="19"/>
      <c r="AY227" s="19"/>
      <c r="AZ227" s="19"/>
    </row>
    <row r="228" spans="13:52" ht="15.75" customHeight="1">
      <c r="M228" s="19"/>
      <c r="N228" s="19"/>
      <c r="O228" s="19"/>
      <c r="P228" s="19"/>
      <c r="Q228" s="19"/>
      <c r="R228" s="26"/>
      <c r="S228" s="20"/>
      <c r="T228" s="19"/>
      <c r="U228" s="19"/>
      <c r="V228" s="19"/>
      <c r="W228" s="19"/>
      <c r="X228" s="19"/>
      <c r="Y228" s="22"/>
      <c r="Z228" s="20"/>
      <c r="AO228" s="19"/>
      <c r="AP228" s="19"/>
      <c r="AQ228" s="19"/>
      <c r="AR228" s="19"/>
      <c r="AS228" s="19"/>
      <c r="AT228" s="26"/>
      <c r="AX228" s="19"/>
      <c r="AY228" s="19"/>
      <c r="AZ228" s="19"/>
    </row>
    <row r="229" spans="13:52" ht="15.75" customHeight="1">
      <c r="M229" s="19"/>
      <c r="N229" s="19"/>
      <c r="O229" s="19"/>
      <c r="P229" s="19"/>
      <c r="Q229" s="19"/>
      <c r="R229" s="26"/>
      <c r="S229" s="20"/>
      <c r="T229" s="19"/>
      <c r="U229" s="19"/>
      <c r="V229" s="19"/>
      <c r="W229" s="19"/>
      <c r="X229" s="19"/>
      <c r="Y229" s="22"/>
      <c r="Z229" s="20"/>
      <c r="AO229" s="19"/>
      <c r="AP229" s="19"/>
      <c r="AQ229" s="19"/>
      <c r="AR229" s="19"/>
      <c r="AS229" s="19"/>
      <c r="AT229" s="26"/>
      <c r="AX229" s="19"/>
      <c r="AY229" s="19"/>
      <c r="AZ229" s="19"/>
    </row>
    <row r="230" spans="13:52" ht="15.75" customHeight="1">
      <c r="M230" s="19"/>
      <c r="N230" s="19"/>
      <c r="O230" s="19"/>
      <c r="P230" s="19"/>
      <c r="Q230" s="19"/>
      <c r="R230" s="26"/>
      <c r="S230" s="20"/>
      <c r="T230" s="19"/>
      <c r="U230" s="19"/>
      <c r="V230" s="19"/>
      <c r="W230" s="19"/>
      <c r="X230" s="19"/>
      <c r="Y230" s="22"/>
      <c r="Z230" s="20"/>
      <c r="AO230" s="19"/>
      <c r="AP230" s="19"/>
      <c r="AQ230" s="19"/>
      <c r="AR230" s="19"/>
      <c r="AS230" s="19"/>
      <c r="AT230" s="26"/>
      <c r="AX230" s="19"/>
      <c r="AY230" s="19"/>
      <c r="AZ230" s="19"/>
    </row>
    <row r="231" spans="13:52" ht="15.75" customHeight="1">
      <c r="M231" s="19"/>
      <c r="N231" s="19"/>
      <c r="O231" s="19"/>
      <c r="P231" s="19"/>
      <c r="Q231" s="19"/>
      <c r="R231" s="26"/>
      <c r="S231" s="20"/>
      <c r="T231" s="19"/>
      <c r="U231" s="19"/>
      <c r="V231" s="19"/>
      <c r="W231" s="19"/>
      <c r="X231" s="19"/>
      <c r="Y231" s="22"/>
      <c r="Z231" s="20"/>
      <c r="AO231" s="19"/>
      <c r="AP231" s="19"/>
      <c r="AQ231" s="19"/>
      <c r="AR231" s="19"/>
      <c r="AS231" s="19"/>
      <c r="AT231" s="26"/>
      <c r="AX231" s="19"/>
      <c r="AY231" s="19"/>
      <c r="AZ231" s="19"/>
    </row>
    <row r="232" spans="13:52" ht="15.75" customHeight="1">
      <c r="M232" s="19"/>
      <c r="N232" s="19"/>
      <c r="O232" s="19"/>
      <c r="P232" s="19"/>
      <c r="Q232" s="19"/>
      <c r="R232" s="26"/>
      <c r="S232" s="20"/>
      <c r="T232" s="19"/>
      <c r="U232" s="19"/>
      <c r="V232" s="19"/>
      <c r="W232" s="19"/>
      <c r="X232" s="19"/>
      <c r="Y232" s="22"/>
      <c r="Z232" s="20"/>
      <c r="AO232" s="19"/>
      <c r="AP232" s="19"/>
      <c r="AQ232" s="19"/>
      <c r="AR232" s="19"/>
      <c r="AS232" s="19"/>
      <c r="AT232" s="26"/>
      <c r="AX232" s="19"/>
      <c r="AY232" s="19"/>
      <c r="AZ232" s="19"/>
    </row>
    <row r="233" spans="13:52" ht="15.75" customHeight="1">
      <c r="M233" s="19"/>
      <c r="N233" s="19"/>
      <c r="O233" s="19"/>
      <c r="P233" s="19"/>
      <c r="Q233" s="19"/>
      <c r="R233" s="26"/>
      <c r="S233" s="20"/>
      <c r="T233" s="19"/>
      <c r="U233" s="19"/>
      <c r="V233" s="19"/>
      <c r="W233" s="19"/>
      <c r="X233" s="19"/>
      <c r="Y233" s="22"/>
      <c r="Z233" s="20"/>
      <c r="AO233" s="19"/>
      <c r="AP233" s="19"/>
      <c r="AQ233" s="19"/>
      <c r="AR233" s="19"/>
      <c r="AS233" s="19"/>
      <c r="AT233" s="26"/>
      <c r="AX233" s="19"/>
      <c r="AY233" s="19"/>
      <c r="AZ233" s="19"/>
    </row>
    <row r="234" spans="13:52" ht="15.75" customHeight="1">
      <c r="M234" s="19"/>
      <c r="N234" s="19"/>
      <c r="O234" s="19"/>
      <c r="P234" s="19"/>
      <c r="Q234" s="19"/>
      <c r="R234" s="26"/>
      <c r="S234" s="20"/>
      <c r="T234" s="19"/>
      <c r="U234" s="19"/>
      <c r="V234" s="19"/>
      <c r="W234" s="19"/>
      <c r="X234" s="19"/>
      <c r="Y234" s="22"/>
      <c r="Z234" s="20"/>
      <c r="AO234" s="19"/>
      <c r="AP234" s="19"/>
      <c r="AQ234" s="19"/>
      <c r="AR234" s="19"/>
      <c r="AS234" s="19"/>
      <c r="AT234" s="26"/>
      <c r="AX234" s="19"/>
      <c r="AY234" s="19"/>
      <c r="AZ234" s="19"/>
    </row>
    <row r="235" spans="13:52" ht="15.75" customHeight="1">
      <c r="M235" s="19"/>
      <c r="N235" s="19"/>
      <c r="O235" s="19"/>
      <c r="P235" s="19"/>
      <c r="Q235" s="19"/>
      <c r="R235" s="26"/>
      <c r="S235" s="20"/>
      <c r="T235" s="19"/>
      <c r="U235" s="19"/>
      <c r="V235" s="19"/>
      <c r="W235" s="19"/>
      <c r="X235" s="19"/>
      <c r="Y235" s="22"/>
      <c r="Z235" s="20"/>
      <c r="AO235" s="19"/>
      <c r="AP235" s="19"/>
      <c r="AQ235" s="19"/>
      <c r="AR235" s="19"/>
      <c r="AS235" s="19"/>
      <c r="AT235" s="26"/>
      <c r="AX235" s="19"/>
      <c r="AY235" s="19"/>
      <c r="AZ235" s="19"/>
    </row>
    <row r="236" spans="13:52" ht="15.75" customHeight="1">
      <c r="M236" s="19"/>
      <c r="N236" s="19"/>
      <c r="O236" s="19"/>
      <c r="P236" s="19"/>
      <c r="Q236" s="19"/>
      <c r="R236" s="26"/>
      <c r="S236" s="20"/>
      <c r="T236" s="19"/>
      <c r="U236" s="19"/>
      <c r="V236" s="19"/>
      <c r="W236" s="19"/>
      <c r="X236" s="19"/>
      <c r="Y236" s="22"/>
      <c r="Z236" s="20"/>
      <c r="AO236" s="19"/>
      <c r="AP236" s="19"/>
      <c r="AQ236" s="19"/>
      <c r="AR236" s="19"/>
      <c r="AS236" s="19"/>
      <c r="AT236" s="26"/>
      <c r="AX236" s="19"/>
      <c r="AY236" s="19"/>
      <c r="AZ236" s="19"/>
    </row>
    <row r="237" spans="13:52" ht="15.75" customHeight="1">
      <c r="M237" s="19"/>
      <c r="N237" s="19"/>
      <c r="O237" s="19"/>
      <c r="P237" s="19"/>
      <c r="Q237" s="19"/>
      <c r="R237" s="26"/>
      <c r="S237" s="20"/>
      <c r="T237" s="19"/>
      <c r="U237" s="19"/>
      <c r="V237" s="19"/>
      <c r="W237" s="19"/>
      <c r="X237" s="19"/>
      <c r="Y237" s="22"/>
      <c r="Z237" s="20"/>
      <c r="AO237" s="19"/>
      <c r="AP237" s="19"/>
      <c r="AQ237" s="19"/>
      <c r="AR237" s="19"/>
      <c r="AS237" s="19"/>
      <c r="AT237" s="26"/>
      <c r="AX237" s="19"/>
      <c r="AY237" s="19"/>
      <c r="AZ237" s="19"/>
    </row>
    <row r="238" spans="13:52" ht="15.75" customHeight="1">
      <c r="M238" s="19"/>
      <c r="N238" s="19"/>
      <c r="O238" s="19"/>
      <c r="P238" s="19"/>
      <c r="Q238" s="19"/>
      <c r="R238" s="26"/>
      <c r="S238" s="20"/>
      <c r="T238" s="19"/>
      <c r="U238" s="19"/>
      <c r="V238" s="19"/>
      <c r="W238" s="19"/>
      <c r="X238" s="19"/>
      <c r="Y238" s="22"/>
      <c r="Z238" s="20"/>
      <c r="AO238" s="19"/>
      <c r="AP238" s="19"/>
      <c r="AQ238" s="19"/>
      <c r="AR238" s="19"/>
      <c r="AS238" s="19"/>
      <c r="AT238" s="26"/>
      <c r="AX238" s="19"/>
      <c r="AY238" s="19"/>
      <c r="AZ238" s="19"/>
    </row>
    <row r="239" spans="13:52" ht="15.75" customHeight="1">
      <c r="M239" s="19"/>
      <c r="N239" s="19"/>
      <c r="O239" s="19"/>
      <c r="P239" s="19"/>
      <c r="Q239" s="19"/>
      <c r="R239" s="26"/>
      <c r="S239" s="20"/>
      <c r="T239" s="19"/>
      <c r="U239" s="19"/>
      <c r="V239" s="19"/>
      <c r="W239" s="19"/>
      <c r="X239" s="19"/>
      <c r="Y239" s="22"/>
      <c r="Z239" s="20"/>
      <c r="AO239" s="19"/>
      <c r="AP239" s="19"/>
      <c r="AQ239" s="19"/>
      <c r="AR239" s="19"/>
      <c r="AS239" s="19"/>
      <c r="AT239" s="26"/>
      <c r="AX239" s="19"/>
      <c r="AY239" s="19"/>
      <c r="AZ239" s="19"/>
    </row>
    <row r="240" spans="13:52" ht="15.75" customHeight="1">
      <c r="M240" s="19"/>
      <c r="N240" s="19"/>
      <c r="O240" s="19"/>
      <c r="P240" s="19"/>
      <c r="Q240" s="19"/>
      <c r="R240" s="26"/>
      <c r="S240" s="20"/>
      <c r="T240" s="19"/>
      <c r="U240" s="19"/>
      <c r="V240" s="19"/>
      <c r="W240" s="19"/>
      <c r="X240" s="19"/>
      <c r="Y240" s="22"/>
      <c r="Z240" s="20"/>
      <c r="AO240" s="19"/>
      <c r="AP240" s="19"/>
      <c r="AQ240" s="19"/>
      <c r="AR240" s="19"/>
      <c r="AS240" s="19"/>
      <c r="AT240" s="26"/>
      <c r="AX240" s="19"/>
      <c r="AY240" s="19"/>
      <c r="AZ240" s="19"/>
    </row>
    <row r="241" spans="13:52" ht="15.75" customHeight="1">
      <c r="M241" s="19"/>
      <c r="N241" s="19"/>
      <c r="O241" s="19"/>
      <c r="P241" s="19"/>
      <c r="Q241" s="19"/>
      <c r="R241" s="26"/>
      <c r="S241" s="20"/>
      <c r="T241" s="19"/>
      <c r="U241" s="19"/>
      <c r="V241" s="19"/>
      <c r="W241" s="19"/>
      <c r="X241" s="19"/>
      <c r="Y241" s="22"/>
      <c r="Z241" s="20"/>
      <c r="AO241" s="19"/>
      <c r="AP241" s="19"/>
      <c r="AQ241" s="19"/>
      <c r="AR241" s="19"/>
      <c r="AS241" s="19"/>
      <c r="AT241" s="26"/>
      <c r="AX241" s="19"/>
      <c r="AY241" s="19"/>
      <c r="AZ241" s="19"/>
    </row>
    <row r="242" spans="13:52" ht="15.75" customHeight="1">
      <c r="M242" s="19"/>
      <c r="N242" s="19"/>
      <c r="O242" s="19"/>
      <c r="P242" s="19"/>
      <c r="Q242" s="19"/>
      <c r="R242" s="26"/>
      <c r="S242" s="20"/>
      <c r="T242" s="19"/>
      <c r="U242" s="19"/>
      <c r="V242" s="19"/>
      <c r="W242" s="19"/>
      <c r="X242" s="19"/>
      <c r="Y242" s="22"/>
      <c r="Z242" s="20"/>
      <c r="AO242" s="19"/>
      <c r="AP242" s="19"/>
      <c r="AQ242" s="19"/>
      <c r="AR242" s="19"/>
      <c r="AS242" s="19"/>
      <c r="AT242" s="26"/>
      <c r="AX242" s="19"/>
      <c r="AY242" s="19"/>
      <c r="AZ242" s="19"/>
    </row>
    <row r="243" spans="13:52" ht="15.75" customHeight="1">
      <c r="M243" s="19"/>
      <c r="N243" s="19"/>
      <c r="O243" s="19"/>
      <c r="P243" s="19"/>
      <c r="Q243" s="19"/>
      <c r="R243" s="26"/>
      <c r="S243" s="20"/>
      <c r="T243" s="19"/>
      <c r="U243" s="19"/>
      <c r="V243" s="19"/>
      <c r="W243" s="19"/>
      <c r="X243" s="19"/>
      <c r="Y243" s="22"/>
      <c r="Z243" s="20"/>
      <c r="AO243" s="19"/>
      <c r="AP243" s="19"/>
      <c r="AQ243" s="19"/>
      <c r="AR243" s="19"/>
      <c r="AS243" s="19"/>
      <c r="AT243" s="26"/>
      <c r="AX243" s="19"/>
      <c r="AY243" s="19"/>
      <c r="AZ243" s="19"/>
    </row>
    <row r="244" spans="13:52" ht="15.75" customHeight="1">
      <c r="M244" s="19"/>
      <c r="N244" s="19"/>
      <c r="O244" s="19"/>
      <c r="P244" s="19"/>
      <c r="Q244" s="19"/>
      <c r="R244" s="26"/>
      <c r="S244" s="20"/>
      <c r="T244" s="19"/>
      <c r="U244" s="19"/>
      <c r="V244" s="19"/>
      <c r="W244" s="19"/>
      <c r="X244" s="19"/>
      <c r="Y244" s="22"/>
      <c r="Z244" s="20"/>
      <c r="AO244" s="19"/>
      <c r="AP244" s="19"/>
      <c r="AQ244" s="19"/>
      <c r="AR244" s="19"/>
      <c r="AS244" s="19"/>
      <c r="AT244" s="26"/>
      <c r="AX244" s="19"/>
      <c r="AY244" s="19"/>
      <c r="AZ244" s="19"/>
    </row>
    <row r="245" spans="13:52" ht="15.75" customHeight="1">
      <c r="M245" s="19"/>
      <c r="N245" s="19"/>
      <c r="O245" s="19"/>
      <c r="P245" s="19"/>
      <c r="Q245" s="19"/>
      <c r="R245" s="26"/>
      <c r="S245" s="20"/>
      <c r="T245" s="19"/>
      <c r="U245" s="19"/>
      <c r="V245" s="19"/>
      <c r="W245" s="19"/>
      <c r="X245" s="19"/>
      <c r="Y245" s="22"/>
      <c r="Z245" s="20"/>
      <c r="AO245" s="19"/>
      <c r="AP245" s="19"/>
      <c r="AQ245" s="19"/>
      <c r="AR245" s="19"/>
      <c r="AS245" s="19"/>
      <c r="AT245" s="26"/>
      <c r="AX245" s="19"/>
      <c r="AY245" s="19"/>
      <c r="AZ245" s="19"/>
    </row>
    <row r="246" spans="13:52" ht="15.75" customHeight="1">
      <c r="M246" s="19"/>
      <c r="N246" s="19"/>
      <c r="O246" s="19"/>
      <c r="P246" s="19"/>
      <c r="Q246" s="19"/>
      <c r="R246" s="26"/>
      <c r="S246" s="20"/>
      <c r="T246" s="19"/>
      <c r="U246" s="19"/>
      <c r="V246" s="19"/>
      <c r="W246" s="19"/>
      <c r="X246" s="19"/>
      <c r="Y246" s="22"/>
      <c r="Z246" s="20"/>
      <c r="AO246" s="19"/>
      <c r="AP246" s="19"/>
      <c r="AQ246" s="19"/>
      <c r="AR246" s="19"/>
      <c r="AS246" s="19"/>
      <c r="AT246" s="26"/>
      <c r="AX246" s="19"/>
      <c r="AY246" s="19"/>
      <c r="AZ246" s="19"/>
    </row>
    <row r="247" spans="13:52" ht="15.75" customHeight="1">
      <c r="M247" s="19"/>
      <c r="N247" s="19"/>
      <c r="O247" s="19"/>
      <c r="P247" s="19"/>
      <c r="Q247" s="19"/>
      <c r="R247" s="26"/>
      <c r="S247" s="20"/>
      <c r="T247" s="19"/>
      <c r="U247" s="19"/>
      <c r="V247" s="19"/>
      <c r="W247" s="19"/>
      <c r="X247" s="19"/>
      <c r="Y247" s="22"/>
      <c r="Z247" s="20"/>
      <c r="AO247" s="19"/>
      <c r="AP247" s="19"/>
      <c r="AQ247" s="19"/>
      <c r="AR247" s="19"/>
      <c r="AS247" s="19"/>
      <c r="AT247" s="26"/>
      <c r="AX247" s="19"/>
      <c r="AY247" s="19"/>
      <c r="AZ247" s="19"/>
    </row>
    <row r="248" spans="13:52" ht="15.75" customHeight="1">
      <c r="M248" s="19"/>
      <c r="N248" s="19"/>
      <c r="O248" s="19"/>
      <c r="P248" s="19"/>
      <c r="Q248" s="19"/>
      <c r="R248" s="26"/>
      <c r="S248" s="20"/>
      <c r="T248" s="19"/>
      <c r="U248" s="19"/>
      <c r="V248" s="19"/>
      <c r="W248" s="19"/>
      <c r="X248" s="19"/>
      <c r="Y248" s="22"/>
      <c r="Z248" s="20"/>
      <c r="AO248" s="19"/>
      <c r="AP248" s="19"/>
      <c r="AQ248" s="19"/>
      <c r="AR248" s="19"/>
      <c r="AS248" s="19"/>
      <c r="AT248" s="26"/>
      <c r="AX248" s="19"/>
      <c r="AY248" s="19"/>
      <c r="AZ248" s="19"/>
    </row>
    <row r="249" spans="13:52" ht="15.75" customHeight="1">
      <c r="M249" s="19"/>
      <c r="N249" s="19"/>
      <c r="O249" s="19"/>
      <c r="P249" s="19"/>
      <c r="Q249" s="19"/>
      <c r="R249" s="26"/>
      <c r="S249" s="20"/>
      <c r="T249" s="19"/>
      <c r="U249" s="19"/>
      <c r="V249" s="19"/>
      <c r="W249" s="19"/>
      <c r="X249" s="19"/>
      <c r="Y249" s="22"/>
      <c r="Z249" s="20"/>
      <c r="AO249" s="19"/>
      <c r="AP249" s="19"/>
      <c r="AQ249" s="19"/>
      <c r="AR249" s="19"/>
      <c r="AS249" s="19"/>
      <c r="AT249" s="26"/>
      <c r="AX249" s="19"/>
      <c r="AY249" s="19"/>
      <c r="AZ249" s="19"/>
    </row>
    <row r="250" spans="13:52" ht="15.75" customHeight="1">
      <c r="M250" s="19"/>
      <c r="N250" s="19"/>
      <c r="O250" s="19"/>
      <c r="P250" s="19"/>
      <c r="Q250" s="19"/>
      <c r="R250" s="26"/>
      <c r="S250" s="20"/>
      <c r="T250" s="19"/>
      <c r="U250" s="19"/>
      <c r="V250" s="19"/>
      <c r="W250" s="19"/>
      <c r="X250" s="19"/>
      <c r="Y250" s="22"/>
      <c r="Z250" s="20"/>
      <c r="AO250" s="19"/>
      <c r="AP250" s="19"/>
      <c r="AQ250" s="19"/>
      <c r="AR250" s="19"/>
      <c r="AS250" s="19"/>
      <c r="AT250" s="26"/>
      <c r="AX250" s="19"/>
      <c r="AY250" s="19"/>
      <c r="AZ250" s="19"/>
    </row>
    <row r="251" spans="13:52" ht="15.75" customHeight="1">
      <c r="M251" s="19"/>
      <c r="N251" s="19"/>
      <c r="O251" s="19"/>
      <c r="P251" s="19"/>
      <c r="Q251" s="19"/>
      <c r="R251" s="26"/>
      <c r="S251" s="20"/>
      <c r="T251" s="19"/>
      <c r="U251" s="19"/>
      <c r="V251" s="19"/>
      <c r="W251" s="19"/>
      <c r="X251" s="19"/>
      <c r="Y251" s="22"/>
      <c r="Z251" s="20"/>
      <c r="AO251" s="19"/>
      <c r="AP251" s="19"/>
      <c r="AQ251" s="19"/>
      <c r="AR251" s="19"/>
      <c r="AS251" s="19"/>
      <c r="AT251" s="26"/>
      <c r="AX251" s="19"/>
      <c r="AY251" s="19"/>
      <c r="AZ251" s="19"/>
    </row>
    <row r="252" spans="13:52" ht="15.75" customHeight="1">
      <c r="M252" s="19"/>
      <c r="N252" s="19"/>
      <c r="O252" s="19"/>
      <c r="P252" s="19"/>
      <c r="Q252" s="19"/>
      <c r="R252" s="26"/>
      <c r="S252" s="20"/>
      <c r="T252" s="19"/>
      <c r="U252" s="19"/>
      <c r="V252" s="19"/>
      <c r="W252" s="19"/>
      <c r="X252" s="19"/>
      <c r="Y252" s="22"/>
      <c r="Z252" s="20"/>
      <c r="AO252" s="19"/>
      <c r="AP252" s="19"/>
      <c r="AQ252" s="19"/>
      <c r="AR252" s="19"/>
      <c r="AS252" s="19"/>
      <c r="AT252" s="26"/>
      <c r="AX252" s="19"/>
      <c r="AY252" s="19"/>
      <c r="AZ252" s="19"/>
    </row>
    <row r="253" spans="13:52" ht="15.75" customHeight="1">
      <c r="M253" s="19"/>
      <c r="N253" s="19"/>
      <c r="O253" s="19"/>
      <c r="P253" s="19"/>
      <c r="Q253" s="19"/>
      <c r="R253" s="26"/>
      <c r="S253" s="20"/>
      <c r="T253" s="19"/>
      <c r="U253" s="19"/>
      <c r="V253" s="19"/>
      <c r="W253" s="19"/>
      <c r="X253" s="19"/>
      <c r="Y253" s="22"/>
      <c r="Z253" s="20"/>
      <c r="AO253" s="19"/>
      <c r="AP253" s="19"/>
      <c r="AQ253" s="19"/>
      <c r="AR253" s="19"/>
      <c r="AS253" s="19"/>
      <c r="AT253" s="26"/>
      <c r="AX253" s="19"/>
      <c r="AY253" s="19"/>
      <c r="AZ253" s="19"/>
    </row>
    <row r="254" spans="13:52" ht="15.75" customHeight="1">
      <c r="M254" s="19"/>
      <c r="N254" s="19"/>
      <c r="O254" s="19"/>
      <c r="P254" s="19"/>
      <c r="Q254" s="19"/>
      <c r="R254" s="26"/>
      <c r="S254" s="20"/>
      <c r="T254" s="19"/>
      <c r="U254" s="19"/>
      <c r="V254" s="19"/>
      <c r="W254" s="19"/>
      <c r="X254" s="19"/>
      <c r="Y254" s="22"/>
      <c r="Z254" s="20"/>
      <c r="AO254" s="19"/>
      <c r="AP254" s="19"/>
      <c r="AQ254" s="19"/>
      <c r="AR254" s="19"/>
      <c r="AS254" s="19"/>
      <c r="AT254" s="26"/>
      <c r="AX254" s="19"/>
      <c r="AY254" s="19"/>
      <c r="AZ254" s="19"/>
    </row>
    <row r="255" spans="13:52" ht="15.75" customHeight="1">
      <c r="M255" s="19"/>
      <c r="N255" s="19"/>
      <c r="O255" s="19"/>
      <c r="P255" s="19"/>
      <c r="Q255" s="19"/>
      <c r="R255" s="26"/>
      <c r="S255" s="20"/>
      <c r="T255" s="19"/>
      <c r="U255" s="19"/>
      <c r="V255" s="19"/>
      <c r="W255" s="19"/>
      <c r="X255" s="19"/>
      <c r="Y255" s="22"/>
      <c r="Z255" s="20"/>
      <c r="AO255" s="19"/>
      <c r="AP255" s="19"/>
      <c r="AQ255" s="19"/>
      <c r="AR255" s="19"/>
      <c r="AS255" s="19"/>
      <c r="AT255" s="26"/>
      <c r="AX255" s="19"/>
      <c r="AY255" s="19"/>
      <c r="AZ255" s="19"/>
    </row>
    <row r="256" spans="13:52" ht="15.75" customHeight="1">
      <c r="M256" s="19"/>
      <c r="N256" s="19"/>
      <c r="O256" s="19"/>
      <c r="P256" s="19"/>
      <c r="Q256" s="19"/>
      <c r="R256" s="26"/>
      <c r="S256" s="20"/>
      <c r="T256" s="19"/>
      <c r="U256" s="19"/>
      <c r="V256" s="19"/>
      <c r="W256" s="19"/>
      <c r="X256" s="19"/>
      <c r="Y256" s="22"/>
      <c r="Z256" s="20"/>
      <c r="AO256" s="19"/>
      <c r="AP256" s="19"/>
      <c r="AQ256" s="19"/>
      <c r="AR256" s="19"/>
      <c r="AS256" s="19"/>
      <c r="AT256" s="26"/>
      <c r="AX256" s="19"/>
      <c r="AY256" s="19"/>
      <c r="AZ256" s="19"/>
    </row>
    <row r="257" spans="13:52" ht="15.75" customHeight="1">
      <c r="M257" s="19"/>
      <c r="N257" s="19"/>
      <c r="O257" s="19"/>
      <c r="P257" s="19"/>
      <c r="Q257" s="19"/>
      <c r="R257" s="26"/>
      <c r="S257" s="20"/>
      <c r="T257" s="19"/>
      <c r="U257" s="19"/>
      <c r="V257" s="19"/>
      <c r="W257" s="19"/>
      <c r="X257" s="19"/>
      <c r="Y257" s="22"/>
      <c r="Z257" s="20"/>
      <c r="AO257" s="19"/>
      <c r="AP257" s="19"/>
      <c r="AQ257" s="19"/>
      <c r="AR257" s="19"/>
      <c r="AS257" s="19"/>
      <c r="AT257" s="26"/>
      <c r="AX257" s="19"/>
      <c r="AY257" s="19"/>
      <c r="AZ257" s="19"/>
    </row>
    <row r="258" spans="13:52" ht="15.75" customHeight="1">
      <c r="M258" s="19"/>
      <c r="N258" s="19"/>
      <c r="O258" s="19"/>
      <c r="P258" s="19"/>
      <c r="Q258" s="19"/>
      <c r="R258" s="26"/>
      <c r="S258" s="20"/>
      <c r="T258" s="19"/>
      <c r="U258" s="19"/>
      <c r="V258" s="19"/>
      <c r="W258" s="19"/>
      <c r="X258" s="19"/>
      <c r="Y258" s="22"/>
      <c r="Z258" s="20"/>
      <c r="AO258" s="19"/>
      <c r="AP258" s="19"/>
      <c r="AQ258" s="19"/>
      <c r="AR258" s="19"/>
      <c r="AS258" s="19"/>
      <c r="AT258" s="26"/>
      <c r="AX258" s="19"/>
      <c r="AY258" s="19"/>
      <c r="AZ258" s="19"/>
    </row>
    <row r="259" spans="13:52" ht="15.75" customHeight="1">
      <c r="M259" s="19"/>
      <c r="N259" s="19"/>
      <c r="O259" s="19"/>
      <c r="P259" s="19"/>
      <c r="Q259" s="19"/>
      <c r="R259" s="26"/>
      <c r="S259" s="20"/>
      <c r="T259" s="19"/>
      <c r="U259" s="19"/>
      <c r="V259" s="19"/>
      <c r="W259" s="19"/>
      <c r="X259" s="19"/>
      <c r="Y259" s="22"/>
      <c r="Z259" s="20"/>
      <c r="AO259" s="19"/>
      <c r="AP259" s="19"/>
      <c r="AQ259" s="19"/>
      <c r="AR259" s="19"/>
      <c r="AS259" s="19"/>
      <c r="AT259" s="26"/>
      <c r="AX259" s="19"/>
      <c r="AY259" s="19"/>
      <c r="AZ259" s="19"/>
    </row>
    <row r="260" spans="13:52" ht="15.75" customHeight="1">
      <c r="M260" s="19"/>
      <c r="N260" s="19"/>
      <c r="O260" s="19"/>
      <c r="P260" s="19"/>
      <c r="Q260" s="19"/>
      <c r="R260" s="26"/>
      <c r="S260" s="20"/>
      <c r="T260" s="19"/>
      <c r="U260" s="19"/>
      <c r="V260" s="19"/>
      <c r="W260" s="19"/>
      <c r="X260" s="19"/>
      <c r="Y260" s="22"/>
      <c r="Z260" s="20"/>
      <c r="AO260" s="19"/>
      <c r="AP260" s="19"/>
      <c r="AQ260" s="19"/>
      <c r="AR260" s="19"/>
      <c r="AS260" s="19"/>
      <c r="AT260" s="26"/>
      <c r="AX260" s="19"/>
      <c r="AY260" s="19"/>
      <c r="AZ260" s="19"/>
    </row>
    <row r="261" spans="13:52" ht="15.75" customHeight="1">
      <c r="M261" s="19"/>
      <c r="N261" s="19"/>
      <c r="O261" s="19"/>
      <c r="P261" s="19"/>
      <c r="Q261" s="19"/>
      <c r="R261" s="26"/>
      <c r="S261" s="20"/>
      <c r="T261" s="19"/>
      <c r="U261" s="19"/>
      <c r="V261" s="19"/>
      <c r="W261" s="19"/>
      <c r="X261" s="19"/>
      <c r="Y261" s="22"/>
      <c r="Z261" s="20"/>
      <c r="AO261" s="19"/>
      <c r="AP261" s="19"/>
      <c r="AQ261" s="19"/>
      <c r="AR261" s="19"/>
      <c r="AS261" s="19"/>
      <c r="AT261" s="26"/>
      <c r="AX261" s="19"/>
      <c r="AY261" s="19"/>
      <c r="AZ261" s="19"/>
    </row>
    <row r="262" spans="13:52" ht="15.75" customHeight="1">
      <c r="M262" s="19"/>
      <c r="N262" s="19"/>
      <c r="O262" s="19"/>
      <c r="P262" s="19"/>
      <c r="Q262" s="19"/>
      <c r="R262" s="26"/>
      <c r="S262" s="20"/>
      <c r="T262" s="19"/>
      <c r="U262" s="19"/>
      <c r="V262" s="19"/>
      <c r="W262" s="19"/>
      <c r="X262" s="19"/>
      <c r="Y262" s="22"/>
      <c r="Z262" s="20"/>
      <c r="AO262" s="19"/>
      <c r="AP262" s="19"/>
      <c r="AQ262" s="19"/>
      <c r="AR262" s="19"/>
      <c r="AS262" s="19"/>
      <c r="AT262" s="26"/>
      <c r="AX262" s="19"/>
      <c r="AY262" s="19"/>
      <c r="AZ262" s="19"/>
    </row>
    <row r="263" spans="13:52" ht="15.75" customHeight="1">
      <c r="M263" s="19"/>
      <c r="N263" s="19"/>
      <c r="O263" s="19"/>
      <c r="P263" s="19"/>
      <c r="Q263" s="19"/>
      <c r="R263" s="26"/>
      <c r="S263" s="20"/>
      <c r="T263" s="19"/>
      <c r="U263" s="19"/>
      <c r="V263" s="19"/>
      <c r="W263" s="19"/>
      <c r="X263" s="19"/>
      <c r="Y263" s="22"/>
      <c r="Z263" s="20"/>
      <c r="AO263" s="19"/>
      <c r="AP263" s="19"/>
      <c r="AQ263" s="19"/>
      <c r="AR263" s="19"/>
      <c r="AS263" s="19"/>
      <c r="AT263" s="26"/>
      <c r="AX263" s="19"/>
      <c r="AY263" s="19"/>
      <c r="AZ263" s="19"/>
    </row>
    <row r="264" spans="13:52" ht="15.75" customHeight="1">
      <c r="M264" s="19"/>
      <c r="N264" s="19"/>
      <c r="O264" s="19"/>
      <c r="P264" s="19"/>
      <c r="Q264" s="19"/>
      <c r="R264" s="26"/>
      <c r="S264" s="20"/>
      <c r="T264" s="19"/>
      <c r="U264" s="19"/>
      <c r="V264" s="19"/>
      <c r="W264" s="19"/>
      <c r="X264" s="19"/>
      <c r="Y264" s="22"/>
      <c r="Z264" s="20"/>
      <c r="AO264" s="19"/>
      <c r="AP264" s="19"/>
      <c r="AQ264" s="19"/>
      <c r="AR264" s="19"/>
      <c r="AS264" s="19"/>
      <c r="AT264" s="26"/>
      <c r="AX264" s="19"/>
      <c r="AY264" s="19"/>
      <c r="AZ264" s="19"/>
    </row>
    <row r="265" spans="13:52" ht="15.75" customHeight="1">
      <c r="M265" s="19"/>
      <c r="N265" s="19"/>
      <c r="O265" s="19"/>
      <c r="P265" s="19"/>
      <c r="Q265" s="19"/>
      <c r="R265" s="26"/>
      <c r="S265" s="20"/>
      <c r="T265" s="19"/>
      <c r="U265" s="19"/>
      <c r="V265" s="19"/>
      <c r="W265" s="19"/>
      <c r="X265" s="19"/>
      <c r="Y265" s="22"/>
      <c r="Z265" s="20"/>
      <c r="AO265" s="19"/>
      <c r="AP265" s="19"/>
      <c r="AQ265" s="19"/>
      <c r="AR265" s="19"/>
      <c r="AS265" s="19"/>
      <c r="AT265" s="26"/>
      <c r="AX265" s="19"/>
      <c r="AY265" s="19"/>
      <c r="AZ265" s="19"/>
    </row>
    <row r="266" spans="13:52" ht="15.75" customHeight="1">
      <c r="M266" s="19"/>
      <c r="N266" s="19"/>
      <c r="O266" s="19"/>
      <c r="P266" s="19"/>
      <c r="Q266" s="19"/>
      <c r="R266" s="26"/>
      <c r="S266" s="20"/>
      <c r="T266" s="19"/>
      <c r="U266" s="19"/>
      <c r="V266" s="19"/>
      <c r="W266" s="19"/>
      <c r="X266" s="19"/>
      <c r="Y266" s="22"/>
      <c r="Z266" s="20"/>
      <c r="AO266" s="19"/>
      <c r="AP266" s="19"/>
      <c r="AQ266" s="19"/>
      <c r="AR266" s="19"/>
      <c r="AS266" s="19"/>
      <c r="AT266" s="26"/>
      <c r="AX266" s="19"/>
      <c r="AY266" s="19"/>
      <c r="AZ266" s="19"/>
    </row>
    <row r="267" spans="13:52" ht="15.75" customHeight="1">
      <c r="M267" s="19"/>
      <c r="N267" s="19"/>
      <c r="O267" s="19"/>
      <c r="P267" s="19"/>
      <c r="Q267" s="19"/>
      <c r="R267" s="26"/>
      <c r="S267" s="20"/>
      <c r="T267" s="19"/>
      <c r="U267" s="19"/>
      <c r="V267" s="19"/>
      <c r="W267" s="19"/>
      <c r="X267" s="19"/>
      <c r="Y267" s="22"/>
      <c r="Z267" s="20"/>
      <c r="AO267" s="19"/>
      <c r="AP267" s="19"/>
      <c r="AQ267" s="19"/>
      <c r="AR267" s="19"/>
      <c r="AS267" s="19"/>
      <c r="AT267" s="26"/>
      <c r="AX267" s="19"/>
      <c r="AY267" s="19"/>
      <c r="AZ267" s="19"/>
    </row>
    <row r="268" spans="13:52" ht="15.75" customHeight="1">
      <c r="M268" s="19"/>
      <c r="N268" s="19"/>
      <c r="O268" s="19"/>
      <c r="P268" s="19"/>
      <c r="Q268" s="19"/>
      <c r="R268" s="26"/>
      <c r="S268" s="20"/>
      <c r="T268" s="19"/>
      <c r="U268" s="19"/>
      <c r="V268" s="19"/>
      <c r="W268" s="19"/>
      <c r="X268" s="19"/>
      <c r="Y268" s="22"/>
      <c r="Z268" s="20"/>
      <c r="AO268" s="19"/>
      <c r="AP268" s="19"/>
      <c r="AQ268" s="19"/>
      <c r="AR268" s="19"/>
      <c r="AS268" s="19"/>
      <c r="AT268" s="26"/>
      <c r="AX268" s="19"/>
      <c r="AY268" s="19"/>
      <c r="AZ268" s="19"/>
    </row>
    <row r="269" spans="13:52" ht="15.75" customHeight="1">
      <c r="M269" s="19"/>
      <c r="N269" s="19"/>
      <c r="O269" s="19"/>
      <c r="P269" s="19"/>
      <c r="Q269" s="19"/>
      <c r="R269" s="26"/>
      <c r="S269" s="20"/>
      <c r="T269" s="19"/>
      <c r="U269" s="19"/>
      <c r="V269" s="19"/>
      <c r="W269" s="19"/>
      <c r="X269" s="19"/>
      <c r="Y269" s="22"/>
      <c r="Z269" s="20"/>
      <c r="AO269" s="19"/>
      <c r="AP269" s="19"/>
      <c r="AQ269" s="19"/>
      <c r="AR269" s="19"/>
      <c r="AS269" s="19"/>
      <c r="AT269" s="26"/>
      <c r="AX269" s="19"/>
      <c r="AY269" s="19"/>
      <c r="AZ269" s="19"/>
    </row>
    <row r="270" spans="13:52" ht="15.75" customHeight="1">
      <c r="M270" s="19"/>
      <c r="N270" s="19"/>
      <c r="O270" s="19"/>
      <c r="P270" s="19"/>
      <c r="Q270" s="19"/>
      <c r="R270" s="26"/>
      <c r="S270" s="20"/>
      <c r="T270" s="19"/>
      <c r="U270" s="19"/>
      <c r="V270" s="19"/>
      <c r="W270" s="19"/>
      <c r="X270" s="19"/>
      <c r="Y270" s="22"/>
      <c r="Z270" s="20"/>
      <c r="AO270" s="19"/>
      <c r="AP270" s="19"/>
      <c r="AQ270" s="19"/>
      <c r="AR270" s="19"/>
      <c r="AS270" s="19"/>
      <c r="AT270" s="26"/>
      <c r="AX270" s="19"/>
      <c r="AY270" s="19"/>
      <c r="AZ270" s="19"/>
    </row>
    <row r="271" spans="13:52" ht="15.75" customHeight="1">
      <c r="M271" s="19"/>
      <c r="N271" s="19"/>
      <c r="O271" s="19"/>
      <c r="P271" s="19"/>
      <c r="Q271" s="19"/>
      <c r="R271" s="26"/>
      <c r="S271" s="20"/>
      <c r="T271" s="19"/>
      <c r="U271" s="19"/>
      <c r="V271" s="19"/>
      <c r="W271" s="19"/>
      <c r="X271" s="19"/>
      <c r="Y271" s="22"/>
      <c r="Z271" s="20"/>
      <c r="AO271" s="19"/>
      <c r="AP271" s="19"/>
      <c r="AQ271" s="19"/>
      <c r="AR271" s="19"/>
      <c r="AS271" s="19"/>
      <c r="AT271" s="26"/>
      <c r="AX271" s="19"/>
      <c r="AY271" s="19"/>
      <c r="AZ271" s="19"/>
    </row>
    <row r="272" spans="13:52" ht="15.75" customHeight="1">
      <c r="M272" s="19"/>
      <c r="N272" s="19"/>
      <c r="O272" s="19"/>
      <c r="P272" s="19"/>
      <c r="Q272" s="19"/>
      <c r="R272" s="26"/>
      <c r="S272" s="20"/>
      <c r="T272" s="19"/>
      <c r="U272" s="19"/>
      <c r="V272" s="19"/>
      <c r="W272" s="19"/>
      <c r="X272" s="19"/>
      <c r="Y272" s="22"/>
      <c r="Z272" s="20"/>
      <c r="AO272" s="19"/>
      <c r="AP272" s="19"/>
      <c r="AQ272" s="19"/>
      <c r="AR272" s="19"/>
      <c r="AS272" s="19"/>
      <c r="AT272" s="26"/>
      <c r="AX272" s="19"/>
      <c r="AY272" s="19"/>
      <c r="AZ272" s="19"/>
    </row>
    <row r="273" spans="13:52" ht="15.75" customHeight="1">
      <c r="M273" s="19"/>
      <c r="N273" s="19"/>
      <c r="O273" s="19"/>
      <c r="P273" s="19"/>
      <c r="Q273" s="19"/>
      <c r="R273" s="26"/>
      <c r="S273" s="20"/>
      <c r="T273" s="19"/>
      <c r="U273" s="19"/>
      <c r="V273" s="19"/>
      <c r="W273" s="19"/>
      <c r="X273" s="19"/>
      <c r="Y273" s="22"/>
      <c r="Z273" s="20"/>
      <c r="AO273" s="19"/>
      <c r="AP273" s="19"/>
      <c r="AQ273" s="19"/>
      <c r="AR273" s="19"/>
      <c r="AS273" s="19"/>
      <c r="AT273" s="26"/>
      <c r="AX273" s="19"/>
      <c r="AY273" s="19"/>
      <c r="AZ273" s="19"/>
    </row>
    <row r="274" spans="13:52" ht="15.75" customHeight="1">
      <c r="M274" s="19"/>
      <c r="N274" s="19"/>
      <c r="O274" s="19"/>
      <c r="P274" s="19"/>
      <c r="Q274" s="19"/>
      <c r="R274" s="26"/>
      <c r="S274" s="20"/>
      <c r="T274" s="19"/>
      <c r="U274" s="19"/>
      <c r="V274" s="19"/>
      <c r="W274" s="19"/>
      <c r="X274" s="19"/>
      <c r="Y274" s="22"/>
      <c r="Z274" s="20"/>
      <c r="AO274" s="19"/>
      <c r="AP274" s="19"/>
      <c r="AQ274" s="19"/>
      <c r="AR274" s="19"/>
      <c r="AS274" s="19"/>
      <c r="AT274" s="26"/>
      <c r="AX274" s="19"/>
      <c r="AY274" s="19"/>
      <c r="AZ274" s="19"/>
    </row>
    <row r="275" spans="13:52" ht="15.75" customHeight="1">
      <c r="M275" s="19"/>
      <c r="N275" s="19"/>
      <c r="O275" s="19"/>
      <c r="P275" s="19"/>
      <c r="Q275" s="19"/>
      <c r="R275" s="26"/>
      <c r="S275" s="20"/>
      <c r="T275" s="19"/>
      <c r="U275" s="19"/>
      <c r="V275" s="19"/>
      <c r="W275" s="19"/>
      <c r="X275" s="19"/>
      <c r="Y275" s="22"/>
      <c r="Z275" s="20"/>
      <c r="AO275" s="19"/>
      <c r="AP275" s="19"/>
      <c r="AQ275" s="19"/>
      <c r="AR275" s="19"/>
      <c r="AS275" s="19"/>
      <c r="AT275" s="26"/>
      <c r="AX275" s="19"/>
      <c r="AY275" s="19"/>
      <c r="AZ275" s="19"/>
    </row>
    <row r="276" spans="13:52" ht="15.75" customHeight="1">
      <c r="M276" s="19"/>
      <c r="N276" s="19"/>
      <c r="O276" s="19"/>
      <c r="P276" s="19"/>
      <c r="Q276" s="19"/>
      <c r="R276" s="26"/>
      <c r="S276" s="20"/>
      <c r="T276" s="19"/>
      <c r="U276" s="19"/>
      <c r="V276" s="19"/>
      <c r="W276" s="19"/>
      <c r="X276" s="19"/>
      <c r="Y276" s="22"/>
      <c r="Z276" s="20"/>
      <c r="AO276" s="19"/>
      <c r="AP276" s="19"/>
      <c r="AQ276" s="19"/>
      <c r="AR276" s="19"/>
      <c r="AS276" s="19"/>
      <c r="AT276" s="26"/>
      <c r="AX276" s="19"/>
      <c r="AY276" s="19"/>
      <c r="AZ276" s="19"/>
    </row>
    <row r="277" spans="13:52" ht="15.75" customHeight="1">
      <c r="M277" s="19"/>
      <c r="N277" s="19"/>
      <c r="O277" s="19"/>
      <c r="P277" s="19"/>
      <c r="Q277" s="19"/>
      <c r="R277" s="26"/>
      <c r="S277" s="20"/>
      <c r="T277" s="19"/>
      <c r="U277" s="19"/>
      <c r="V277" s="19"/>
      <c r="W277" s="19"/>
      <c r="X277" s="19"/>
      <c r="Y277" s="22"/>
      <c r="Z277" s="20"/>
      <c r="AO277" s="19"/>
      <c r="AP277" s="19"/>
      <c r="AQ277" s="19"/>
      <c r="AR277" s="19"/>
      <c r="AS277" s="19"/>
      <c r="AT277" s="26"/>
      <c r="AX277" s="19"/>
      <c r="AY277" s="19"/>
      <c r="AZ277" s="19"/>
    </row>
    <row r="278" spans="13:52" ht="15.75" customHeight="1">
      <c r="M278" s="19"/>
      <c r="N278" s="19"/>
      <c r="O278" s="19"/>
      <c r="P278" s="19"/>
      <c r="Q278" s="19"/>
      <c r="R278" s="26"/>
      <c r="S278" s="20"/>
      <c r="T278" s="19"/>
      <c r="U278" s="19"/>
      <c r="V278" s="19"/>
      <c r="W278" s="19"/>
      <c r="X278" s="19"/>
      <c r="Y278" s="22"/>
      <c r="Z278" s="20"/>
      <c r="AO278" s="19"/>
      <c r="AP278" s="19"/>
      <c r="AQ278" s="19"/>
      <c r="AR278" s="19"/>
      <c r="AS278" s="19"/>
      <c r="AT278" s="26"/>
      <c r="AX278" s="19"/>
      <c r="AY278" s="19"/>
      <c r="AZ278" s="19"/>
    </row>
    <row r="279" spans="13:52" ht="15.75" customHeight="1">
      <c r="M279" s="19"/>
      <c r="N279" s="19"/>
      <c r="O279" s="19"/>
      <c r="P279" s="19"/>
      <c r="Q279" s="19"/>
      <c r="R279" s="26"/>
      <c r="S279" s="20"/>
      <c r="T279" s="19"/>
      <c r="U279" s="19"/>
      <c r="V279" s="19"/>
      <c r="W279" s="19"/>
      <c r="X279" s="19"/>
      <c r="Y279" s="22"/>
      <c r="Z279" s="20"/>
      <c r="AO279" s="19"/>
      <c r="AP279" s="19"/>
      <c r="AQ279" s="19"/>
      <c r="AR279" s="19"/>
      <c r="AS279" s="19"/>
      <c r="AT279" s="26"/>
      <c r="AX279" s="19"/>
      <c r="AY279" s="19"/>
      <c r="AZ279" s="19"/>
    </row>
    <row r="280" spans="13:52" ht="15.75" customHeight="1">
      <c r="M280" s="19"/>
      <c r="N280" s="19"/>
      <c r="O280" s="19"/>
      <c r="P280" s="19"/>
      <c r="Q280" s="19"/>
      <c r="R280" s="26"/>
      <c r="S280" s="20"/>
      <c r="T280" s="19"/>
      <c r="U280" s="19"/>
      <c r="V280" s="19"/>
      <c r="W280" s="19"/>
      <c r="X280" s="19"/>
      <c r="Y280" s="22"/>
      <c r="Z280" s="20"/>
      <c r="AO280" s="19"/>
      <c r="AP280" s="19"/>
      <c r="AQ280" s="19"/>
      <c r="AR280" s="19"/>
      <c r="AS280" s="19"/>
      <c r="AT280" s="26"/>
      <c r="AX280" s="19"/>
      <c r="AY280" s="19"/>
      <c r="AZ280" s="19"/>
    </row>
    <row r="281" spans="13:52" ht="15.75" customHeight="1">
      <c r="M281" s="19"/>
      <c r="N281" s="19"/>
      <c r="O281" s="19"/>
      <c r="P281" s="19"/>
      <c r="Q281" s="19"/>
      <c r="R281" s="26"/>
      <c r="S281" s="20"/>
      <c r="T281" s="19"/>
      <c r="U281" s="19"/>
      <c r="V281" s="19"/>
      <c r="W281" s="19"/>
      <c r="X281" s="19"/>
      <c r="Y281" s="22"/>
      <c r="Z281" s="20"/>
      <c r="AO281" s="19"/>
      <c r="AP281" s="19"/>
      <c r="AQ281" s="19"/>
      <c r="AR281" s="19"/>
      <c r="AS281" s="19"/>
      <c r="AT281" s="26"/>
      <c r="AX281" s="19"/>
      <c r="AY281" s="19"/>
      <c r="AZ281" s="19"/>
    </row>
    <row r="282" spans="13:52" ht="15.75" customHeight="1">
      <c r="M282" s="19"/>
      <c r="N282" s="19"/>
      <c r="O282" s="19"/>
      <c r="P282" s="19"/>
      <c r="Q282" s="19"/>
      <c r="R282" s="26"/>
      <c r="S282" s="20"/>
      <c r="T282" s="19"/>
      <c r="U282" s="19"/>
      <c r="V282" s="19"/>
      <c r="W282" s="19"/>
      <c r="X282" s="19"/>
      <c r="Y282" s="22"/>
      <c r="Z282" s="20"/>
      <c r="AO282" s="19"/>
      <c r="AP282" s="19"/>
      <c r="AQ282" s="19"/>
      <c r="AR282" s="19"/>
      <c r="AS282" s="19"/>
      <c r="AT282" s="26"/>
      <c r="AX282" s="19"/>
      <c r="AY282" s="19"/>
      <c r="AZ282" s="19"/>
    </row>
    <row r="283" spans="13:52" ht="15.75" customHeight="1">
      <c r="M283" s="19"/>
      <c r="N283" s="19"/>
      <c r="O283" s="19"/>
      <c r="P283" s="19"/>
      <c r="Q283" s="19"/>
      <c r="R283" s="26"/>
      <c r="S283" s="20"/>
      <c r="T283" s="19"/>
      <c r="U283" s="19"/>
      <c r="V283" s="19"/>
      <c r="W283" s="19"/>
      <c r="X283" s="19"/>
      <c r="Y283" s="22"/>
      <c r="Z283" s="20"/>
      <c r="AO283" s="19"/>
      <c r="AP283" s="19"/>
      <c r="AQ283" s="19"/>
      <c r="AR283" s="19"/>
      <c r="AS283" s="19"/>
      <c r="AT283" s="26"/>
      <c r="AX283" s="19"/>
      <c r="AY283" s="19"/>
      <c r="AZ283" s="19"/>
    </row>
    <row r="284" spans="13:52" ht="15.75" customHeight="1">
      <c r="M284" s="19"/>
      <c r="N284" s="19"/>
      <c r="O284" s="19"/>
      <c r="P284" s="19"/>
      <c r="Q284" s="19"/>
      <c r="R284" s="26"/>
      <c r="S284" s="20"/>
      <c r="T284" s="19"/>
      <c r="U284" s="19"/>
      <c r="V284" s="19"/>
      <c r="W284" s="19"/>
      <c r="X284" s="19"/>
      <c r="Y284" s="22"/>
      <c r="Z284" s="20"/>
      <c r="AO284" s="19"/>
      <c r="AP284" s="19"/>
      <c r="AQ284" s="19"/>
      <c r="AR284" s="19"/>
      <c r="AS284" s="19"/>
      <c r="AT284" s="26"/>
      <c r="AX284" s="19"/>
      <c r="AY284" s="19"/>
      <c r="AZ284" s="19"/>
    </row>
    <row r="285" spans="13:52" ht="15.75" customHeight="1">
      <c r="M285" s="19"/>
      <c r="N285" s="19"/>
      <c r="O285" s="19"/>
      <c r="P285" s="19"/>
      <c r="Q285" s="19"/>
      <c r="R285" s="26"/>
      <c r="S285" s="20"/>
      <c r="T285" s="19"/>
      <c r="U285" s="19"/>
      <c r="V285" s="19"/>
      <c r="W285" s="19"/>
      <c r="X285" s="19"/>
      <c r="Y285" s="22"/>
      <c r="Z285" s="20"/>
      <c r="AO285" s="19"/>
      <c r="AP285" s="19"/>
      <c r="AQ285" s="19"/>
      <c r="AR285" s="19"/>
      <c r="AS285" s="19"/>
      <c r="AT285" s="26"/>
      <c r="AX285" s="19"/>
      <c r="AY285" s="19"/>
      <c r="AZ285" s="19"/>
    </row>
    <row r="286" spans="13:52" ht="15.75" customHeight="1">
      <c r="M286" s="19"/>
      <c r="N286" s="19"/>
      <c r="O286" s="19"/>
      <c r="P286" s="19"/>
      <c r="Q286" s="19"/>
      <c r="R286" s="26"/>
      <c r="S286" s="20"/>
      <c r="T286" s="19"/>
      <c r="U286" s="19"/>
      <c r="V286" s="19"/>
      <c r="W286" s="19"/>
      <c r="X286" s="19"/>
      <c r="Y286" s="22"/>
      <c r="Z286" s="20"/>
      <c r="AO286" s="19"/>
      <c r="AP286" s="19"/>
      <c r="AQ286" s="19"/>
      <c r="AR286" s="19"/>
      <c r="AS286" s="19"/>
      <c r="AT286" s="26"/>
      <c r="AX286" s="19"/>
      <c r="AY286" s="19"/>
      <c r="AZ286" s="19"/>
    </row>
    <row r="287" spans="13:52" ht="15.75" customHeight="1">
      <c r="M287" s="19"/>
      <c r="N287" s="19"/>
      <c r="O287" s="19"/>
      <c r="P287" s="19"/>
      <c r="Q287" s="19"/>
      <c r="R287" s="26"/>
      <c r="S287" s="20"/>
      <c r="T287" s="19"/>
      <c r="U287" s="19"/>
      <c r="V287" s="19"/>
      <c r="W287" s="19"/>
      <c r="X287" s="19"/>
      <c r="Y287" s="22"/>
      <c r="Z287" s="20"/>
      <c r="AO287" s="19"/>
      <c r="AP287" s="19"/>
      <c r="AQ287" s="19"/>
      <c r="AR287" s="19"/>
      <c r="AS287" s="19"/>
      <c r="AT287" s="26"/>
      <c r="AX287" s="19"/>
      <c r="AY287" s="19"/>
      <c r="AZ287" s="19"/>
    </row>
    <row r="288" spans="13:52" ht="15.75" customHeight="1">
      <c r="M288" s="19"/>
      <c r="N288" s="19"/>
      <c r="O288" s="19"/>
      <c r="P288" s="19"/>
      <c r="Q288" s="19"/>
      <c r="R288" s="26"/>
      <c r="S288" s="20"/>
      <c r="T288" s="19"/>
      <c r="U288" s="19"/>
      <c r="V288" s="19"/>
      <c r="W288" s="19"/>
      <c r="X288" s="19"/>
      <c r="Y288" s="22"/>
      <c r="Z288" s="20"/>
      <c r="AO288" s="19"/>
      <c r="AP288" s="19"/>
      <c r="AQ288" s="19"/>
      <c r="AR288" s="19"/>
      <c r="AS288" s="19"/>
      <c r="AT288" s="26"/>
      <c r="AX288" s="19"/>
      <c r="AY288" s="19"/>
      <c r="AZ288" s="19"/>
    </row>
    <row r="289" spans="13:52" ht="15.75" customHeight="1">
      <c r="M289" s="19"/>
      <c r="N289" s="19"/>
      <c r="O289" s="19"/>
      <c r="P289" s="19"/>
      <c r="Q289" s="19"/>
      <c r="R289" s="26"/>
      <c r="S289" s="20"/>
      <c r="T289" s="19"/>
      <c r="U289" s="19"/>
      <c r="V289" s="19"/>
      <c r="W289" s="19"/>
      <c r="X289" s="19"/>
      <c r="Y289" s="22"/>
      <c r="Z289" s="20"/>
      <c r="AO289" s="19"/>
      <c r="AP289" s="19"/>
      <c r="AQ289" s="19"/>
      <c r="AR289" s="19"/>
      <c r="AS289" s="19"/>
      <c r="AT289" s="26"/>
      <c r="AX289" s="19"/>
      <c r="AY289" s="19"/>
      <c r="AZ289" s="19"/>
    </row>
    <row r="290" spans="13:52" ht="15.75" customHeight="1">
      <c r="M290" s="19"/>
      <c r="N290" s="19"/>
      <c r="O290" s="19"/>
      <c r="P290" s="19"/>
      <c r="Q290" s="19"/>
      <c r="R290" s="26"/>
      <c r="S290" s="20"/>
      <c r="T290" s="19"/>
      <c r="U290" s="19"/>
      <c r="V290" s="19"/>
      <c r="W290" s="19"/>
      <c r="X290" s="19"/>
      <c r="Y290" s="22"/>
      <c r="Z290" s="20"/>
      <c r="AO290" s="19"/>
      <c r="AP290" s="19"/>
      <c r="AQ290" s="19"/>
      <c r="AR290" s="19"/>
      <c r="AS290" s="19"/>
      <c r="AT290" s="26"/>
      <c r="AX290" s="19"/>
      <c r="AY290" s="19"/>
      <c r="AZ290" s="19"/>
    </row>
    <row r="291" spans="13:52" ht="15.75" customHeight="1">
      <c r="M291" s="19"/>
      <c r="N291" s="19"/>
      <c r="O291" s="19"/>
      <c r="P291" s="19"/>
      <c r="Q291" s="19"/>
      <c r="R291" s="26"/>
      <c r="S291" s="20"/>
      <c r="T291" s="19"/>
      <c r="U291" s="19"/>
      <c r="V291" s="19"/>
      <c r="W291" s="19"/>
      <c r="X291" s="19"/>
      <c r="Y291" s="22"/>
      <c r="Z291" s="20"/>
      <c r="AO291" s="19"/>
      <c r="AP291" s="19"/>
      <c r="AQ291" s="19"/>
      <c r="AR291" s="19"/>
      <c r="AS291" s="19"/>
      <c r="AT291" s="26"/>
      <c r="AX291" s="19"/>
      <c r="AY291" s="19"/>
      <c r="AZ291" s="19"/>
    </row>
    <row r="292" spans="13:52" ht="15.75" customHeight="1">
      <c r="M292" s="19"/>
      <c r="N292" s="19"/>
      <c r="O292" s="19"/>
      <c r="P292" s="19"/>
      <c r="Q292" s="19"/>
      <c r="R292" s="26"/>
      <c r="S292" s="20"/>
      <c r="T292" s="19"/>
      <c r="U292" s="19"/>
      <c r="V292" s="19"/>
      <c r="W292" s="19"/>
      <c r="X292" s="19"/>
      <c r="Y292" s="22"/>
      <c r="Z292" s="20"/>
      <c r="AO292" s="19"/>
      <c r="AP292" s="19"/>
      <c r="AQ292" s="19"/>
      <c r="AR292" s="19"/>
      <c r="AS292" s="19"/>
      <c r="AT292" s="26"/>
      <c r="AX292" s="19"/>
      <c r="AY292" s="19"/>
      <c r="AZ292" s="19"/>
    </row>
    <row r="293" spans="13:52" ht="15.75" customHeight="1">
      <c r="M293" s="19"/>
      <c r="N293" s="19"/>
      <c r="O293" s="19"/>
      <c r="P293" s="19"/>
      <c r="Q293" s="19"/>
      <c r="R293" s="26"/>
      <c r="S293" s="20"/>
      <c r="T293" s="19"/>
      <c r="U293" s="19"/>
      <c r="V293" s="19"/>
      <c r="W293" s="19"/>
      <c r="X293" s="19"/>
      <c r="Y293" s="22"/>
      <c r="Z293" s="20"/>
      <c r="AO293" s="19"/>
      <c r="AP293" s="19"/>
      <c r="AQ293" s="19"/>
      <c r="AR293" s="19"/>
      <c r="AS293" s="19"/>
      <c r="AT293" s="26"/>
      <c r="AX293" s="19"/>
      <c r="AY293" s="19"/>
      <c r="AZ293" s="19"/>
    </row>
    <row r="294" spans="13:52" ht="15.75" customHeight="1">
      <c r="M294" s="19"/>
      <c r="N294" s="19"/>
      <c r="O294" s="19"/>
      <c r="P294" s="19"/>
      <c r="Q294" s="19"/>
      <c r="R294" s="26"/>
      <c r="S294" s="20"/>
      <c r="T294" s="19"/>
      <c r="U294" s="19"/>
      <c r="V294" s="19"/>
      <c r="W294" s="19"/>
      <c r="X294" s="19"/>
      <c r="Y294" s="22"/>
      <c r="Z294" s="20"/>
      <c r="AO294" s="19"/>
      <c r="AP294" s="19"/>
      <c r="AQ294" s="19"/>
      <c r="AR294" s="19"/>
      <c r="AS294" s="19"/>
      <c r="AT294" s="26"/>
      <c r="AX294" s="19"/>
      <c r="AY294" s="19"/>
      <c r="AZ294" s="19"/>
    </row>
    <row r="295" spans="13:52" ht="15.75" customHeight="1">
      <c r="M295" s="19"/>
      <c r="N295" s="19"/>
      <c r="O295" s="19"/>
      <c r="P295" s="19"/>
      <c r="Q295" s="19"/>
      <c r="R295" s="26"/>
      <c r="S295" s="20"/>
      <c r="T295" s="19"/>
      <c r="U295" s="19"/>
      <c r="V295" s="19"/>
      <c r="W295" s="19"/>
      <c r="X295" s="19"/>
      <c r="Y295" s="22"/>
      <c r="Z295" s="20"/>
      <c r="AO295" s="19"/>
      <c r="AP295" s="19"/>
      <c r="AQ295" s="19"/>
      <c r="AR295" s="19"/>
      <c r="AS295" s="19"/>
      <c r="AT295" s="26"/>
      <c r="AX295" s="19"/>
      <c r="AY295" s="19"/>
      <c r="AZ295" s="19"/>
    </row>
    <row r="296" spans="13:52" ht="15.75" customHeight="1">
      <c r="M296" s="19"/>
      <c r="N296" s="19"/>
      <c r="O296" s="19"/>
      <c r="P296" s="19"/>
      <c r="Q296" s="19"/>
      <c r="R296" s="26"/>
      <c r="S296" s="20"/>
      <c r="T296" s="19"/>
      <c r="U296" s="19"/>
      <c r="V296" s="19"/>
      <c r="W296" s="19"/>
      <c r="X296" s="19"/>
      <c r="Y296" s="22"/>
      <c r="Z296" s="20"/>
      <c r="AO296" s="19"/>
      <c r="AP296" s="19"/>
      <c r="AQ296" s="19"/>
      <c r="AR296" s="19"/>
      <c r="AS296" s="19"/>
      <c r="AT296" s="26"/>
      <c r="AX296" s="19"/>
      <c r="AY296" s="19"/>
      <c r="AZ296" s="19"/>
    </row>
    <row r="297" spans="13:52" ht="15.75" customHeight="1">
      <c r="M297" s="19"/>
      <c r="N297" s="19"/>
      <c r="O297" s="19"/>
      <c r="P297" s="19"/>
      <c r="Q297" s="19"/>
      <c r="R297" s="26"/>
      <c r="S297" s="20"/>
      <c r="T297" s="19"/>
      <c r="U297" s="19"/>
      <c r="V297" s="19"/>
      <c r="W297" s="19"/>
      <c r="X297" s="19"/>
      <c r="Y297" s="22"/>
      <c r="Z297" s="20"/>
      <c r="AO297" s="19"/>
      <c r="AP297" s="19"/>
      <c r="AQ297" s="19"/>
      <c r="AR297" s="19"/>
      <c r="AS297" s="19"/>
      <c r="AT297" s="26"/>
      <c r="AX297" s="19"/>
      <c r="AY297" s="19"/>
      <c r="AZ297" s="19"/>
    </row>
    <row r="298" spans="13:52" ht="15.75" customHeight="1">
      <c r="M298" s="19"/>
      <c r="N298" s="19"/>
      <c r="O298" s="19"/>
      <c r="P298" s="19"/>
      <c r="Q298" s="19"/>
      <c r="R298" s="26"/>
      <c r="S298" s="20"/>
      <c r="T298" s="19"/>
      <c r="U298" s="19"/>
      <c r="V298" s="19"/>
      <c r="W298" s="19"/>
      <c r="X298" s="19"/>
      <c r="Y298" s="22"/>
      <c r="Z298" s="20"/>
      <c r="AO298" s="19"/>
      <c r="AP298" s="19"/>
      <c r="AQ298" s="19"/>
      <c r="AR298" s="19"/>
      <c r="AS298" s="19"/>
      <c r="AT298" s="26"/>
      <c r="AX298" s="19"/>
      <c r="AY298" s="19"/>
      <c r="AZ298" s="19"/>
    </row>
    <row r="299" spans="13:52" ht="15.75" customHeight="1">
      <c r="M299" s="19"/>
      <c r="N299" s="19"/>
      <c r="O299" s="19"/>
      <c r="P299" s="19"/>
      <c r="Q299" s="19"/>
      <c r="R299" s="26"/>
      <c r="S299" s="20"/>
      <c r="T299" s="19"/>
      <c r="U299" s="19"/>
      <c r="V299" s="19"/>
      <c r="W299" s="19"/>
      <c r="X299" s="19"/>
      <c r="Y299" s="22"/>
      <c r="Z299" s="20"/>
      <c r="AO299" s="19"/>
      <c r="AP299" s="19"/>
      <c r="AQ299" s="19"/>
      <c r="AR299" s="19"/>
      <c r="AS299" s="19"/>
      <c r="AT299" s="26"/>
      <c r="AX299" s="19"/>
      <c r="AY299" s="19"/>
      <c r="AZ299" s="19"/>
    </row>
    <row r="300" spans="13:52" ht="15.75" customHeight="1">
      <c r="M300" s="19"/>
      <c r="N300" s="19"/>
      <c r="O300" s="19"/>
      <c r="P300" s="19"/>
      <c r="Q300" s="19"/>
      <c r="R300" s="26"/>
      <c r="S300" s="20"/>
      <c r="T300" s="19"/>
      <c r="U300" s="19"/>
      <c r="V300" s="19"/>
      <c r="W300" s="19"/>
      <c r="X300" s="19"/>
      <c r="Y300" s="22"/>
      <c r="Z300" s="20"/>
      <c r="AO300" s="19"/>
      <c r="AP300" s="19"/>
      <c r="AQ300" s="19"/>
      <c r="AR300" s="19"/>
      <c r="AS300" s="19"/>
      <c r="AT300" s="26"/>
      <c r="AX300" s="19"/>
      <c r="AY300" s="19"/>
      <c r="AZ300" s="19"/>
    </row>
    <row r="301" spans="13:52" ht="15.75" customHeight="1">
      <c r="M301" s="19"/>
      <c r="N301" s="19"/>
      <c r="O301" s="19"/>
      <c r="P301" s="19"/>
      <c r="Q301" s="19"/>
      <c r="R301" s="26"/>
      <c r="S301" s="20"/>
      <c r="T301" s="19"/>
      <c r="U301" s="19"/>
      <c r="V301" s="19"/>
      <c r="W301" s="19"/>
      <c r="X301" s="19"/>
      <c r="Y301" s="22"/>
      <c r="Z301" s="20"/>
      <c r="AO301" s="19"/>
      <c r="AP301" s="19"/>
      <c r="AQ301" s="19"/>
      <c r="AR301" s="19"/>
      <c r="AS301" s="19"/>
      <c r="AT301" s="26"/>
      <c r="AX301" s="19"/>
      <c r="AY301" s="19"/>
      <c r="AZ301" s="19"/>
    </row>
    <row r="302" spans="13:52" ht="15.75" customHeight="1">
      <c r="M302" s="19"/>
      <c r="N302" s="19"/>
      <c r="O302" s="19"/>
      <c r="P302" s="19"/>
      <c r="Q302" s="19"/>
      <c r="R302" s="26"/>
      <c r="S302" s="20"/>
      <c r="T302" s="19"/>
      <c r="U302" s="19"/>
      <c r="V302" s="19"/>
      <c r="W302" s="19"/>
      <c r="X302" s="19"/>
      <c r="Y302" s="22"/>
      <c r="Z302" s="20"/>
      <c r="AO302" s="19"/>
      <c r="AP302" s="19"/>
      <c r="AQ302" s="19"/>
      <c r="AR302" s="19"/>
      <c r="AS302" s="19"/>
      <c r="AT302" s="26"/>
      <c r="AX302" s="19"/>
      <c r="AY302" s="19"/>
      <c r="AZ302" s="19"/>
    </row>
    <row r="303" spans="13:52" ht="15.75" customHeight="1">
      <c r="M303" s="19"/>
      <c r="N303" s="19"/>
      <c r="O303" s="19"/>
      <c r="P303" s="19"/>
      <c r="Q303" s="19"/>
      <c r="R303" s="26"/>
      <c r="S303" s="20"/>
      <c r="T303" s="19"/>
      <c r="U303" s="19"/>
      <c r="V303" s="19"/>
      <c r="W303" s="19"/>
      <c r="X303" s="19"/>
      <c r="Y303" s="22"/>
      <c r="Z303" s="20"/>
      <c r="AO303" s="19"/>
      <c r="AP303" s="19"/>
      <c r="AQ303" s="19"/>
      <c r="AR303" s="19"/>
      <c r="AS303" s="19"/>
      <c r="AT303" s="26"/>
      <c r="AX303" s="19"/>
      <c r="AY303" s="19"/>
      <c r="AZ303" s="19"/>
    </row>
    <row r="304" spans="13:52" ht="15.75" customHeight="1">
      <c r="M304" s="19"/>
      <c r="N304" s="19"/>
      <c r="O304" s="19"/>
      <c r="P304" s="19"/>
      <c r="Q304" s="19"/>
      <c r="R304" s="26"/>
      <c r="S304" s="20"/>
      <c r="T304" s="19"/>
      <c r="U304" s="19"/>
      <c r="V304" s="19"/>
      <c r="W304" s="19"/>
      <c r="X304" s="19"/>
      <c r="Y304" s="22"/>
      <c r="Z304" s="20"/>
      <c r="AO304" s="19"/>
      <c r="AP304" s="19"/>
      <c r="AQ304" s="19"/>
      <c r="AR304" s="19"/>
      <c r="AS304" s="19"/>
      <c r="AT304" s="26"/>
      <c r="AX304" s="19"/>
      <c r="AY304" s="19"/>
      <c r="AZ304" s="19"/>
    </row>
    <row r="305" spans="13:52" ht="15.75" customHeight="1">
      <c r="M305" s="19"/>
      <c r="N305" s="19"/>
      <c r="O305" s="19"/>
      <c r="P305" s="19"/>
      <c r="Q305" s="19"/>
      <c r="R305" s="26"/>
      <c r="S305" s="20"/>
      <c r="T305" s="19"/>
      <c r="U305" s="19"/>
      <c r="V305" s="19"/>
      <c r="W305" s="19"/>
      <c r="X305" s="19"/>
      <c r="Y305" s="22"/>
      <c r="Z305" s="20"/>
      <c r="AO305" s="19"/>
      <c r="AP305" s="19"/>
      <c r="AQ305" s="19"/>
      <c r="AR305" s="19"/>
      <c r="AS305" s="19"/>
      <c r="AT305" s="26"/>
      <c r="AX305" s="19"/>
      <c r="AY305" s="19"/>
      <c r="AZ305" s="19"/>
    </row>
    <row r="306" spans="13:52" ht="15.75" customHeight="1">
      <c r="M306" s="19"/>
      <c r="N306" s="19"/>
      <c r="O306" s="19"/>
      <c r="P306" s="19"/>
      <c r="Q306" s="19"/>
      <c r="R306" s="26"/>
      <c r="S306" s="20"/>
      <c r="T306" s="19"/>
      <c r="U306" s="19"/>
      <c r="V306" s="19"/>
      <c r="W306" s="19"/>
      <c r="X306" s="19"/>
      <c r="Y306" s="22"/>
      <c r="Z306" s="20"/>
      <c r="AO306" s="19"/>
      <c r="AP306" s="19"/>
      <c r="AQ306" s="19"/>
      <c r="AR306" s="19"/>
      <c r="AS306" s="19"/>
      <c r="AT306" s="26"/>
      <c r="AX306" s="19"/>
      <c r="AY306" s="19"/>
      <c r="AZ306" s="19"/>
    </row>
    <row r="307" spans="13:52" ht="15.75" customHeight="1">
      <c r="M307" s="19"/>
      <c r="N307" s="19"/>
      <c r="O307" s="19"/>
      <c r="P307" s="19"/>
      <c r="Q307" s="19"/>
      <c r="R307" s="26"/>
      <c r="S307" s="20"/>
      <c r="T307" s="19"/>
      <c r="U307" s="19"/>
      <c r="V307" s="19"/>
      <c r="W307" s="19"/>
      <c r="X307" s="19"/>
      <c r="Y307" s="22"/>
      <c r="Z307" s="20"/>
      <c r="AO307" s="19"/>
      <c r="AP307" s="19"/>
      <c r="AQ307" s="19"/>
      <c r="AR307" s="19"/>
      <c r="AS307" s="19"/>
      <c r="AT307" s="26"/>
      <c r="AX307" s="19"/>
      <c r="AY307" s="19"/>
      <c r="AZ307" s="19"/>
    </row>
    <row r="308" spans="13:52" ht="15.75" customHeight="1">
      <c r="M308" s="19"/>
      <c r="N308" s="19"/>
      <c r="O308" s="19"/>
      <c r="P308" s="19"/>
      <c r="Q308" s="19"/>
      <c r="R308" s="26"/>
      <c r="S308" s="20"/>
      <c r="T308" s="19"/>
      <c r="U308" s="19"/>
      <c r="V308" s="19"/>
      <c r="W308" s="19"/>
      <c r="X308" s="19"/>
      <c r="Y308" s="22"/>
      <c r="Z308" s="20"/>
      <c r="AO308" s="19"/>
      <c r="AP308" s="19"/>
      <c r="AQ308" s="19"/>
      <c r="AR308" s="19"/>
      <c r="AS308" s="19"/>
      <c r="AT308" s="26"/>
      <c r="AX308" s="19"/>
      <c r="AY308" s="19"/>
      <c r="AZ308" s="19"/>
    </row>
    <row r="309" spans="13:52" ht="15.75" customHeight="1">
      <c r="M309" s="19"/>
      <c r="N309" s="19"/>
      <c r="O309" s="19"/>
      <c r="P309" s="19"/>
      <c r="Q309" s="19"/>
      <c r="R309" s="26"/>
      <c r="S309" s="20"/>
      <c r="T309" s="19"/>
      <c r="U309" s="19"/>
      <c r="V309" s="19"/>
      <c r="W309" s="19"/>
      <c r="X309" s="19"/>
      <c r="Y309" s="22"/>
      <c r="Z309" s="20"/>
      <c r="AO309" s="19"/>
      <c r="AP309" s="19"/>
      <c r="AQ309" s="19"/>
      <c r="AR309" s="19"/>
      <c r="AS309" s="19"/>
      <c r="AT309" s="26"/>
      <c r="AX309" s="19"/>
      <c r="AY309" s="19"/>
      <c r="AZ309" s="19"/>
    </row>
    <row r="310" spans="13:52" ht="15.75" customHeight="1">
      <c r="M310" s="19"/>
      <c r="N310" s="19"/>
      <c r="O310" s="19"/>
      <c r="P310" s="19"/>
      <c r="Q310" s="19"/>
      <c r="R310" s="26"/>
      <c r="S310" s="20"/>
      <c r="T310" s="19"/>
      <c r="U310" s="19"/>
      <c r="V310" s="19"/>
      <c r="W310" s="19"/>
      <c r="X310" s="19"/>
      <c r="Y310" s="22"/>
      <c r="Z310" s="20"/>
      <c r="AO310" s="19"/>
      <c r="AP310" s="19"/>
      <c r="AQ310" s="19"/>
      <c r="AR310" s="19"/>
      <c r="AS310" s="19"/>
      <c r="AT310" s="26"/>
      <c r="AX310" s="19"/>
      <c r="AY310" s="19"/>
      <c r="AZ310" s="19"/>
    </row>
    <row r="311" spans="13:52" ht="15.75" customHeight="1">
      <c r="M311" s="19"/>
      <c r="N311" s="19"/>
      <c r="O311" s="19"/>
      <c r="P311" s="19"/>
      <c r="Q311" s="19"/>
      <c r="R311" s="26"/>
      <c r="S311" s="20"/>
      <c r="T311" s="19"/>
      <c r="U311" s="19"/>
      <c r="V311" s="19"/>
      <c r="W311" s="19"/>
      <c r="X311" s="19"/>
      <c r="Y311" s="22"/>
      <c r="Z311" s="20"/>
      <c r="AO311" s="19"/>
      <c r="AP311" s="19"/>
      <c r="AQ311" s="19"/>
      <c r="AR311" s="19"/>
      <c r="AS311" s="19"/>
      <c r="AT311" s="26"/>
      <c r="AX311" s="19"/>
      <c r="AY311" s="19"/>
      <c r="AZ311" s="19"/>
    </row>
    <row r="312" spans="13:52" ht="15.75" customHeight="1">
      <c r="M312" s="19"/>
      <c r="N312" s="19"/>
      <c r="O312" s="19"/>
      <c r="P312" s="19"/>
      <c r="Q312" s="19"/>
      <c r="R312" s="26"/>
      <c r="S312" s="20"/>
      <c r="T312" s="19"/>
      <c r="U312" s="19"/>
      <c r="V312" s="19"/>
      <c r="W312" s="19"/>
      <c r="X312" s="19"/>
      <c r="Y312" s="22"/>
      <c r="Z312" s="20"/>
      <c r="AO312" s="19"/>
      <c r="AP312" s="19"/>
      <c r="AQ312" s="19"/>
      <c r="AR312" s="19"/>
      <c r="AS312" s="19"/>
      <c r="AT312" s="26"/>
      <c r="AX312" s="19"/>
      <c r="AY312" s="19"/>
      <c r="AZ312" s="19"/>
    </row>
    <row r="313" spans="13:52" ht="15.75" customHeight="1">
      <c r="M313" s="19"/>
      <c r="N313" s="19"/>
      <c r="O313" s="19"/>
      <c r="P313" s="19"/>
      <c r="Q313" s="19"/>
      <c r="R313" s="26"/>
      <c r="S313" s="20"/>
      <c r="T313" s="19"/>
      <c r="U313" s="19"/>
      <c r="V313" s="19"/>
      <c r="W313" s="19"/>
      <c r="X313" s="19"/>
      <c r="Y313" s="22"/>
      <c r="Z313" s="20"/>
      <c r="AO313" s="19"/>
      <c r="AP313" s="19"/>
      <c r="AQ313" s="19"/>
      <c r="AR313" s="19"/>
      <c r="AS313" s="19"/>
      <c r="AT313" s="26"/>
      <c r="AX313" s="19"/>
      <c r="AY313" s="19"/>
      <c r="AZ313" s="19"/>
    </row>
    <row r="314" spans="13:52" ht="15.75" customHeight="1">
      <c r="M314" s="19"/>
      <c r="N314" s="19"/>
      <c r="O314" s="19"/>
      <c r="P314" s="19"/>
      <c r="Q314" s="19"/>
      <c r="R314" s="26"/>
      <c r="S314" s="20"/>
      <c r="T314" s="19"/>
      <c r="U314" s="19"/>
      <c r="V314" s="19"/>
      <c r="W314" s="19"/>
      <c r="X314" s="19"/>
      <c r="Y314" s="22"/>
      <c r="Z314" s="20"/>
      <c r="AO314" s="19"/>
      <c r="AP314" s="19"/>
      <c r="AQ314" s="19"/>
      <c r="AR314" s="19"/>
      <c r="AS314" s="19"/>
      <c r="AT314" s="26"/>
      <c r="AX314" s="19"/>
      <c r="AY314" s="19"/>
      <c r="AZ314" s="19"/>
    </row>
    <row r="315" spans="13:52" ht="15.75" customHeight="1">
      <c r="M315" s="19"/>
      <c r="N315" s="19"/>
      <c r="O315" s="19"/>
      <c r="P315" s="19"/>
      <c r="Q315" s="19"/>
      <c r="R315" s="26"/>
      <c r="S315" s="20"/>
      <c r="T315" s="19"/>
      <c r="U315" s="19"/>
      <c r="V315" s="19"/>
      <c r="W315" s="19"/>
      <c r="X315" s="19"/>
      <c r="Y315" s="22"/>
      <c r="Z315" s="20"/>
      <c r="AO315" s="19"/>
      <c r="AP315" s="19"/>
      <c r="AQ315" s="19"/>
      <c r="AR315" s="19"/>
      <c r="AS315" s="19"/>
      <c r="AT315" s="26"/>
      <c r="AX315" s="19"/>
      <c r="AY315" s="19"/>
      <c r="AZ315" s="19"/>
    </row>
    <row r="316" spans="13:52" ht="15.75" customHeight="1">
      <c r="M316" s="19"/>
      <c r="N316" s="19"/>
      <c r="O316" s="19"/>
      <c r="P316" s="19"/>
      <c r="Q316" s="19"/>
      <c r="R316" s="26"/>
      <c r="S316" s="20"/>
      <c r="T316" s="19"/>
      <c r="U316" s="19"/>
      <c r="V316" s="19"/>
      <c r="W316" s="19"/>
      <c r="X316" s="19"/>
      <c r="Y316" s="22"/>
      <c r="Z316" s="20"/>
      <c r="AO316" s="19"/>
      <c r="AP316" s="19"/>
      <c r="AQ316" s="19"/>
      <c r="AR316" s="19"/>
      <c r="AS316" s="19"/>
      <c r="AT316" s="26"/>
      <c r="AX316" s="19"/>
      <c r="AY316" s="19"/>
      <c r="AZ316" s="19"/>
    </row>
    <row r="317" spans="13:52" ht="15.75" customHeight="1">
      <c r="M317" s="19"/>
      <c r="N317" s="19"/>
      <c r="O317" s="19"/>
      <c r="P317" s="19"/>
      <c r="Q317" s="19"/>
      <c r="R317" s="26"/>
      <c r="S317" s="20"/>
      <c r="T317" s="19"/>
      <c r="U317" s="19"/>
      <c r="V317" s="19"/>
      <c r="W317" s="19"/>
      <c r="X317" s="19"/>
      <c r="Y317" s="22"/>
      <c r="Z317" s="20"/>
      <c r="AO317" s="19"/>
      <c r="AP317" s="19"/>
      <c r="AQ317" s="19"/>
      <c r="AR317" s="19"/>
      <c r="AS317" s="19"/>
      <c r="AT317" s="26"/>
      <c r="AX317" s="19"/>
      <c r="AY317" s="19"/>
      <c r="AZ317" s="19"/>
    </row>
    <row r="318" spans="13:52" ht="15.75" customHeight="1">
      <c r="M318" s="19"/>
      <c r="N318" s="19"/>
      <c r="O318" s="19"/>
      <c r="P318" s="19"/>
      <c r="Q318" s="19"/>
      <c r="R318" s="26"/>
      <c r="S318" s="20"/>
      <c r="T318" s="19"/>
      <c r="U318" s="19"/>
      <c r="V318" s="19"/>
      <c r="W318" s="19"/>
      <c r="X318" s="19"/>
      <c r="Y318" s="22"/>
      <c r="Z318" s="20"/>
      <c r="AO318" s="19"/>
      <c r="AP318" s="19"/>
      <c r="AQ318" s="19"/>
      <c r="AR318" s="19"/>
      <c r="AS318" s="19"/>
      <c r="AT318" s="26"/>
      <c r="AX318" s="19"/>
      <c r="AY318" s="19"/>
      <c r="AZ318" s="19"/>
    </row>
    <row r="319" spans="13:52" ht="15.75" customHeight="1">
      <c r="M319" s="19"/>
      <c r="N319" s="19"/>
      <c r="O319" s="19"/>
      <c r="P319" s="19"/>
      <c r="Q319" s="19"/>
      <c r="R319" s="26"/>
      <c r="S319" s="20"/>
      <c r="T319" s="19"/>
      <c r="U319" s="19"/>
      <c r="V319" s="19"/>
      <c r="W319" s="19"/>
      <c r="X319" s="19"/>
      <c r="Y319" s="22"/>
      <c r="Z319" s="20"/>
      <c r="AO319" s="19"/>
      <c r="AP319" s="19"/>
      <c r="AQ319" s="19"/>
      <c r="AR319" s="19"/>
      <c r="AS319" s="19"/>
      <c r="AT319" s="26"/>
      <c r="AX319" s="19"/>
      <c r="AY319" s="19"/>
      <c r="AZ319" s="19"/>
    </row>
    <row r="320" spans="13:52" ht="15.75" customHeight="1">
      <c r="M320" s="19"/>
      <c r="N320" s="19"/>
      <c r="O320" s="19"/>
      <c r="P320" s="19"/>
      <c r="Q320" s="19"/>
      <c r="R320" s="26"/>
      <c r="S320" s="20"/>
      <c r="T320" s="19"/>
      <c r="U320" s="19"/>
      <c r="V320" s="19"/>
      <c r="W320" s="19"/>
      <c r="X320" s="19"/>
      <c r="Y320" s="22"/>
      <c r="Z320" s="20"/>
      <c r="AO320" s="19"/>
      <c r="AP320" s="19"/>
      <c r="AQ320" s="19"/>
      <c r="AR320" s="19"/>
      <c r="AS320" s="19"/>
      <c r="AT320" s="26"/>
      <c r="AX320" s="19"/>
      <c r="AY320" s="19"/>
      <c r="AZ320" s="19"/>
    </row>
    <row r="321" spans="13:52" ht="15.75" customHeight="1">
      <c r="M321" s="19"/>
      <c r="N321" s="19"/>
      <c r="O321" s="19"/>
      <c r="P321" s="19"/>
      <c r="Q321" s="19"/>
      <c r="R321" s="26"/>
      <c r="S321" s="20"/>
      <c r="T321" s="19"/>
      <c r="U321" s="19"/>
      <c r="V321" s="19"/>
      <c r="W321" s="19"/>
      <c r="X321" s="19"/>
      <c r="Y321" s="22"/>
      <c r="Z321" s="20"/>
      <c r="AO321" s="19"/>
      <c r="AP321" s="19"/>
      <c r="AQ321" s="19"/>
      <c r="AR321" s="19"/>
      <c r="AS321" s="19"/>
      <c r="AT321" s="26"/>
      <c r="AX321" s="19"/>
      <c r="AY321" s="19"/>
      <c r="AZ321" s="19"/>
    </row>
    <row r="322" spans="13:52" ht="15.75" customHeight="1">
      <c r="M322" s="19"/>
      <c r="N322" s="19"/>
      <c r="O322" s="19"/>
      <c r="P322" s="19"/>
      <c r="Q322" s="19"/>
      <c r="R322" s="26"/>
      <c r="S322" s="20"/>
      <c r="T322" s="19"/>
      <c r="U322" s="19"/>
      <c r="V322" s="19"/>
      <c r="W322" s="19"/>
      <c r="X322" s="19"/>
      <c r="Y322" s="22"/>
      <c r="Z322" s="20"/>
      <c r="AO322" s="19"/>
      <c r="AP322" s="19"/>
      <c r="AQ322" s="19"/>
      <c r="AR322" s="19"/>
      <c r="AS322" s="19"/>
      <c r="AT322" s="26"/>
      <c r="AX322" s="19"/>
      <c r="AY322" s="19"/>
      <c r="AZ322" s="19"/>
    </row>
    <row r="323" spans="13:52" ht="15.75" customHeight="1">
      <c r="M323" s="19"/>
      <c r="N323" s="19"/>
      <c r="O323" s="19"/>
      <c r="P323" s="19"/>
      <c r="Q323" s="19"/>
      <c r="R323" s="26"/>
      <c r="S323" s="20"/>
      <c r="T323" s="19"/>
      <c r="U323" s="19"/>
      <c r="V323" s="19"/>
      <c r="W323" s="19"/>
      <c r="X323" s="19"/>
      <c r="Y323" s="22"/>
      <c r="Z323" s="20"/>
      <c r="AO323" s="19"/>
      <c r="AP323" s="19"/>
      <c r="AQ323" s="19"/>
      <c r="AR323" s="19"/>
      <c r="AS323" s="19"/>
      <c r="AT323" s="26"/>
      <c r="AX323" s="19"/>
      <c r="AY323" s="19"/>
      <c r="AZ323" s="19"/>
    </row>
    <row r="324" spans="13:52" ht="15.75" customHeight="1">
      <c r="M324" s="19"/>
      <c r="N324" s="19"/>
      <c r="O324" s="19"/>
      <c r="P324" s="19"/>
      <c r="Q324" s="19"/>
      <c r="R324" s="26"/>
      <c r="S324" s="20"/>
      <c r="T324" s="19"/>
      <c r="U324" s="19"/>
      <c r="V324" s="19"/>
      <c r="W324" s="19"/>
      <c r="X324" s="19"/>
      <c r="Y324" s="22"/>
      <c r="Z324" s="20"/>
      <c r="AO324" s="19"/>
      <c r="AP324" s="19"/>
      <c r="AQ324" s="19"/>
      <c r="AR324" s="19"/>
      <c r="AS324" s="19"/>
      <c r="AT324" s="26"/>
      <c r="AX324" s="19"/>
      <c r="AY324" s="19"/>
      <c r="AZ324" s="19"/>
    </row>
    <row r="325" spans="13:52" ht="15.75" customHeight="1">
      <c r="M325" s="19"/>
      <c r="N325" s="19"/>
      <c r="O325" s="19"/>
      <c r="P325" s="19"/>
      <c r="Q325" s="19"/>
      <c r="R325" s="26"/>
      <c r="S325" s="20"/>
      <c r="T325" s="19"/>
      <c r="U325" s="19"/>
      <c r="V325" s="19"/>
      <c r="W325" s="19"/>
      <c r="X325" s="19"/>
      <c r="Y325" s="22"/>
      <c r="Z325" s="20"/>
      <c r="AO325" s="19"/>
      <c r="AP325" s="19"/>
      <c r="AQ325" s="19"/>
      <c r="AR325" s="19"/>
      <c r="AS325" s="19"/>
      <c r="AT325" s="26"/>
      <c r="AX325" s="19"/>
      <c r="AY325" s="19"/>
      <c r="AZ325" s="19"/>
    </row>
    <row r="326" spans="13:52" ht="15.75" customHeight="1">
      <c r="M326" s="19"/>
      <c r="N326" s="19"/>
      <c r="O326" s="19"/>
      <c r="P326" s="19"/>
      <c r="Q326" s="19"/>
      <c r="R326" s="26"/>
      <c r="S326" s="20"/>
      <c r="T326" s="19"/>
      <c r="U326" s="19"/>
      <c r="V326" s="19"/>
      <c r="W326" s="19"/>
      <c r="X326" s="19"/>
      <c r="Y326" s="22"/>
      <c r="Z326" s="20"/>
      <c r="AO326" s="19"/>
      <c r="AP326" s="19"/>
      <c r="AQ326" s="19"/>
      <c r="AR326" s="19"/>
      <c r="AS326" s="19"/>
      <c r="AT326" s="26"/>
      <c r="AX326" s="19"/>
      <c r="AY326" s="19"/>
      <c r="AZ326" s="19"/>
    </row>
    <row r="327" spans="13:52" ht="15.75" customHeight="1">
      <c r="M327" s="19"/>
      <c r="N327" s="19"/>
      <c r="O327" s="19"/>
      <c r="P327" s="19"/>
      <c r="Q327" s="19"/>
      <c r="R327" s="26"/>
      <c r="S327" s="20"/>
      <c r="T327" s="19"/>
      <c r="U327" s="19"/>
      <c r="V327" s="19"/>
      <c r="W327" s="19"/>
      <c r="X327" s="19"/>
      <c r="Y327" s="22"/>
      <c r="Z327" s="20"/>
      <c r="AO327" s="19"/>
      <c r="AP327" s="19"/>
      <c r="AQ327" s="19"/>
      <c r="AR327" s="19"/>
      <c r="AS327" s="19"/>
      <c r="AT327" s="26"/>
      <c r="AX327" s="19"/>
      <c r="AY327" s="19"/>
      <c r="AZ327" s="19"/>
    </row>
    <row r="328" spans="13:52" ht="15.75" customHeight="1">
      <c r="M328" s="19"/>
      <c r="N328" s="19"/>
      <c r="O328" s="19"/>
      <c r="P328" s="19"/>
      <c r="Q328" s="19"/>
      <c r="R328" s="26"/>
      <c r="S328" s="20"/>
      <c r="T328" s="19"/>
      <c r="U328" s="19"/>
      <c r="V328" s="19"/>
      <c r="W328" s="19"/>
      <c r="X328" s="19"/>
      <c r="Y328" s="22"/>
      <c r="Z328" s="20"/>
      <c r="AO328" s="19"/>
      <c r="AP328" s="19"/>
      <c r="AQ328" s="19"/>
      <c r="AR328" s="19"/>
      <c r="AS328" s="19"/>
      <c r="AT328" s="26"/>
      <c r="AX328" s="19"/>
      <c r="AY328" s="19"/>
      <c r="AZ328" s="19"/>
    </row>
    <row r="329" spans="13:52" ht="15.75" customHeight="1">
      <c r="M329" s="19"/>
      <c r="N329" s="19"/>
      <c r="O329" s="19"/>
      <c r="P329" s="19"/>
      <c r="Q329" s="19"/>
      <c r="R329" s="26"/>
      <c r="S329" s="20"/>
      <c r="T329" s="19"/>
      <c r="U329" s="19"/>
      <c r="V329" s="19"/>
      <c r="W329" s="19"/>
      <c r="X329" s="19"/>
      <c r="Y329" s="22"/>
      <c r="Z329" s="20"/>
      <c r="AO329" s="19"/>
      <c r="AP329" s="19"/>
      <c r="AQ329" s="19"/>
      <c r="AR329" s="19"/>
      <c r="AS329" s="19"/>
      <c r="AT329" s="26"/>
      <c r="AX329" s="19"/>
      <c r="AY329" s="19"/>
      <c r="AZ329" s="19"/>
    </row>
    <row r="330" spans="13:52" ht="15.75" customHeight="1">
      <c r="M330" s="19"/>
      <c r="N330" s="19"/>
      <c r="O330" s="19"/>
      <c r="P330" s="19"/>
      <c r="Q330" s="19"/>
      <c r="R330" s="26"/>
      <c r="S330" s="20"/>
      <c r="T330" s="19"/>
      <c r="U330" s="19"/>
      <c r="V330" s="19"/>
      <c r="W330" s="19"/>
      <c r="X330" s="19"/>
      <c r="Y330" s="22"/>
      <c r="Z330" s="20"/>
      <c r="AO330" s="19"/>
      <c r="AP330" s="19"/>
      <c r="AQ330" s="19"/>
      <c r="AR330" s="19"/>
      <c r="AS330" s="19"/>
      <c r="AT330" s="26"/>
      <c r="AX330" s="19"/>
      <c r="AY330" s="19"/>
      <c r="AZ330" s="19"/>
    </row>
    <row r="331" spans="13:52" ht="15.75" customHeight="1">
      <c r="M331" s="19"/>
      <c r="N331" s="19"/>
      <c r="O331" s="19"/>
      <c r="P331" s="19"/>
      <c r="Q331" s="19"/>
      <c r="R331" s="26"/>
      <c r="S331" s="20"/>
      <c r="T331" s="19"/>
      <c r="U331" s="19"/>
      <c r="V331" s="19"/>
      <c r="W331" s="19"/>
      <c r="X331" s="19"/>
      <c r="Y331" s="22"/>
      <c r="Z331" s="20"/>
      <c r="AO331" s="19"/>
      <c r="AP331" s="19"/>
      <c r="AQ331" s="19"/>
      <c r="AR331" s="19"/>
      <c r="AS331" s="19"/>
      <c r="AT331" s="26"/>
      <c r="AX331" s="19"/>
      <c r="AY331" s="19"/>
      <c r="AZ331" s="19"/>
    </row>
    <row r="332" spans="13:52" ht="15.75" customHeight="1">
      <c r="M332" s="19"/>
      <c r="N332" s="19"/>
      <c r="O332" s="19"/>
      <c r="P332" s="19"/>
      <c r="Q332" s="19"/>
      <c r="R332" s="26"/>
      <c r="S332" s="20"/>
      <c r="T332" s="19"/>
      <c r="U332" s="19"/>
      <c r="V332" s="19"/>
      <c r="W332" s="19"/>
      <c r="X332" s="19"/>
      <c r="Y332" s="22"/>
      <c r="Z332" s="20"/>
      <c r="AO332" s="19"/>
      <c r="AP332" s="19"/>
      <c r="AQ332" s="19"/>
      <c r="AR332" s="19"/>
      <c r="AS332" s="19"/>
      <c r="AT332" s="26"/>
      <c r="AX332" s="19"/>
      <c r="AY332" s="19"/>
      <c r="AZ332" s="19"/>
    </row>
    <row r="333" spans="13:52" ht="15.75" customHeight="1">
      <c r="M333" s="19"/>
      <c r="N333" s="19"/>
      <c r="O333" s="19"/>
      <c r="P333" s="19"/>
      <c r="Q333" s="19"/>
      <c r="R333" s="26"/>
      <c r="S333" s="20"/>
      <c r="T333" s="19"/>
      <c r="U333" s="19"/>
      <c r="V333" s="19"/>
      <c r="W333" s="19"/>
      <c r="X333" s="19"/>
      <c r="Y333" s="22"/>
      <c r="Z333" s="20"/>
      <c r="AO333" s="19"/>
      <c r="AP333" s="19"/>
      <c r="AQ333" s="19"/>
      <c r="AR333" s="19"/>
      <c r="AS333" s="19"/>
      <c r="AT333" s="26"/>
      <c r="AX333" s="19"/>
      <c r="AY333" s="19"/>
      <c r="AZ333" s="19"/>
    </row>
    <row r="334" spans="13:52" ht="15.75" customHeight="1">
      <c r="M334" s="19"/>
      <c r="N334" s="19"/>
      <c r="O334" s="19"/>
      <c r="P334" s="19"/>
      <c r="Q334" s="19"/>
      <c r="R334" s="26"/>
      <c r="S334" s="20"/>
      <c r="T334" s="19"/>
      <c r="U334" s="19"/>
      <c r="V334" s="19"/>
      <c r="W334" s="19"/>
      <c r="X334" s="19"/>
      <c r="Y334" s="22"/>
      <c r="Z334" s="20"/>
      <c r="AO334" s="19"/>
      <c r="AP334" s="19"/>
      <c r="AQ334" s="19"/>
      <c r="AR334" s="19"/>
      <c r="AS334" s="19"/>
      <c r="AT334" s="26"/>
      <c r="AX334" s="19"/>
      <c r="AY334" s="19"/>
      <c r="AZ334" s="19"/>
    </row>
    <row r="335" spans="13:52" ht="15.75" customHeight="1">
      <c r="M335" s="19"/>
      <c r="N335" s="19"/>
      <c r="O335" s="19"/>
      <c r="P335" s="19"/>
      <c r="Q335" s="19"/>
      <c r="R335" s="26"/>
      <c r="S335" s="20"/>
      <c r="T335" s="19"/>
      <c r="U335" s="19"/>
      <c r="V335" s="19"/>
      <c r="W335" s="19"/>
      <c r="X335" s="19"/>
      <c r="Y335" s="22"/>
      <c r="Z335" s="20"/>
      <c r="AO335" s="19"/>
      <c r="AP335" s="19"/>
      <c r="AQ335" s="19"/>
      <c r="AR335" s="19"/>
      <c r="AS335" s="19"/>
      <c r="AT335" s="26"/>
      <c r="AX335" s="19"/>
      <c r="AY335" s="19"/>
      <c r="AZ335" s="19"/>
    </row>
    <row r="336" spans="13:52" ht="15.75" customHeight="1">
      <c r="M336" s="19"/>
      <c r="N336" s="19"/>
      <c r="O336" s="19"/>
      <c r="P336" s="19"/>
      <c r="Q336" s="19"/>
      <c r="R336" s="26"/>
      <c r="S336" s="20"/>
      <c r="T336" s="19"/>
      <c r="U336" s="19"/>
      <c r="V336" s="19"/>
      <c r="W336" s="19"/>
      <c r="X336" s="19"/>
      <c r="Y336" s="22"/>
      <c r="Z336" s="20"/>
      <c r="AO336" s="19"/>
      <c r="AP336" s="19"/>
      <c r="AQ336" s="19"/>
      <c r="AR336" s="19"/>
      <c r="AS336" s="19"/>
      <c r="AT336" s="26"/>
      <c r="AX336" s="19"/>
      <c r="AY336" s="19"/>
      <c r="AZ336" s="19"/>
    </row>
    <row r="337" spans="13:52" ht="15.75" customHeight="1">
      <c r="M337" s="19"/>
      <c r="N337" s="19"/>
      <c r="O337" s="19"/>
      <c r="P337" s="19"/>
      <c r="Q337" s="19"/>
      <c r="R337" s="26"/>
      <c r="S337" s="20"/>
      <c r="T337" s="19"/>
      <c r="U337" s="19"/>
      <c r="V337" s="19"/>
      <c r="W337" s="19"/>
      <c r="X337" s="19"/>
      <c r="Y337" s="22"/>
      <c r="Z337" s="20"/>
      <c r="AO337" s="19"/>
      <c r="AP337" s="19"/>
      <c r="AQ337" s="19"/>
      <c r="AR337" s="19"/>
      <c r="AS337" s="19"/>
      <c r="AT337" s="26"/>
      <c r="AX337" s="19"/>
      <c r="AY337" s="19"/>
      <c r="AZ337" s="19"/>
    </row>
    <row r="338" spans="13:52" ht="15.75" customHeight="1">
      <c r="M338" s="19"/>
      <c r="N338" s="19"/>
      <c r="O338" s="19"/>
      <c r="P338" s="19"/>
      <c r="Q338" s="19"/>
      <c r="R338" s="26"/>
      <c r="S338" s="20"/>
      <c r="T338" s="19"/>
      <c r="U338" s="19"/>
      <c r="V338" s="19"/>
      <c r="W338" s="19"/>
      <c r="X338" s="19"/>
      <c r="Y338" s="22"/>
      <c r="Z338" s="20"/>
      <c r="AO338" s="19"/>
      <c r="AP338" s="19"/>
      <c r="AQ338" s="19"/>
      <c r="AR338" s="19"/>
      <c r="AS338" s="19"/>
      <c r="AT338" s="26"/>
      <c r="AX338" s="19"/>
      <c r="AY338" s="19"/>
      <c r="AZ338" s="19"/>
    </row>
    <row r="339" spans="13:52" ht="15.75" customHeight="1">
      <c r="M339" s="19"/>
      <c r="N339" s="19"/>
      <c r="O339" s="19"/>
      <c r="P339" s="19"/>
      <c r="Q339" s="19"/>
      <c r="R339" s="26"/>
      <c r="S339" s="20"/>
      <c r="T339" s="19"/>
      <c r="U339" s="19"/>
      <c r="V339" s="19"/>
      <c r="W339" s="19"/>
      <c r="X339" s="19"/>
      <c r="Y339" s="22"/>
      <c r="Z339" s="20"/>
      <c r="AO339" s="19"/>
      <c r="AP339" s="19"/>
      <c r="AQ339" s="19"/>
      <c r="AR339" s="19"/>
      <c r="AS339" s="19"/>
      <c r="AT339" s="26"/>
      <c r="AX339" s="19"/>
      <c r="AY339" s="19"/>
      <c r="AZ339" s="19"/>
    </row>
    <row r="340" spans="13:52" ht="15.75" customHeight="1">
      <c r="M340" s="19"/>
      <c r="N340" s="19"/>
      <c r="O340" s="19"/>
      <c r="P340" s="19"/>
      <c r="Q340" s="19"/>
      <c r="R340" s="26"/>
      <c r="S340" s="20"/>
      <c r="T340" s="19"/>
      <c r="U340" s="19"/>
      <c r="V340" s="19"/>
      <c r="W340" s="19"/>
      <c r="X340" s="19"/>
      <c r="Y340" s="22"/>
      <c r="Z340" s="20"/>
      <c r="AO340" s="19"/>
      <c r="AP340" s="19"/>
      <c r="AQ340" s="19"/>
      <c r="AR340" s="19"/>
      <c r="AS340" s="19"/>
      <c r="AT340" s="26"/>
      <c r="AX340" s="19"/>
      <c r="AY340" s="19"/>
      <c r="AZ340" s="19"/>
    </row>
    <row r="341" spans="13:52" ht="15.75" customHeight="1">
      <c r="M341" s="19"/>
      <c r="N341" s="19"/>
      <c r="O341" s="19"/>
      <c r="P341" s="19"/>
      <c r="Q341" s="19"/>
      <c r="R341" s="26"/>
      <c r="S341" s="20"/>
      <c r="T341" s="19"/>
      <c r="U341" s="19"/>
      <c r="V341" s="19"/>
      <c r="W341" s="19"/>
      <c r="X341" s="19"/>
      <c r="Y341" s="22"/>
      <c r="Z341" s="20"/>
      <c r="AO341" s="19"/>
      <c r="AP341" s="19"/>
      <c r="AQ341" s="19"/>
      <c r="AR341" s="19"/>
      <c r="AS341" s="19"/>
      <c r="AT341" s="26"/>
      <c r="AX341" s="19"/>
      <c r="AY341" s="19"/>
      <c r="AZ341" s="19"/>
    </row>
    <row r="342" spans="13:52" ht="15.75" customHeight="1">
      <c r="M342" s="19"/>
      <c r="N342" s="19"/>
      <c r="O342" s="19"/>
      <c r="P342" s="19"/>
      <c r="Q342" s="19"/>
      <c r="R342" s="26"/>
      <c r="S342" s="20"/>
      <c r="T342" s="19"/>
      <c r="U342" s="19"/>
      <c r="V342" s="19"/>
      <c r="W342" s="19"/>
      <c r="X342" s="19"/>
      <c r="Y342" s="22"/>
      <c r="Z342" s="20"/>
      <c r="AO342" s="19"/>
      <c r="AP342" s="19"/>
      <c r="AQ342" s="19"/>
      <c r="AR342" s="19"/>
      <c r="AS342" s="19"/>
      <c r="AT342" s="26"/>
      <c r="AX342" s="19"/>
      <c r="AY342" s="19"/>
      <c r="AZ342" s="19"/>
    </row>
    <row r="343" spans="13:52" ht="15.75" customHeight="1">
      <c r="M343" s="19"/>
      <c r="N343" s="19"/>
      <c r="O343" s="19"/>
      <c r="P343" s="19"/>
      <c r="Q343" s="19"/>
      <c r="R343" s="26"/>
      <c r="S343" s="20"/>
      <c r="T343" s="19"/>
      <c r="U343" s="19"/>
      <c r="V343" s="19"/>
      <c r="W343" s="19"/>
      <c r="X343" s="19"/>
      <c r="Y343" s="22"/>
      <c r="Z343" s="20"/>
      <c r="AO343" s="19"/>
      <c r="AP343" s="19"/>
      <c r="AQ343" s="19"/>
      <c r="AR343" s="19"/>
      <c r="AS343" s="19"/>
      <c r="AT343" s="26"/>
      <c r="AX343" s="19"/>
      <c r="AY343" s="19"/>
      <c r="AZ343" s="19"/>
    </row>
    <row r="344" spans="13:52" ht="15.75" customHeight="1">
      <c r="M344" s="19"/>
      <c r="N344" s="19"/>
      <c r="O344" s="19"/>
      <c r="P344" s="19"/>
      <c r="Q344" s="19"/>
      <c r="R344" s="26"/>
      <c r="S344" s="20"/>
      <c r="T344" s="19"/>
      <c r="U344" s="19"/>
      <c r="V344" s="19"/>
      <c r="W344" s="19"/>
      <c r="X344" s="19"/>
      <c r="Y344" s="22"/>
      <c r="Z344" s="20"/>
      <c r="AO344" s="19"/>
      <c r="AP344" s="19"/>
      <c r="AQ344" s="19"/>
      <c r="AR344" s="19"/>
      <c r="AS344" s="19"/>
      <c r="AT344" s="26"/>
      <c r="AX344" s="19"/>
      <c r="AY344" s="19"/>
      <c r="AZ344" s="19"/>
    </row>
    <row r="345" spans="13:52" ht="15.75" customHeight="1">
      <c r="M345" s="19"/>
      <c r="N345" s="19"/>
      <c r="O345" s="19"/>
      <c r="P345" s="19"/>
      <c r="Q345" s="19"/>
      <c r="R345" s="26"/>
      <c r="S345" s="20"/>
      <c r="T345" s="19"/>
      <c r="U345" s="19"/>
      <c r="V345" s="19"/>
      <c r="W345" s="19"/>
      <c r="X345" s="19"/>
      <c r="Y345" s="22"/>
      <c r="Z345" s="20"/>
      <c r="AO345" s="19"/>
      <c r="AP345" s="19"/>
      <c r="AQ345" s="19"/>
      <c r="AR345" s="19"/>
      <c r="AS345" s="19"/>
      <c r="AT345" s="26"/>
      <c r="AX345" s="19"/>
      <c r="AY345" s="19"/>
      <c r="AZ345" s="19"/>
    </row>
    <row r="346" spans="13:52" ht="15.75" customHeight="1">
      <c r="M346" s="19"/>
      <c r="N346" s="19"/>
      <c r="O346" s="19"/>
      <c r="P346" s="19"/>
      <c r="Q346" s="19"/>
      <c r="R346" s="26"/>
      <c r="S346" s="20"/>
      <c r="T346" s="19"/>
      <c r="U346" s="19"/>
      <c r="V346" s="19"/>
      <c r="W346" s="19"/>
      <c r="X346" s="19"/>
      <c r="Y346" s="22"/>
      <c r="Z346" s="20"/>
      <c r="AO346" s="19"/>
      <c r="AP346" s="19"/>
      <c r="AQ346" s="19"/>
      <c r="AR346" s="19"/>
      <c r="AS346" s="19"/>
      <c r="AT346" s="26"/>
      <c r="AX346" s="19"/>
      <c r="AY346" s="19"/>
      <c r="AZ346" s="19"/>
    </row>
    <row r="347" spans="13:52" ht="15.75" customHeight="1">
      <c r="M347" s="19"/>
      <c r="N347" s="19"/>
      <c r="O347" s="19"/>
      <c r="P347" s="19"/>
      <c r="Q347" s="19"/>
      <c r="R347" s="26"/>
      <c r="S347" s="20"/>
      <c r="T347" s="19"/>
      <c r="U347" s="19"/>
      <c r="V347" s="19"/>
      <c r="W347" s="19"/>
      <c r="X347" s="19"/>
      <c r="Y347" s="22"/>
      <c r="Z347" s="20"/>
      <c r="AO347" s="19"/>
      <c r="AP347" s="19"/>
      <c r="AQ347" s="19"/>
      <c r="AR347" s="19"/>
      <c r="AS347" s="19"/>
      <c r="AT347" s="26"/>
      <c r="AX347" s="19"/>
      <c r="AY347" s="19"/>
      <c r="AZ347" s="19"/>
    </row>
    <row r="348" spans="13:52" ht="15.75" customHeight="1">
      <c r="M348" s="19"/>
      <c r="N348" s="19"/>
      <c r="O348" s="19"/>
      <c r="P348" s="19"/>
      <c r="Q348" s="19"/>
      <c r="R348" s="26"/>
      <c r="S348" s="20"/>
      <c r="T348" s="19"/>
      <c r="U348" s="19"/>
      <c r="V348" s="19"/>
      <c r="W348" s="19"/>
      <c r="X348" s="19"/>
      <c r="Y348" s="22"/>
      <c r="Z348" s="20"/>
      <c r="AO348" s="19"/>
      <c r="AP348" s="19"/>
      <c r="AQ348" s="19"/>
      <c r="AR348" s="19"/>
      <c r="AS348" s="19"/>
      <c r="AT348" s="26"/>
      <c r="AX348" s="19"/>
      <c r="AY348" s="19"/>
      <c r="AZ348" s="19"/>
    </row>
    <row r="349" spans="13:52" ht="15.75" customHeight="1">
      <c r="M349" s="19"/>
      <c r="N349" s="19"/>
      <c r="O349" s="19"/>
      <c r="P349" s="19"/>
      <c r="Q349" s="19"/>
      <c r="R349" s="26"/>
      <c r="S349" s="20"/>
      <c r="T349" s="19"/>
      <c r="U349" s="19"/>
      <c r="V349" s="19"/>
      <c r="W349" s="19"/>
      <c r="X349" s="19"/>
      <c r="Y349" s="22"/>
      <c r="Z349" s="20"/>
      <c r="AO349" s="19"/>
      <c r="AP349" s="19"/>
      <c r="AQ349" s="19"/>
      <c r="AR349" s="19"/>
      <c r="AS349" s="19"/>
      <c r="AT349" s="26"/>
      <c r="AX349" s="19"/>
      <c r="AY349" s="19"/>
      <c r="AZ349" s="19"/>
    </row>
    <row r="350" spans="13:52" ht="15.75" customHeight="1">
      <c r="M350" s="19"/>
      <c r="N350" s="19"/>
      <c r="O350" s="19"/>
      <c r="P350" s="19"/>
      <c r="Q350" s="19"/>
      <c r="R350" s="26"/>
      <c r="S350" s="20"/>
      <c r="T350" s="19"/>
      <c r="U350" s="19"/>
      <c r="V350" s="19"/>
      <c r="W350" s="19"/>
      <c r="X350" s="19"/>
      <c r="Y350" s="22"/>
      <c r="Z350" s="20"/>
      <c r="AO350" s="19"/>
      <c r="AP350" s="19"/>
      <c r="AQ350" s="19"/>
      <c r="AR350" s="19"/>
      <c r="AS350" s="19"/>
      <c r="AT350" s="26"/>
      <c r="AX350" s="19"/>
      <c r="AY350" s="19"/>
      <c r="AZ350" s="19"/>
    </row>
    <row r="351" spans="13:52" ht="15.75" customHeight="1">
      <c r="M351" s="19"/>
      <c r="N351" s="19"/>
      <c r="O351" s="19"/>
      <c r="P351" s="19"/>
      <c r="Q351" s="19"/>
      <c r="R351" s="26"/>
      <c r="S351" s="20"/>
      <c r="T351" s="19"/>
      <c r="U351" s="19"/>
      <c r="V351" s="19"/>
      <c r="W351" s="19"/>
      <c r="X351" s="19"/>
      <c r="Y351" s="22"/>
      <c r="Z351" s="20"/>
      <c r="AO351" s="19"/>
      <c r="AP351" s="19"/>
      <c r="AQ351" s="19"/>
      <c r="AR351" s="19"/>
      <c r="AS351" s="19"/>
      <c r="AT351" s="26"/>
      <c r="AX351" s="19"/>
      <c r="AY351" s="19"/>
      <c r="AZ351" s="19"/>
    </row>
    <row r="352" spans="13:52" ht="15.75" customHeight="1">
      <c r="M352" s="19"/>
      <c r="N352" s="19"/>
      <c r="O352" s="19"/>
      <c r="P352" s="19"/>
      <c r="Q352" s="19"/>
      <c r="R352" s="26"/>
      <c r="S352" s="20"/>
      <c r="T352" s="19"/>
      <c r="U352" s="19"/>
      <c r="V352" s="19"/>
      <c r="W352" s="19"/>
      <c r="X352" s="19"/>
      <c r="Y352" s="22"/>
      <c r="Z352" s="20"/>
      <c r="AO352" s="19"/>
      <c r="AP352" s="19"/>
      <c r="AQ352" s="19"/>
      <c r="AR352" s="19"/>
      <c r="AS352" s="19"/>
      <c r="AT352" s="26"/>
      <c r="AX352" s="19"/>
      <c r="AY352" s="19"/>
      <c r="AZ352" s="19"/>
    </row>
    <row r="353" spans="13:52" ht="15.75" customHeight="1">
      <c r="M353" s="19"/>
      <c r="N353" s="19"/>
      <c r="O353" s="19"/>
      <c r="P353" s="19"/>
      <c r="Q353" s="19"/>
      <c r="R353" s="26"/>
      <c r="S353" s="20"/>
      <c r="T353" s="19"/>
      <c r="U353" s="19"/>
      <c r="V353" s="19"/>
      <c r="W353" s="19"/>
      <c r="X353" s="19"/>
      <c r="Y353" s="22"/>
      <c r="Z353" s="20"/>
      <c r="AO353" s="19"/>
      <c r="AP353" s="19"/>
      <c r="AQ353" s="19"/>
      <c r="AR353" s="19"/>
      <c r="AS353" s="19"/>
      <c r="AT353" s="26"/>
      <c r="AX353" s="19"/>
      <c r="AY353" s="19"/>
      <c r="AZ353" s="19"/>
    </row>
    <row r="354" spans="13:52" ht="15.75" customHeight="1">
      <c r="M354" s="19"/>
      <c r="N354" s="19"/>
      <c r="O354" s="19"/>
      <c r="P354" s="19"/>
      <c r="Q354" s="19"/>
      <c r="R354" s="26"/>
      <c r="S354" s="20"/>
      <c r="T354" s="19"/>
      <c r="U354" s="19"/>
      <c r="V354" s="19"/>
      <c r="W354" s="19"/>
      <c r="X354" s="19"/>
      <c r="Y354" s="22"/>
      <c r="Z354" s="20"/>
      <c r="AO354" s="19"/>
      <c r="AP354" s="19"/>
      <c r="AQ354" s="19"/>
      <c r="AR354" s="19"/>
      <c r="AS354" s="19"/>
      <c r="AT354" s="26"/>
      <c r="AX354" s="19"/>
      <c r="AY354" s="19"/>
      <c r="AZ354" s="19"/>
    </row>
    <row r="355" spans="13:52" ht="15.75" customHeight="1">
      <c r="M355" s="19"/>
      <c r="N355" s="19"/>
      <c r="O355" s="19"/>
      <c r="P355" s="19"/>
      <c r="Q355" s="19"/>
      <c r="R355" s="26"/>
      <c r="S355" s="20"/>
      <c r="T355" s="19"/>
      <c r="U355" s="19"/>
      <c r="V355" s="19"/>
      <c r="W355" s="19"/>
      <c r="X355" s="19"/>
      <c r="Y355" s="22"/>
      <c r="Z355" s="20"/>
      <c r="AO355" s="19"/>
      <c r="AP355" s="19"/>
      <c r="AQ355" s="19"/>
      <c r="AR355" s="19"/>
      <c r="AS355" s="19"/>
      <c r="AT355" s="26"/>
      <c r="AX355" s="19"/>
      <c r="AY355" s="19"/>
      <c r="AZ355" s="19"/>
    </row>
    <row r="356" spans="13:52" ht="15.75" customHeight="1">
      <c r="M356" s="19"/>
      <c r="N356" s="19"/>
      <c r="O356" s="19"/>
      <c r="P356" s="19"/>
      <c r="Q356" s="19"/>
      <c r="R356" s="26"/>
      <c r="S356" s="20"/>
      <c r="T356" s="19"/>
      <c r="U356" s="19"/>
      <c r="V356" s="19"/>
      <c r="W356" s="19"/>
      <c r="X356" s="19"/>
      <c r="Y356" s="22"/>
      <c r="Z356" s="20"/>
      <c r="AO356" s="19"/>
      <c r="AP356" s="19"/>
      <c r="AQ356" s="19"/>
      <c r="AR356" s="19"/>
      <c r="AS356" s="19"/>
      <c r="AT356" s="26"/>
      <c r="AX356" s="19"/>
      <c r="AY356" s="19"/>
      <c r="AZ356" s="19"/>
    </row>
    <row r="357" spans="13:52" ht="15.75" customHeight="1">
      <c r="M357" s="19"/>
      <c r="N357" s="19"/>
      <c r="O357" s="19"/>
      <c r="P357" s="19"/>
      <c r="Q357" s="19"/>
      <c r="R357" s="26"/>
      <c r="S357" s="20"/>
      <c r="T357" s="19"/>
      <c r="U357" s="19"/>
      <c r="V357" s="19"/>
      <c r="W357" s="19"/>
      <c r="X357" s="19"/>
      <c r="Y357" s="22"/>
      <c r="Z357" s="20"/>
      <c r="AO357" s="19"/>
      <c r="AP357" s="19"/>
      <c r="AQ357" s="19"/>
      <c r="AR357" s="19"/>
      <c r="AS357" s="19"/>
      <c r="AT357" s="26"/>
      <c r="AX357" s="19"/>
      <c r="AY357" s="19"/>
      <c r="AZ357" s="19"/>
    </row>
    <row r="358" spans="13:52" ht="15.75" customHeight="1">
      <c r="M358" s="19"/>
      <c r="N358" s="19"/>
      <c r="O358" s="19"/>
      <c r="P358" s="19"/>
      <c r="Q358" s="19"/>
      <c r="R358" s="26"/>
      <c r="S358" s="20"/>
      <c r="T358" s="19"/>
      <c r="U358" s="19"/>
      <c r="V358" s="19"/>
      <c r="W358" s="19"/>
      <c r="X358" s="19"/>
      <c r="Y358" s="22"/>
      <c r="Z358" s="20"/>
      <c r="AO358" s="19"/>
      <c r="AP358" s="19"/>
      <c r="AQ358" s="19"/>
      <c r="AR358" s="19"/>
      <c r="AS358" s="19"/>
      <c r="AT358" s="26"/>
      <c r="AX358" s="19"/>
      <c r="AY358" s="19"/>
      <c r="AZ358" s="19"/>
    </row>
    <row r="359" spans="13:52" ht="15.75" customHeight="1">
      <c r="M359" s="19"/>
      <c r="N359" s="19"/>
      <c r="O359" s="19"/>
      <c r="P359" s="19"/>
      <c r="Q359" s="19"/>
      <c r="R359" s="26"/>
      <c r="S359" s="20"/>
      <c r="T359" s="19"/>
      <c r="U359" s="19"/>
      <c r="V359" s="19"/>
      <c r="W359" s="19"/>
      <c r="X359" s="19"/>
      <c r="Y359" s="22"/>
      <c r="Z359" s="20"/>
      <c r="AO359" s="19"/>
      <c r="AP359" s="19"/>
      <c r="AQ359" s="19"/>
      <c r="AR359" s="19"/>
      <c r="AS359" s="19"/>
      <c r="AT359" s="26"/>
      <c r="AX359" s="19"/>
      <c r="AY359" s="19"/>
      <c r="AZ359" s="19"/>
    </row>
    <row r="360" spans="13:52" ht="15.75" customHeight="1">
      <c r="M360" s="19"/>
      <c r="N360" s="19"/>
      <c r="O360" s="19"/>
      <c r="P360" s="19"/>
      <c r="Q360" s="19"/>
      <c r="R360" s="26"/>
      <c r="S360" s="20"/>
      <c r="T360" s="19"/>
      <c r="U360" s="19"/>
      <c r="V360" s="19"/>
      <c r="W360" s="19"/>
      <c r="X360" s="19"/>
      <c r="Y360" s="22"/>
      <c r="Z360" s="20"/>
      <c r="AO360" s="19"/>
      <c r="AP360" s="19"/>
      <c r="AQ360" s="19"/>
      <c r="AR360" s="19"/>
      <c r="AS360" s="19"/>
      <c r="AT360" s="26"/>
      <c r="AX360" s="19"/>
      <c r="AY360" s="19"/>
      <c r="AZ360" s="19"/>
    </row>
    <row r="361" spans="13:52" ht="15.75" customHeight="1">
      <c r="M361" s="19"/>
      <c r="N361" s="19"/>
      <c r="O361" s="19"/>
      <c r="P361" s="19"/>
      <c r="Q361" s="19"/>
      <c r="R361" s="26"/>
      <c r="S361" s="20"/>
      <c r="T361" s="19"/>
      <c r="U361" s="19"/>
      <c r="V361" s="19"/>
      <c r="W361" s="19"/>
      <c r="X361" s="19"/>
      <c r="Y361" s="22"/>
      <c r="Z361" s="20"/>
      <c r="AO361" s="19"/>
      <c r="AP361" s="19"/>
      <c r="AQ361" s="19"/>
      <c r="AR361" s="19"/>
      <c r="AS361" s="19"/>
      <c r="AT361" s="26"/>
      <c r="AX361" s="19"/>
      <c r="AY361" s="19"/>
      <c r="AZ361" s="19"/>
    </row>
    <row r="362" spans="13:52" ht="15.75" customHeight="1">
      <c r="M362" s="19"/>
      <c r="N362" s="19"/>
      <c r="O362" s="19"/>
      <c r="P362" s="19"/>
      <c r="Q362" s="19"/>
      <c r="R362" s="26"/>
      <c r="S362" s="20"/>
      <c r="T362" s="19"/>
      <c r="U362" s="19"/>
      <c r="V362" s="19"/>
      <c r="W362" s="19"/>
      <c r="X362" s="19"/>
      <c r="Y362" s="22"/>
      <c r="Z362" s="20"/>
      <c r="AO362" s="19"/>
      <c r="AP362" s="19"/>
      <c r="AQ362" s="19"/>
      <c r="AR362" s="19"/>
      <c r="AS362" s="19"/>
      <c r="AT362" s="26"/>
      <c r="AX362" s="19"/>
      <c r="AY362" s="19"/>
      <c r="AZ362" s="19"/>
    </row>
    <row r="363" spans="13:52" ht="15.75" customHeight="1">
      <c r="M363" s="19"/>
      <c r="N363" s="19"/>
      <c r="O363" s="19"/>
      <c r="P363" s="19"/>
      <c r="Q363" s="19"/>
      <c r="R363" s="26"/>
      <c r="S363" s="20"/>
      <c r="T363" s="19"/>
      <c r="U363" s="19"/>
      <c r="V363" s="19"/>
      <c r="W363" s="19"/>
      <c r="X363" s="19"/>
      <c r="Y363" s="22"/>
      <c r="Z363" s="20"/>
      <c r="AO363" s="19"/>
      <c r="AP363" s="19"/>
      <c r="AQ363" s="19"/>
      <c r="AR363" s="19"/>
      <c r="AS363" s="19"/>
      <c r="AT363" s="26"/>
      <c r="AX363" s="19"/>
      <c r="AY363" s="19"/>
      <c r="AZ363" s="19"/>
    </row>
    <row r="364" spans="13:52" ht="15.75" customHeight="1">
      <c r="M364" s="19"/>
      <c r="N364" s="19"/>
      <c r="O364" s="19"/>
      <c r="P364" s="19"/>
      <c r="Q364" s="19"/>
      <c r="R364" s="26"/>
      <c r="S364" s="20"/>
      <c r="T364" s="19"/>
      <c r="U364" s="19"/>
      <c r="V364" s="19"/>
      <c r="W364" s="19"/>
      <c r="X364" s="19"/>
      <c r="Y364" s="22"/>
      <c r="Z364" s="20"/>
      <c r="AO364" s="19"/>
      <c r="AP364" s="19"/>
      <c r="AQ364" s="19"/>
      <c r="AR364" s="19"/>
      <c r="AS364" s="19"/>
      <c r="AT364" s="26"/>
      <c r="AX364" s="19"/>
      <c r="AY364" s="19"/>
      <c r="AZ364" s="19"/>
    </row>
    <row r="365" spans="13:52" ht="15.75" customHeight="1">
      <c r="M365" s="19"/>
      <c r="N365" s="19"/>
      <c r="O365" s="19"/>
      <c r="P365" s="19"/>
      <c r="Q365" s="19"/>
      <c r="R365" s="26"/>
      <c r="S365" s="20"/>
      <c r="T365" s="19"/>
      <c r="U365" s="19"/>
      <c r="V365" s="19"/>
      <c r="W365" s="19"/>
      <c r="X365" s="19"/>
      <c r="Y365" s="22"/>
      <c r="Z365" s="20"/>
      <c r="AO365" s="19"/>
      <c r="AP365" s="19"/>
      <c r="AQ365" s="19"/>
      <c r="AR365" s="19"/>
      <c r="AS365" s="19"/>
      <c r="AT365" s="26"/>
      <c r="AX365" s="19"/>
      <c r="AY365" s="19"/>
      <c r="AZ365" s="19"/>
    </row>
    <row r="366" spans="13:52" ht="15.75" customHeight="1">
      <c r="M366" s="19"/>
      <c r="N366" s="19"/>
      <c r="O366" s="19"/>
      <c r="P366" s="19"/>
      <c r="Q366" s="19"/>
      <c r="R366" s="26"/>
      <c r="S366" s="20"/>
      <c r="T366" s="19"/>
      <c r="U366" s="19"/>
      <c r="V366" s="19"/>
      <c r="W366" s="19"/>
      <c r="X366" s="19"/>
      <c r="Y366" s="22"/>
      <c r="Z366" s="20"/>
      <c r="AO366" s="19"/>
      <c r="AP366" s="19"/>
      <c r="AQ366" s="19"/>
      <c r="AR366" s="19"/>
      <c r="AS366" s="19"/>
      <c r="AT366" s="26"/>
      <c r="AX366" s="19"/>
      <c r="AY366" s="19"/>
      <c r="AZ366" s="19"/>
    </row>
    <row r="367" spans="13:52" ht="15.75" customHeight="1">
      <c r="M367" s="19"/>
      <c r="N367" s="19"/>
      <c r="O367" s="19"/>
      <c r="P367" s="19"/>
      <c r="Q367" s="19"/>
      <c r="R367" s="26"/>
      <c r="S367" s="20"/>
      <c r="T367" s="19"/>
      <c r="U367" s="19"/>
      <c r="V367" s="19"/>
      <c r="W367" s="19"/>
      <c r="X367" s="19"/>
      <c r="Y367" s="22"/>
      <c r="Z367" s="20"/>
      <c r="AO367" s="19"/>
      <c r="AP367" s="19"/>
      <c r="AQ367" s="19"/>
      <c r="AR367" s="19"/>
      <c r="AS367" s="19"/>
      <c r="AT367" s="26"/>
      <c r="AX367" s="19"/>
      <c r="AY367" s="19"/>
      <c r="AZ367" s="19"/>
    </row>
    <row r="368" spans="13:52" ht="15.75" customHeight="1">
      <c r="M368" s="19"/>
      <c r="N368" s="19"/>
      <c r="O368" s="19"/>
      <c r="P368" s="19"/>
      <c r="Q368" s="19"/>
      <c r="R368" s="26"/>
      <c r="S368" s="20"/>
      <c r="T368" s="19"/>
      <c r="U368" s="19"/>
      <c r="V368" s="19"/>
      <c r="W368" s="19"/>
      <c r="X368" s="19"/>
      <c r="Y368" s="22"/>
      <c r="Z368" s="20"/>
      <c r="AO368" s="19"/>
      <c r="AP368" s="19"/>
      <c r="AQ368" s="19"/>
      <c r="AR368" s="19"/>
      <c r="AS368" s="19"/>
      <c r="AT368" s="26"/>
      <c r="AX368" s="19"/>
      <c r="AY368" s="19"/>
      <c r="AZ368" s="19"/>
    </row>
    <row r="369" spans="13:52" ht="15.75" customHeight="1">
      <c r="M369" s="19"/>
      <c r="N369" s="19"/>
      <c r="O369" s="19"/>
      <c r="P369" s="19"/>
      <c r="Q369" s="19"/>
      <c r="R369" s="26"/>
      <c r="S369" s="20"/>
      <c r="T369" s="19"/>
      <c r="U369" s="19"/>
      <c r="V369" s="19"/>
      <c r="W369" s="19"/>
      <c r="X369" s="19"/>
      <c r="Y369" s="22"/>
      <c r="Z369" s="20"/>
      <c r="AO369" s="19"/>
      <c r="AP369" s="19"/>
      <c r="AQ369" s="19"/>
      <c r="AR369" s="19"/>
      <c r="AS369" s="19"/>
      <c r="AT369" s="26"/>
      <c r="AX369" s="19"/>
      <c r="AY369" s="19"/>
      <c r="AZ369" s="19"/>
    </row>
    <row r="370" spans="13:52" ht="15.75" customHeight="1">
      <c r="M370" s="19"/>
      <c r="N370" s="19"/>
      <c r="O370" s="19"/>
      <c r="P370" s="19"/>
      <c r="Q370" s="19"/>
      <c r="R370" s="26"/>
      <c r="S370" s="20"/>
      <c r="T370" s="19"/>
      <c r="U370" s="19"/>
      <c r="V370" s="19"/>
      <c r="W370" s="19"/>
      <c r="X370" s="19"/>
      <c r="Y370" s="22"/>
      <c r="Z370" s="20"/>
      <c r="AO370" s="19"/>
      <c r="AP370" s="19"/>
      <c r="AQ370" s="19"/>
      <c r="AR370" s="19"/>
      <c r="AS370" s="19"/>
      <c r="AT370" s="26"/>
      <c r="AX370" s="19"/>
      <c r="AY370" s="19"/>
      <c r="AZ370" s="19"/>
    </row>
    <row r="371" spans="13:52" ht="15.75" customHeight="1">
      <c r="M371" s="19"/>
      <c r="N371" s="19"/>
      <c r="O371" s="19"/>
      <c r="P371" s="19"/>
      <c r="Q371" s="19"/>
      <c r="R371" s="26"/>
      <c r="S371" s="20"/>
      <c r="T371" s="19"/>
      <c r="U371" s="19"/>
      <c r="V371" s="19"/>
      <c r="W371" s="19"/>
      <c r="X371" s="19"/>
      <c r="Y371" s="22"/>
      <c r="Z371" s="20"/>
      <c r="AO371" s="19"/>
      <c r="AP371" s="19"/>
      <c r="AQ371" s="19"/>
      <c r="AR371" s="19"/>
      <c r="AS371" s="19"/>
      <c r="AT371" s="26"/>
      <c r="AX371" s="19"/>
      <c r="AY371" s="19"/>
      <c r="AZ371" s="19"/>
    </row>
    <row r="372" spans="13:52" ht="15.75" customHeight="1">
      <c r="M372" s="19"/>
      <c r="N372" s="19"/>
      <c r="O372" s="19"/>
      <c r="P372" s="19"/>
      <c r="Q372" s="19"/>
      <c r="R372" s="26"/>
      <c r="S372" s="20"/>
      <c r="T372" s="19"/>
      <c r="U372" s="19"/>
      <c r="V372" s="19"/>
      <c r="W372" s="19"/>
      <c r="X372" s="19"/>
      <c r="Y372" s="22"/>
      <c r="Z372" s="20"/>
      <c r="AO372" s="19"/>
      <c r="AP372" s="19"/>
      <c r="AQ372" s="19"/>
      <c r="AR372" s="19"/>
      <c r="AS372" s="19"/>
      <c r="AT372" s="26"/>
      <c r="AX372" s="19"/>
      <c r="AY372" s="19"/>
      <c r="AZ372" s="19"/>
    </row>
    <row r="373" spans="13:52" ht="15.75" customHeight="1">
      <c r="M373" s="19"/>
      <c r="N373" s="19"/>
      <c r="O373" s="19"/>
      <c r="P373" s="19"/>
      <c r="Q373" s="19"/>
      <c r="R373" s="26"/>
      <c r="S373" s="20"/>
      <c r="T373" s="19"/>
      <c r="U373" s="19"/>
      <c r="V373" s="19"/>
      <c r="W373" s="19"/>
      <c r="X373" s="19"/>
      <c r="Y373" s="22"/>
      <c r="Z373" s="20"/>
      <c r="AO373" s="19"/>
      <c r="AP373" s="19"/>
      <c r="AQ373" s="19"/>
      <c r="AR373" s="19"/>
      <c r="AS373" s="19"/>
      <c r="AT373" s="26"/>
      <c r="AX373" s="19"/>
      <c r="AY373" s="19"/>
      <c r="AZ373" s="19"/>
    </row>
    <row r="374" spans="13:52" ht="15.75" customHeight="1">
      <c r="M374" s="19"/>
      <c r="N374" s="19"/>
      <c r="O374" s="19"/>
      <c r="P374" s="19"/>
      <c r="Q374" s="19"/>
      <c r="R374" s="26"/>
      <c r="S374" s="20"/>
      <c r="T374" s="19"/>
      <c r="U374" s="19"/>
      <c r="V374" s="19"/>
      <c r="W374" s="19"/>
      <c r="X374" s="19"/>
      <c r="Y374" s="22"/>
      <c r="Z374" s="20"/>
      <c r="AO374" s="19"/>
      <c r="AP374" s="19"/>
      <c r="AQ374" s="19"/>
      <c r="AR374" s="19"/>
      <c r="AS374" s="19"/>
      <c r="AT374" s="26"/>
      <c r="AX374" s="19"/>
      <c r="AY374" s="19"/>
      <c r="AZ374" s="19"/>
    </row>
    <row r="375" spans="13:52" ht="15.75" customHeight="1">
      <c r="M375" s="19"/>
      <c r="N375" s="19"/>
      <c r="O375" s="19"/>
      <c r="P375" s="19"/>
      <c r="Q375" s="19"/>
      <c r="R375" s="26"/>
      <c r="S375" s="20"/>
      <c r="T375" s="19"/>
      <c r="U375" s="19"/>
      <c r="V375" s="19"/>
      <c r="W375" s="19"/>
      <c r="X375" s="19"/>
      <c r="Y375" s="22"/>
      <c r="Z375" s="20"/>
      <c r="AO375" s="19"/>
      <c r="AP375" s="19"/>
      <c r="AQ375" s="19"/>
      <c r="AR375" s="19"/>
      <c r="AS375" s="19"/>
      <c r="AT375" s="26"/>
      <c r="AX375" s="19"/>
      <c r="AY375" s="19"/>
      <c r="AZ375" s="19"/>
    </row>
    <row r="376" spans="13:52" ht="15.75" customHeight="1">
      <c r="M376" s="19"/>
      <c r="N376" s="19"/>
      <c r="O376" s="19"/>
      <c r="P376" s="19"/>
      <c r="Q376" s="19"/>
      <c r="R376" s="26"/>
      <c r="S376" s="20"/>
      <c r="T376" s="19"/>
      <c r="U376" s="19"/>
      <c r="V376" s="19"/>
      <c r="W376" s="19"/>
      <c r="X376" s="19"/>
      <c r="Y376" s="22"/>
      <c r="Z376" s="20"/>
      <c r="AO376" s="19"/>
      <c r="AP376" s="19"/>
      <c r="AQ376" s="19"/>
      <c r="AR376" s="19"/>
      <c r="AS376" s="19"/>
      <c r="AT376" s="26"/>
      <c r="AX376" s="19"/>
      <c r="AY376" s="19"/>
      <c r="AZ376" s="19"/>
    </row>
    <row r="377" spans="13:52" ht="15.75" customHeight="1">
      <c r="M377" s="19"/>
      <c r="N377" s="19"/>
      <c r="O377" s="19"/>
      <c r="P377" s="19"/>
      <c r="Q377" s="19"/>
      <c r="R377" s="26"/>
      <c r="S377" s="20"/>
      <c r="T377" s="19"/>
      <c r="U377" s="19"/>
      <c r="V377" s="19"/>
      <c r="W377" s="19"/>
      <c r="X377" s="19"/>
      <c r="Y377" s="22"/>
      <c r="Z377" s="20"/>
      <c r="AO377" s="19"/>
      <c r="AP377" s="19"/>
      <c r="AQ377" s="19"/>
      <c r="AR377" s="19"/>
      <c r="AS377" s="19"/>
      <c r="AT377" s="26"/>
      <c r="AX377" s="19"/>
      <c r="AY377" s="19"/>
      <c r="AZ377" s="19"/>
    </row>
    <row r="378" spans="13:52" ht="15.75" customHeight="1">
      <c r="M378" s="19"/>
      <c r="N378" s="19"/>
      <c r="O378" s="19"/>
      <c r="P378" s="19"/>
      <c r="Q378" s="19"/>
      <c r="R378" s="26"/>
      <c r="S378" s="20"/>
      <c r="T378" s="19"/>
      <c r="U378" s="19"/>
      <c r="V378" s="19"/>
      <c r="W378" s="19"/>
      <c r="X378" s="19"/>
      <c r="Y378" s="22"/>
      <c r="Z378" s="20"/>
      <c r="AO378" s="19"/>
      <c r="AP378" s="19"/>
      <c r="AQ378" s="19"/>
      <c r="AR378" s="19"/>
      <c r="AS378" s="19"/>
      <c r="AT378" s="26"/>
      <c r="AX378" s="19"/>
      <c r="AY378" s="19"/>
      <c r="AZ378" s="19"/>
    </row>
    <row r="379" spans="13:52" ht="15.75" customHeight="1">
      <c r="M379" s="19"/>
      <c r="N379" s="19"/>
      <c r="O379" s="19"/>
      <c r="P379" s="19"/>
      <c r="Q379" s="19"/>
      <c r="R379" s="26"/>
      <c r="S379" s="20"/>
      <c r="T379" s="19"/>
      <c r="U379" s="19"/>
      <c r="V379" s="19"/>
      <c r="W379" s="19"/>
      <c r="X379" s="19"/>
      <c r="Y379" s="22"/>
      <c r="Z379" s="20"/>
      <c r="AO379" s="19"/>
      <c r="AP379" s="19"/>
      <c r="AQ379" s="19"/>
      <c r="AR379" s="19"/>
      <c r="AS379" s="19"/>
      <c r="AT379" s="26"/>
      <c r="AX379" s="19"/>
      <c r="AY379" s="19"/>
      <c r="AZ379" s="19"/>
    </row>
    <row r="380" spans="13:52" ht="15.75" customHeight="1">
      <c r="M380" s="19"/>
      <c r="N380" s="19"/>
      <c r="O380" s="19"/>
      <c r="P380" s="19"/>
      <c r="Q380" s="19"/>
      <c r="R380" s="26"/>
      <c r="S380" s="20"/>
      <c r="T380" s="19"/>
      <c r="U380" s="19"/>
      <c r="V380" s="19"/>
      <c r="W380" s="19"/>
      <c r="X380" s="19"/>
      <c r="Y380" s="22"/>
      <c r="Z380" s="20"/>
      <c r="AO380" s="19"/>
      <c r="AP380" s="19"/>
      <c r="AQ380" s="19"/>
      <c r="AR380" s="19"/>
      <c r="AS380" s="19"/>
      <c r="AT380" s="26"/>
      <c r="AX380" s="19"/>
      <c r="AY380" s="19"/>
      <c r="AZ380" s="19"/>
    </row>
    <row r="381" spans="13:52" ht="15.75" customHeight="1">
      <c r="M381" s="19"/>
      <c r="N381" s="19"/>
      <c r="O381" s="19"/>
      <c r="P381" s="19"/>
      <c r="Q381" s="19"/>
      <c r="R381" s="26"/>
      <c r="S381" s="20"/>
      <c r="T381" s="19"/>
      <c r="U381" s="19"/>
      <c r="V381" s="19"/>
      <c r="W381" s="19"/>
      <c r="X381" s="19"/>
      <c r="Y381" s="22"/>
      <c r="Z381" s="20"/>
      <c r="AO381" s="19"/>
      <c r="AP381" s="19"/>
      <c r="AQ381" s="19"/>
      <c r="AR381" s="19"/>
      <c r="AS381" s="19"/>
      <c r="AT381" s="26"/>
      <c r="AX381" s="19"/>
      <c r="AY381" s="19"/>
      <c r="AZ381" s="19"/>
    </row>
    <row r="382" spans="13:52" ht="15.75" customHeight="1">
      <c r="M382" s="19"/>
      <c r="N382" s="19"/>
      <c r="O382" s="19"/>
      <c r="P382" s="19"/>
      <c r="Q382" s="19"/>
      <c r="R382" s="26"/>
      <c r="S382" s="20"/>
      <c r="T382" s="19"/>
      <c r="U382" s="19"/>
      <c r="V382" s="19"/>
      <c r="W382" s="19"/>
      <c r="X382" s="19"/>
      <c r="Y382" s="22"/>
      <c r="Z382" s="20"/>
      <c r="AO382" s="19"/>
      <c r="AP382" s="19"/>
      <c r="AQ382" s="19"/>
      <c r="AR382" s="19"/>
      <c r="AS382" s="19"/>
      <c r="AT382" s="26"/>
      <c r="AX382" s="19"/>
      <c r="AY382" s="19"/>
      <c r="AZ382" s="19"/>
    </row>
    <row r="383" spans="13:52" ht="15.75" customHeight="1">
      <c r="M383" s="19"/>
      <c r="N383" s="19"/>
      <c r="O383" s="19"/>
      <c r="P383" s="19"/>
      <c r="Q383" s="19"/>
      <c r="R383" s="26"/>
      <c r="S383" s="20"/>
      <c r="T383" s="19"/>
      <c r="U383" s="19"/>
      <c r="V383" s="19"/>
      <c r="W383" s="19"/>
      <c r="X383" s="19"/>
      <c r="Y383" s="22"/>
      <c r="Z383" s="20"/>
      <c r="AO383" s="19"/>
      <c r="AP383" s="19"/>
      <c r="AQ383" s="19"/>
      <c r="AR383" s="19"/>
      <c r="AS383" s="19"/>
      <c r="AT383" s="26"/>
      <c r="AX383" s="19"/>
      <c r="AY383" s="19"/>
      <c r="AZ383" s="19"/>
    </row>
    <row r="384" spans="13:52" ht="15.75" customHeight="1">
      <c r="M384" s="19"/>
      <c r="N384" s="19"/>
      <c r="O384" s="19"/>
      <c r="P384" s="19"/>
      <c r="Q384" s="19"/>
      <c r="R384" s="26"/>
      <c r="S384" s="20"/>
      <c r="T384" s="19"/>
      <c r="U384" s="19"/>
      <c r="V384" s="19"/>
      <c r="W384" s="19"/>
      <c r="X384" s="19"/>
      <c r="Y384" s="22"/>
      <c r="Z384" s="20"/>
      <c r="AO384" s="19"/>
      <c r="AP384" s="19"/>
      <c r="AQ384" s="19"/>
      <c r="AR384" s="19"/>
      <c r="AS384" s="19"/>
      <c r="AT384" s="26"/>
      <c r="AX384" s="19"/>
      <c r="AY384" s="19"/>
      <c r="AZ384" s="19"/>
    </row>
    <row r="385" spans="13:52" ht="15.75" customHeight="1">
      <c r="M385" s="19"/>
      <c r="N385" s="19"/>
      <c r="O385" s="19"/>
      <c r="P385" s="19"/>
      <c r="Q385" s="19"/>
      <c r="R385" s="26"/>
      <c r="S385" s="20"/>
      <c r="T385" s="19"/>
      <c r="U385" s="19"/>
      <c r="V385" s="19"/>
      <c r="W385" s="19"/>
      <c r="X385" s="19"/>
      <c r="Y385" s="22"/>
      <c r="Z385" s="20"/>
      <c r="AO385" s="19"/>
      <c r="AP385" s="19"/>
      <c r="AQ385" s="19"/>
      <c r="AR385" s="19"/>
      <c r="AS385" s="19"/>
      <c r="AT385" s="26"/>
      <c r="AX385" s="19"/>
      <c r="AY385" s="19"/>
      <c r="AZ385" s="19"/>
    </row>
    <row r="386" spans="13:52" ht="15.75" customHeight="1">
      <c r="M386" s="19"/>
      <c r="N386" s="19"/>
      <c r="O386" s="19"/>
      <c r="P386" s="19"/>
      <c r="Q386" s="19"/>
      <c r="R386" s="26"/>
      <c r="S386" s="20"/>
      <c r="T386" s="19"/>
      <c r="U386" s="19"/>
      <c r="V386" s="19"/>
      <c r="W386" s="19"/>
      <c r="X386" s="19"/>
      <c r="Y386" s="22"/>
      <c r="Z386" s="20"/>
      <c r="AO386" s="19"/>
      <c r="AP386" s="19"/>
      <c r="AQ386" s="19"/>
      <c r="AR386" s="19"/>
      <c r="AS386" s="19"/>
      <c r="AT386" s="26"/>
      <c r="AX386" s="19"/>
      <c r="AY386" s="19"/>
      <c r="AZ386" s="19"/>
    </row>
    <row r="387" spans="13:52" ht="15.75" customHeight="1">
      <c r="M387" s="19"/>
      <c r="N387" s="19"/>
      <c r="O387" s="19"/>
      <c r="P387" s="19"/>
      <c r="Q387" s="19"/>
      <c r="R387" s="26"/>
      <c r="S387" s="20"/>
      <c r="T387" s="19"/>
      <c r="U387" s="19"/>
      <c r="V387" s="19"/>
      <c r="W387" s="19"/>
      <c r="X387" s="19"/>
      <c r="Y387" s="22"/>
      <c r="Z387" s="20"/>
      <c r="AO387" s="19"/>
      <c r="AP387" s="19"/>
      <c r="AQ387" s="19"/>
      <c r="AR387" s="19"/>
      <c r="AS387" s="19"/>
      <c r="AT387" s="26"/>
      <c r="AX387" s="19"/>
      <c r="AY387" s="19"/>
      <c r="AZ387" s="19"/>
    </row>
    <row r="388" spans="13:52" ht="15.75" customHeight="1">
      <c r="M388" s="19"/>
      <c r="N388" s="19"/>
      <c r="O388" s="19"/>
      <c r="P388" s="19"/>
      <c r="Q388" s="19"/>
      <c r="R388" s="26"/>
      <c r="S388" s="20"/>
      <c r="T388" s="19"/>
      <c r="U388" s="19"/>
      <c r="V388" s="19"/>
      <c r="W388" s="19"/>
      <c r="X388" s="19"/>
      <c r="Y388" s="22"/>
      <c r="Z388" s="20"/>
      <c r="AO388" s="19"/>
      <c r="AP388" s="19"/>
      <c r="AQ388" s="19"/>
      <c r="AR388" s="19"/>
      <c r="AS388" s="19"/>
      <c r="AT388" s="26"/>
      <c r="AX388" s="19"/>
      <c r="AY388" s="19"/>
      <c r="AZ388" s="19"/>
    </row>
    <row r="389" spans="13:52" ht="15.75" customHeight="1">
      <c r="M389" s="19"/>
      <c r="N389" s="19"/>
      <c r="O389" s="19"/>
      <c r="P389" s="19"/>
      <c r="Q389" s="19"/>
      <c r="R389" s="26"/>
      <c r="S389" s="20"/>
      <c r="T389" s="19"/>
      <c r="U389" s="19"/>
      <c r="V389" s="19"/>
      <c r="W389" s="19"/>
      <c r="X389" s="19"/>
      <c r="Y389" s="22"/>
      <c r="Z389" s="20"/>
      <c r="AO389" s="19"/>
      <c r="AP389" s="19"/>
      <c r="AQ389" s="19"/>
      <c r="AR389" s="19"/>
      <c r="AS389" s="19"/>
      <c r="AT389" s="26"/>
      <c r="AX389" s="19"/>
      <c r="AY389" s="19"/>
      <c r="AZ389" s="19"/>
    </row>
    <row r="390" spans="13:52" ht="15.75" customHeight="1">
      <c r="M390" s="19"/>
      <c r="N390" s="19"/>
      <c r="O390" s="19"/>
      <c r="P390" s="19"/>
      <c r="Q390" s="19"/>
      <c r="R390" s="26"/>
      <c r="S390" s="20"/>
      <c r="T390" s="19"/>
      <c r="U390" s="19"/>
      <c r="V390" s="19"/>
      <c r="W390" s="19"/>
      <c r="X390" s="19"/>
      <c r="Y390" s="22"/>
      <c r="Z390" s="20"/>
      <c r="AO390" s="19"/>
      <c r="AP390" s="19"/>
      <c r="AQ390" s="19"/>
      <c r="AR390" s="19"/>
      <c r="AS390" s="19"/>
      <c r="AT390" s="26"/>
      <c r="AX390" s="19"/>
      <c r="AY390" s="19"/>
      <c r="AZ390" s="19"/>
    </row>
    <row r="391" spans="13:52" ht="15.75" customHeight="1">
      <c r="M391" s="19"/>
      <c r="N391" s="19"/>
      <c r="O391" s="19"/>
      <c r="P391" s="19"/>
      <c r="Q391" s="19"/>
      <c r="R391" s="26"/>
      <c r="S391" s="20"/>
      <c r="T391" s="19"/>
      <c r="U391" s="19"/>
      <c r="V391" s="19"/>
      <c r="W391" s="19"/>
      <c r="X391" s="19"/>
      <c r="Y391" s="22"/>
      <c r="Z391" s="20"/>
      <c r="AO391" s="19"/>
      <c r="AP391" s="19"/>
      <c r="AQ391" s="19"/>
      <c r="AR391" s="19"/>
      <c r="AS391" s="19"/>
      <c r="AT391" s="26"/>
      <c r="AX391" s="19"/>
      <c r="AY391" s="19"/>
      <c r="AZ391" s="19"/>
    </row>
    <row r="392" spans="13:52" ht="15.75" customHeight="1">
      <c r="M392" s="19"/>
      <c r="N392" s="19"/>
      <c r="O392" s="19"/>
      <c r="P392" s="19"/>
      <c r="Q392" s="19"/>
      <c r="R392" s="26"/>
      <c r="S392" s="20"/>
      <c r="T392" s="19"/>
      <c r="U392" s="19"/>
      <c r="V392" s="19"/>
      <c r="W392" s="19"/>
      <c r="X392" s="19"/>
      <c r="Y392" s="22"/>
      <c r="Z392" s="20"/>
      <c r="AO392" s="19"/>
      <c r="AP392" s="19"/>
      <c r="AQ392" s="19"/>
      <c r="AR392" s="19"/>
      <c r="AS392" s="19"/>
      <c r="AT392" s="26"/>
      <c r="AX392" s="19"/>
      <c r="AY392" s="19"/>
      <c r="AZ392" s="19"/>
    </row>
    <row r="393" spans="13:52" ht="15.75" customHeight="1">
      <c r="M393" s="19"/>
      <c r="N393" s="19"/>
      <c r="O393" s="19"/>
      <c r="P393" s="19"/>
      <c r="Q393" s="19"/>
      <c r="R393" s="26"/>
      <c r="S393" s="20"/>
      <c r="T393" s="19"/>
      <c r="U393" s="19"/>
      <c r="V393" s="19"/>
      <c r="W393" s="19"/>
      <c r="X393" s="19"/>
      <c r="Y393" s="22"/>
      <c r="Z393" s="20"/>
      <c r="AO393" s="19"/>
      <c r="AP393" s="19"/>
      <c r="AQ393" s="19"/>
      <c r="AR393" s="19"/>
      <c r="AS393" s="19"/>
      <c r="AT393" s="26"/>
      <c r="AX393" s="19"/>
      <c r="AY393" s="19"/>
      <c r="AZ393" s="19"/>
    </row>
    <row r="394" spans="13:52" ht="15.75" customHeight="1">
      <c r="M394" s="19"/>
      <c r="N394" s="19"/>
      <c r="O394" s="19"/>
      <c r="P394" s="19"/>
      <c r="Q394" s="19"/>
      <c r="R394" s="26"/>
      <c r="S394" s="20"/>
      <c r="T394" s="19"/>
      <c r="U394" s="19"/>
      <c r="V394" s="19"/>
      <c r="W394" s="19"/>
      <c r="X394" s="19"/>
      <c r="Y394" s="22"/>
      <c r="Z394" s="20"/>
      <c r="AO394" s="19"/>
      <c r="AP394" s="19"/>
      <c r="AQ394" s="19"/>
      <c r="AR394" s="19"/>
      <c r="AS394" s="19"/>
      <c r="AT394" s="26"/>
      <c r="AX394" s="19"/>
      <c r="AY394" s="19"/>
      <c r="AZ394" s="19"/>
    </row>
    <row r="395" spans="13:52" ht="15.75" customHeight="1">
      <c r="M395" s="19"/>
      <c r="N395" s="19"/>
      <c r="O395" s="19"/>
      <c r="P395" s="19"/>
      <c r="Q395" s="19"/>
      <c r="R395" s="26"/>
      <c r="S395" s="20"/>
      <c r="T395" s="19"/>
      <c r="U395" s="19"/>
      <c r="V395" s="19"/>
      <c r="W395" s="19"/>
      <c r="X395" s="19"/>
      <c r="Y395" s="22"/>
      <c r="Z395" s="20"/>
      <c r="AO395" s="19"/>
      <c r="AP395" s="19"/>
      <c r="AQ395" s="19"/>
      <c r="AR395" s="19"/>
      <c r="AS395" s="19"/>
      <c r="AT395" s="26"/>
      <c r="AX395" s="19"/>
      <c r="AY395" s="19"/>
      <c r="AZ395" s="19"/>
    </row>
    <row r="396" spans="13:52" ht="15.75" customHeight="1">
      <c r="M396" s="19"/>
      <c r="N396" s="19"/>
      <c r="O396" s="19"/>
      <c r="P396" s="19"/>
      <c r="Q396" s="19"/>
      <c r="R396" s="26"/>
      <c r="S396" s="20"/>
      <c r="T396" s="19"/>
      <c r="U396" s="19"/>
      <c r="V396" s="19"/>
      <c r="W396" s="19"/>
      <c r="X396" s="19"/>
      <c r="Y396" s="22"/>
      <c r="Z396" s="20"/>
      <c r="AO396" s="19"/>
      <c r="AP396" s="19"/>
      <c r="AQ396" s="19"/>
      <c r="AR396" s="19"/>
      <c r="AS396" s="19"/>
      <c r="AT396" s="26"/>
      <c r="AX396" s="19"/>
      <c r="AY396" s="19"/>
      <c r="AZ396" s="19"/>
    </row>
    <row r="397" spans="13:52" ht="15.75" customHeight="1">
      <c r="M397" s="19"/>
      <c r="N397" s="19"/>
      <c r="O397" s="19"/>
      <c r="P397" s="19"/>
      <c r="Q397" s="19"/>
      <c r="R397" s="26"/>
      <c r="S397" s="20"/>
      <c r="T397" s="19"/>
      <c r="U397" s="19"/>
      <c r="V397" s="19"/>
      <c r="W397" s="19"/>
      <c r="X397" s="19"/>
      <c r="Y397" s="22"/>
      <c r="Z397" s="20"/>
      <c r="AO397" s="19"/>
      <c r="AP397" s="19"/>
      <c r="AQ397" s="19"/>
      <c r="AR397" s="19"/>
      <c r="AS397" s="19"/>
      <c r="AT397" s="26"/>
      <c r="AX397" s="19"/>
      <c r="AY397" s="19"/>
      <c r="AZ397" s="19"/>
    </row>
    <row r="398" spans="13:52" ht="15.75" customHeight="1">
      <c r="M398" s="19"/>
      <c r="N398" s="19"/>
      <c r="O398" s="19"/>
      <c r="P398" s="19"/>
      <c r="Q398" s="19"/>
      <c r="R398" s="26"/>
      <c r="S398" s="20"/>
      <c r="T398" s="19"/>
      <c r="U398" s="19"/>
      <c r="V398" s="19"/>
      <c r="W398" s="19"/>
      <c r="X398" s="19"/>
      <c r="Y398" s="22"/>
      <c r="Z398" s="20"/>
      <c r="AO398" s="19"/>
      <c r="AP398" s="19"/>
      <c r="AQ398" s="19"/>
      <c r="AR398" s="19"/>
      <c r="AS398" s="19"/>
      <c r="AT398" s="26"/>
      <c r="AX398" s="19"/>
      <c r="AY398" s="19"/>
      <c r="AZ398" s="19"/>
    </row>
    <row r="399" spans="13:52" ht="15.75" customHeight="1">
      <c r="M399" s="19"/>
      <c r="N399" s="19"/>
      <c r="O399" s="19"/>
      <c r="P399" s="19"/>
      <c r="Q399" s="19"/>
      <c r="R399" s="26"/>
      <c r="S399" s="20"/>
      <c r="T399" s="19"/>
      <c r="U399" s="19"/>
      <c r="V399" s="19"/>
      <c r="W399" s="19"/>
      <c r="X399" s="19"/>
      <c r="Y399" s="22"/>
      <c r="Z399" s="20"/>
      <c r="AO399" s="19"/>
      <c r="AP399" s="19"/>
      <c r="AQ399" s="19"/>
      <c r="AR399" s="19"/>
      <c r="AS399" s="19"/>
      <c r="AT399" s="26"/>
      <c r="AX399" s="19"/>
      <c r="AY399" s="19"/>
      <c r="AZ399" s="19"/>
    </row>
    <row r="400" spans="13:52" ht="15.75" customHeight="1">
      <c r="M400" s="19"/>
      <c r="N400" s="19"/>
      <c r="O400" s="19"/>
      <c r="P400" s="19"/>
      <c r="Q400" s="19"/>
      <c r="R400" s="26"/>
      <c r="S400" s="20"/>
      <c r="T400" s="19"/>
      <c r="U400" s="19"/>
      <c r="V400" s="19"/>
      <c r="W400" s="19"/>
      <c r="X400" s="19"/>
      <c r="Y400" s="22"/>
      <c r="Z400" s="20"/>
      <c r="AO400" s="19"/>
      <c r="AP400" s="19"/>
      <c r="AQ400" s="19"/>
      <c r="AR400" s="19"/>
      <c r="AS400" s="19"/>
      <c r="AT400" s="26"/>
      <c r="AX400" s="19"/>
      <c r="AY400" s="19"/>
      <c r="AZ400" s="19"/>
    </row>
    <row r="401" spans="13:52" ht="15.75" customHeight="1">
      <c r="M401" s="19"/>
      <c r="N401" s="19"/>
      <c r="O401" s="19"/>
      <c r="P401" s="19"/>
      <c r="Q401" s="19"/>
      <c r="R401" s="26"/>
      <c r="S401" s="20"/>
      <c r="T401" s="19"/>
      <c r="U401" s="19"/>
      <c r="V401" s="19"/>
      <c r="W401" s="19"/>
      <c r="X401" s="19"/>
      <c r="Y401" s="22"/>
      <c r="Z401" s="20"/>
      <c r="AO401" s="19"/>
      <c r="AP401" s="19"/>
      <c r="AQ401" s="19"/>
      <c r="AR401" s="19"/>
      <c r="AS401" s="19"/>
      <c r="AT401" s="26"/>
      <c r="AX401" s="19"/>
      <c r="AY401" s="19"/>
      <c r="AZ401" s="19"/>
    </row>
    <row r="402" spans="13:52" ht="15.75" customHeight="1">
      <c r="M402" s="19"/>
      <c r="N402" s="19"/>
      <c r="O402" s="19"/>
      <c r="P402" s="19"/>
      <c r="Q402" s="19"/>
      <c r="R402" s="26"/>
      <c r="S402" s="20"/>
      <c r="T402" s="19"/>
      <c r="U402" s="19"/>
      <c r="V402" s="19"/>
      <c r="W402" s="19"/>
      <c r="X402" s="19"/>
      <c r="Y402" s="22"/>
      <c r="Z402" s="20"/>
      <c r="AO402" s="19"/>
      <c r="AP402" s="19"/>
      <c r="AQ402" s="19"/>
      <c r="AR402" s="19"/>
      <c r="AS402" s="19"/>
      <c r="AT402" s="26"/>
      <c r="AX402" s="19"/>
      <c r="AY402" s="19"/>
      <c r="AZ402" s="19"/>
    </row>
    <row r="403" spans="13:52" ht="15.75" customHeight="1">
      <c r="M403" s="19"/>
      <c r="N403" s="19"/>
      <c r="O403" s="19"/>
      <c r="P403" s="19"/>
      <c r="Q403" s="19"/>
      <c r="R403" s="26"/>
      <c r="S403" s="20"/>
      <c r="T403" s="19"/>
      <c r="U403" s="19"/>
      <c r="V403" s="19"/>
      <c r="W403" s="19"/>
      <c r="X403" s="19"/>
      <c r="Y403" s="22"/>
      <c r="Z403" s="20"/>
      <c r="AO403" s="19"/>
      <c r="AP403" s="19"/>
      <c r="AQ403" s="19"/>
      <c r="AR403" s="19"/>
      <c r="AS403" s="19"/>
      <c r="AT403" s="26"/>
      <c r="AX403" s="19"/>
      <c r="AY403" s="19"/>
      <c r="AZ403" s="19"/>
    </row>
    <row r="404" spans="13:52" ht="15.75" customHeight="1">
      <c r="M404" s="19"/>
      <c r="N404" s="19"/>
      <c r="O404" s="19"/>
      <c r="P404" s="19"/>
      <c r="Q404" s="19"/>
      <c r="R404" s="26"/>
      <c r="S404" s="20"/>
      <c r="T404" s="19"/>
      <c r="U404" s="19"/>
      <c r="V404" s="19"/>
      <c r="W404" s="19"/>
      <c r="X404" s="19"/>
      <c r="Y404" s="22"/>
      <c r="Z404" s="20"/>
      <c r="AO404" s="19"/>
      <c r="AP404" s="19"/>
      <c r="AQ404" s="19"/>
      <c r="AR404" s="19"/>
      <c r="AS404" s="19"/>
      <c r="AT404" s="26"/>
      <c r="AX404" s="19"/>
      <c r="AY404" s="19"/>
      <c r="AZ404" s="19"/>
    </row>
    <row r="405" spans="13:52" ht="15.75" customHeight="1">
      <c r="M405" s="19"/>
      <c r="N405" s="19"/>
      <c r="O405" s="19"/>
      <c r="P405" s="19"/>
      <c r="Q405" s="19"/>
      <c r="R405" s="26"/>
      <c r="S405" s="20"/>
      <c r="T405" s="19"/>
      <c r="U405" s="19"/>
      <c r="V405" s="19"/>
      <c r="W405" s="19"/>
      <c r="X405" s="19"/>
      <c r="Y405" s="22"/>
      <c r="Z405" s="20"/>
      <c r="AO405" s="19"/>
      <c r="AP405" s="19"/>
      <c r="AQ405" s="19"/>
      <c r="AR405" s="19"/>
      <c r="AS405" s="19"/>
      <c r="AT405" s="26"/>
      <c r="AX405" s="19"/>
      <c r="AY405" s="19"/>
      <c r="AZ405" s="19"/>
    </row>
    <row r="406" spans="13:52" ht="15.75" customHeight="1">
      <c r="M406" s="19"/>
      <c r="N406" s="19"/>
      <c r="O406" s="19"/>
      <c r="P406" s="19"/>
      <c r="Q406" s="19"/>
      <c r="R406" s="26"/>
      <c r="S406" s="20"/>
      <c r="T406" s="19"/>
      <c r="U406" s="19"/>
      <c r="V406" s="19"/>
      <c r="W406" s="19"/>
      <c r="X406" s="19"/>
      <c r="Y406" s="22"/>
      <c r="Z406" s="20"/>
      <c r="AO406" s="19"/>
      <c r="AP406" s="19"/>
      <c r="AQ406" s="19"/>
      <c r="AR406" s="19"/>
      <c r="AS406" s="19"/>
      <c r="AT406" s="26"/>
      <c r="AX406" s="19"/>
      <c r="AY406" s="19"/>
      <c r="AZ406" s="19"/>
    </row>
    <row r="407" spans="13:52" ht="15.75" customHeight="1">
      <c r="M407" s="19"/>
      <c r="N407" s="19"/>
      <c r="O407" s="19"/>
      <c r="P407" s="19"/>
      <c r="Q407" s="19"/>
      <c r="R407" s="26"/>
      <c r="S407" s="20"/>
      <c r="T407" s="19"/>
      <c r="U407" s="19"/>
      <c r="V407" s="19"/>
      <c r="W407" s="19"/>
      <c r="X407" s="19"/>
      <c r="Y407" s="22"/>
      <c r="Z407" s="20"/>
      <c r="AO407" s="19"/>
      <c r="AP407" s="19"/>
      <c r="AQ407" s="19"/>
      <c r="AR407" s="19"/>
      <c r="AS407" s="19"/>
      <c r="AT407" s="26"/>
      <c r="AX407" s="19"/>
      <c r="AY407" s="19"/>
      <c r="AZ407" s="19"/>
    </row>
    <row r="408" spans="13:52" ht="15.75" customHeight="1">
      <c r="M408" s="19"/>
      <c r="N408" s="19"/>
      <c r="O408" s="19"/>
      <c r="P408" s="19"/>
      <c r="Q408" s="19"/>
      <c r="R408" s="26"/>
      <c r="S408" s="20"/>
      <c r="T408" s="19"/>
      <c r="U408" s="19"/>
      <c r="V408" s="19"/>
      <c r="W408" s="19"/>
      <c r="X408" s="19"/>
      <c r="Y408" s="22"/>
      <c r="Z408" s="20"/>
      <c r="AO408" s="19"/>
      <c r="AP408" s="19"/>
      <c r="AQ408" s="19"/>
      <c r="AR408" s="19"/>
      <c r="AS408" s="19"/>
      <c r="AT408" s="26"/>
      <c r="AX408" s="19"/>
      <c r="AY408" s="19"/>
      <c r="AZ408" s="19"/>
    </row>
    <row r="409" spans="13:52" ht="15.75" customHeight="1">
      <c r="M409" s="19"/>
      <c r="N409" s="19"/>
      <c r="O409" s="19"/>
      <c r="P409" s="19"/>
      <c r="Q409" s="19"/>
      <c r="R409" s="26"/>
      <c r="S409" s="20"/>
      <c r="T409" s="19"/>
      <c r="U409" s="19"/>
      <c r="V409" s="19"/>
      <c r="W409" s="19"/>
      <c r="X409" s="19"/>
      <c r="Y409" s="22"/>
      <c r="Z409" s="20"/>
      <c r="AO409" s="19"/>
      <c r="AP409" s="19"/>
      <c r="AQ409" s="19"/>
      <c r="AR409" s="19"/>
      <c r="AS409" s="19"/>
      <c r="AT409" s="26"/>
      <c r="AX409" s="19"/>
      <c r="AY409" s="19"/>
      <c r="AZ409" s="19"/>
    </row>
    <row r="410" spans="13:52" ht="15.75" customHeight="1">
      <c r="M410" s="19"/>
      <c r="N410" s="19"/>
      <c r="O410" s="19"/>
      <c r="P410" s="19"/>
      <c r="Q410" s="19"/>
      <c r="R410" s="26"/>
      <c r="S410" s="20"/>
      <c r="T410" s="19"/>
      <c r="U410" s="19"/>
      <c r="V410" s="19"/>
      <c r="W410" s="19"/>
      <c r="X410" s="19"/>
      <c r="Y410" s="22"/>
      <c r="Z410" s="20"/>
      <c r="AO410" s="19"/>
      <c r="AP410" s="19"/>
      <c r="AQ410" s="19"/>
      <c r="AR410" s="19"/>
      <c r="AS410" s="19"/>
      <c r="AT410" s="26"/>
      <c r="AX410" s="19"/>
      <c r="AY410" s="19"/>
      <c r="AZ410" s="19"/>
    </row>
    <row r="411" spans="13:52" ht="15.75" customHeight="1">
      <c r="M411" s="19"/>
      <c r="N411" s="19"/>
      <c r="O411" s="19"/>
      <c r="P411" s="19"/>
      <c r="Q411" s="19"/>
      <c r="R411" s="26"/>
      <c r="S411" s="20"/>
      <c r="T411" s="19"/>
      <c r="U411" s="19"/>
      <c r="V411" s="19"/>
      <c r="W411" s="19"/>
      <c r="X411" s="19"/>
      <c r="Y411" s="22"/>
      <c r="Z411" s="20"/>
      <c r="AO411" s="19"/>
      <c r="AP411" s="19"/>
      <c r="AQ411" s="19"/>
      <c r="AR411" s="19"/>
      <c r="AS411" s="19"/>
      <c r="AT411" s="26"/>
      <c r="AX411" s="19"/>
      <c r="AY411" s="19"/>
      <c r="AZ411" s="19"/>
    </row>
    <row r="412" spans="13:52" ht="15.75" customHeight="1">
      <c r="M412" s="19"/>
      <c r="N412" s="19"/>
      <c r="O412" s="19"/>
      <c r="P412" s="19"/>
      <c r="Q412" s="19"/>
      <c r="R412" s="26"/>
      <c r="S412" s="20"/>
      <c r="T412" s="19"/>
      <c r="U412" s="19"/>
      <c r="V412" s="19"/>
      <c r="W412" s="19"/>
      <c r="X412" s="19"/>
      <c r="Y412" s="22"/>
      <c r="Z412" s="20"/>
      <c r="AO412" s="19"/>
      <c r="AP412" s="19"/>
      <c r="AQ412" s="19"/>
      <c r="AR412" s="19"/>
      <c r="AS412" s="19"/>
      <c r="AT412" s="26"/>
      <c r="AX412" s="19"/>
      <c r="AY412" s="19"/>
      <c r="AZ412" s="19"/>
    </row>
    <row r="413" spans="13:52" ht="15.75" customHeight="1">
      <c r="M413" s="19"/>
      <c r="N413" s="19"/>
      <c r="O413" s="19"/>
      <c r="P413" s="19"/>
      <c r="Q413" s="19"/>
      <c r="R413" s="26"/>
      <c r="S413" s="20"/>
      <c r="T413" s="19"/>
      <c r="U413" s="19"/>
      <c r="V413" s="19"/>
      <c r="W413" s="19"/>
      <c r="X413" s="19"/>
      <c r="Y413" s="22"/>
      <c r="Z413" s="20"/>
      <c r="AO413" s="19"/>
      <c r="AP413" s="19"/>
      <c r="AQ413" s="19"/>
      <c r="AR413" s="19"/>
      <c r="AS413" s="19"/>
      <c r="AT413" s="26"/>
      <c r="AX413" s="19"/>
      <c r="AY413" s="19"/>
      <c r="AZ413" s="19"/>
    </row>
    <row r="414" spans="13:52" ht="15.75" customHeight="1">
      <c r="M414" s="19"/>
      <c r="N414" s="19"/>
      <c r="O414" s="19"/>
      <c r="P414" s="19"/>
      <c r="Q414" s="19"/>
      <c r="R414" s="26"/>
      <c r="S414" s="20"/>
      <c r="T414" s="19"/>
      <c r="U414" s="19"/>
      <c r="V414" s="19"/>
      <c r="W414" s="19"/>
      <c r="X414" s="19"/>
      <c r="Y414" s="22"/>
      <c r="Z414" s="20"/>
      <c r="AO414" s="19"/>
      <c r="AP414" s="19"/>
      <c r="AQ414" s="19"/>
      <c r="AR414" s="19"/>
      <c r="AS414" s="19"/>
      <c r="AT414" s="26"/>
      <c r="AX414" s="19"/>
      <c r="AY414" s="19"/>
      <c r="AZ414" s="19"/>
    </row>
    <row r="415" spans="13:52" ht="15.75" customHeight="1">
      <c r="M415" s="19"/>
      <c r="N415" s="19"/>
      <c r="O415" s="19"/>
      <c r="P415" s="19"/>
      <c r="Q415" s="19"/>
      <c r="R415" s="26"/>
      <c r="S415" s="20"/>
      <c r="T415" s="19"/>
      <c r="U415" s="19"/>
      <c r="V415" s="19"/>
      <c r="W415" s="19"/>
      <c r="X415" s="19"/>
      <c r="Y415" s="22"/>
      <c r="Z415" s="20"/>
      <c r="AO415" s="19"/>
      <c r="AP415" s="19"/>
      <c r="AQ415" s="19"/>
      <c r="AR415" s="19"/>
      <c r="AS415" s="19"/>
      <c r="AT415" s="26"/>
      <c r="AX415" s="19"/>
      <c r="AY415" s="19"/>
      <c r="AZ415" s="19"/>
    </row>
    <row r="416" spans="13:52" ht="15.75" customHeight="1">
      <c r="M416" s="19"/>
      <c r="N416" s="19"/>
      <c r="O416" s="19"/>
      <c r="P416" s="19"/>
      <c r="Q416" s="19"/>
      <c r="R416" s="26"/>
      <c r="S416" s="20"/>
      <c r="T416" s="19"/>
      <c r="U416" s="19"/>
      <c r="V416" s="19"/>
      <c r="W416" s="19"/>
      <c r="X416" s="19"/>
      <c r="Y416" s="22"/>
      <c r="Z416" s="20"/>
      <c r="AO416" s="19"/>
      <c r="AP416" s="19"/>
      <c r="AQ416" s="19"/>
      <c r="AR416" s="19"/>
      <c r="AS416" s="19"/>
      <c r="AT416" s="26"/>
      <c r="AX416" s="19"/>
      <c r="AY416" s="19"/>
      <c r="AZ416" s="19"/>
    </row>
    <row r="417" spans="13:52" ht="15.75" customHeight="1">
      <c r="M417" s="19"/>
      <c r="N417" s="19"/>
      <c r="O417" s="19"/>
      <c r="P417" s="19"/>
      <c r="Q417" s="19"/>
      <c r="R417" s="26"/>
      <c r="S417" s="20"/>
      <c r="T417" s="19"/>
      <c r="U417" s="19"/>
      <c r="V417" s="19"/>
      <c r="W417" s="19"/>
      <c r="X417" s="19"/>
      <c r="Y417" s="22"/>
      <c r="Z417" s="20"/>
      <c r="AO417" s="19"/>
      <c r="AP417" s="19"/>
      <c r="AQ417" s="19"/>
      <c r="AR417" s="19"/>
      <c r="AS417" s="19"/>
      <c r="AT417" s="26"/>
      <c r="AX417" s="19"/>
      <c r="AY417" s="19"/>
      <c r="AZ417" s="19"/>
    </row>
    <row r="418" spans="13:52" ht="15.75" customHeight="1">
      <c r="M418" s="19"/>
      <c r="N418" s="19"/>
      <c r="O418" s="19"/>
      <c r="P418" s="19"/>
      <c r="Q418" s="19"/>
      <c r="R418" s="26"/>
      <c r="S418" s="20"/>
      <c r="T418" s="19"/>
      <c r="U418" s="19"/>
      <c r="V418" s="19"/>
      <c r="W418" s="19"/>
      <c r="X418" s="19"/>
      <c r="Y418" s="22"/>
      <c r="Z418" s="20"/>
      <c r="AO418" s="19"/>
      <c r="AP418" s="19"/>
      <c r="AQ418" s="19"/>
      <c r="AR418" s="19"/>
      <c r="AS418" s="19"/>
      <c r="AT418" s="26"/>
      <c r="AX418" s="19"/>
      <c r="AY418" s="19"/>
      <c r="AZ418" s="19"/>
    </row>
    <row r="419" spans="13:52" ht="15.75" customHeight="1">
      <c r="M419" s="19"/>
      <c r="N419" s="19"/>
      <c r="O419" s="19"/>
      <c r="P419" s="19"/>
      <c r="Q419" s="19"/>
      <c r="R419" s="26"/>
      <c r="S419" s="20"/>
      <c r="T419" s="19"/>
      <c r="U419" s="19"/>
      <c r="V419" s="19"/>
      <c r="W419" s="19"/>
      <c r="X419" s="19"/>
      <c r="Y419" s="22"/>
      <c r="Z419" s="20"/>
      <c r="AO419" s="19"/>
      <c r="AP419" s="19"/>
      <c r="AQ419" s="19"/>
      <c r="AR419" s="19"/>
      <c r="AS419" s="19"/>
      <c r="AT419" s="26"/>
      <c r="AX419" s="19"/>
      <c r="AY419" s="19"/>
      <c r="AZ419" s="19"/>
    </row>
    <row r="420" spans="13:52" ht="15.75" customHeight="1">
      <c r="M420" s="19"/>
      <c r="N420" s="19"/>
      <c r="O420" s="19"/>
      <c r="P420" s="19"/>
      <c r="Q420" s="19"/>
      <c r="R420" s="26"/>
      <c r="S420" s="20"/>
      <c r="T420" s="19"/>
      <c r="U420" s="19"/>
      <c r="V420" s="19"/>
      <c r="W420" s="19"/>
      <c r="X420" s="19"/>
      <c r="Y420" s="22"/>
      <c r="Z420" s="20"/>
      <c r="AO420" s="19"/>
      <c r="AP420" s="19"/>
      <c r="AQ420" s="19"/>
      <c r="AR420" s="19"/>
      <c r="AS420" s="19"/>
      <c r="AT420" s="26"/>
      <c r="AX420" s="19"/>
      <c r="AY420" s="19"/>
      <c r="AZ420" s="19"/>
    </row>
    <row r="421" spans="13:52" ht="15.75" customHeight="1">
      <c r="M421" s="19"/>
      <c r="N421" s="19"/>
      <c r="O421" s="19"/>
      <c r="P421" s="19"/>
      <c r="Q421" s="19"/>
      <c r="R421" s="26"/>
      <c r="S421" s="20"/>
      <c r="T421" s="19"/>
      <c r="U421" s="19"/>
      <c r="V421" s="19"/>
      <c r="W421" s="19"/>
      <c r="X421" s="19"/>
      <c r="Y421" s="22"/>
      <c r="Z421" s="20"/>
      <c r="AO421" s="19"/>
      <c r="AP421" s="19"/>
      <c r="AQ421" s="19"/>
      <c r="AR421" s="19"/>
      <c r="AS421" s="19"/>
      <c r="AT421" s="26"/>
      <c r="AX421" s="19"/>
      <c r="AY421" s="19"/>
      <c r="AZ421" s="19"/>
    </row>
    <row r="422" spans="13:52" ht="15.75" customHeight="1">
      <c r="M422" s="19"/>
      <c r="N422" s="19"/>
      <c r="O422" s="19"/>
      <c r="P422" s="19"/>
      <c r="Q422" s="19"/>
      <c r="R422" s="26"/>
      <c r="S422" s="20"/>
      <c r="T422" s="19"/>
      <c r="U422" s="19"/>
      <c r="V422" s="19"/>
      <c r="W422" s="19"/>
      <c r="X422" s="19"/>
      <c r="Y422" s="22"/>
      <c r="Z422" s="20"/>
      <c r="AO422" s="19"/>
      <c r="AP422" s="19"/>
      <c r="AQ422" s="19"/>
      <c r="AR422" s="19"/>
      <c r="AS422" s="19"/>
      <c r="AT422" s="26"/>
      <c r="AX422" s="19"/>
      <c r="AY422" s="19"/>
      <c r="AZ422" s="19"/>
    </row>
    <row r="423" spans="13:52" ht="15.75" customHeight="1">
      <c r="M423" s="19"/>
      <c r="N423" s="19"/>
      <c r="O423" s="19"/>
      <c r="P423" s="19"/>
      <c r="Q423" s="19"/>
      <c r="R423" s="26"/>
      <c r="S423" s="20"/>
      <c r="T423" s="19"/>
      <c r="U423" s="19"/>
      <c r="V423" s="19"/>
      <c r="W423" s="19"/>
      <c r="X423" s="19"/>
      <c r="Y423" s="22"/>
      <c r="Z423" s="20"/>
      <c r="AO423" s="19"/>
      <c r="AP423" s="19"/>
      <c r="AQ423" s="19"/>
      <c r="AR423" s="19"/>
      <c r="AS423" s="19"/>
      <c r="AT423" s="26"/>
      <c r="AX423" s="19"/>
      <c r="AY423" s="19"/>
      <c r="AZ423" s="19"/>
    </row>
    <row r="424" spans="13:52" ht="15.75" customHeight="1">
      <c r="M424" s="19"/>
      <c r="N424" s="19"/>
      <c r="O424" s="19"/>
      <c r="P424" s="19"/>
      <c r="Q424" s="19"/>
      <c r="R424" s="26"/>
      <c r="S424" s="20"/>
      <c r="T424" s="19"/>
      <c r="U424" s="19"/>
      <c r="V424" s="19"/>
      <c r="W424" s="19"/>
      <c r="X424" s="19"/>
      <c r="Y424" s="22"/>
      <c r="Z424" s="20"/>
      <c r="AO424" s="19"/>
      <c r="AP424" s="19"/>
      <c r="AQ424" s="19"/>
      <c r="AR424" s="19"/>
      <c r="AS424" s="19"/>
      <c r="AT424" s="26"/>
      <c r="AX424" s="19"/>
      <c r="AY424" s="19"/>
      <c r="AZ424" s="19"/>
    </row>
    <row r="425" spans="13:52" ht="15.75" customHeight="1">
      <c r="M425" s="19"/>
      <c r="N425" s="19"/>
      <c r="O425" s="19"/>
      <c r="P425" s="19"/>
      <c r="Q425" s="19"/>
      <c r="R425" s="26"/>
      <c r="S425" s="20"/>
      <c r="T425" s="19"/>
      <c r="U425" s="19"/>
      <c r="V425" s="19"/>
      <c r="W425" s="19"/>
      <c r="X425" s="19"/>
      <c r="Y425" s="22"/>
      <c r="Z425" s="20"/>
      <c r="AO425" s="19"/>
      <c r="AP425" s="19"/>
      <c r="AQ425" s="19"/>
      <c r="AR425" s="19"/>
      <c r="AS425" s="19"/>
      <c r="AT425" s="26"/>
      <c r="AX425" s="19"/>
      <c r="AY425" s="19"/>
      <c r="AZ425" s="19"/>
    </row>
    <row r="426" spans="13:52" ht="15.75" customHeight="1">
      <c r="M426" s="19"/>
      <c r="N426" s="19"/>
      <c r="O426" s="19"/>
      <c r="P426" s="19"/>
      <c r="Q426" s="19"/>
      <c r="R426" s="26"/>
      <c r="S426" s="20"/>
      <c r="T426" s="19"/>
      <c r="U426" s="19"/>
      <c r="V426" s="19"/>
      <c r="W426" s="19"/>
      <c r="X426" s="19"/>
      <c r="Y426" s="22"/>
      <c r="Z426" s="20"/>
      <c r="AO426" s="19"/>
      <c r="AP426" s="19"/>
      <c r="AQ426" s="19"/>
      <c r="AR426" s="19"/>
      <c r="AS426" s="19"/>
      <c r="AT426" s="26"/>
      <c r="AX426" s="19"/>
      <c r="AY426" s="19"/>
      <c r="AZ426" s="19"/>
    </row>
    <row r="427" spans="13:52" ht="15.75" customHeight="1">
      <c r="M427" s="19"/>
      <c r="N427" s="19"/>
      <c r="O427" s="19"/>
      <c r="P427" s="19"/>
      <c r="Q427" s="19"/>
      <c r="R427" s="26"/>
      <c r="S427" s="20"/>
      <c r="T427" s="19"/>
      <c r="U427" s="19"/>
      <c r="V427" s="19"/>
      <c r="W427" s="19"/>
      <c r="X427" s="19"/>
      <c r="Y427" s="22"/>
      <c r="Z427" s="20"/>
      <c r="AO427" s="19"/>
      <c r="AP427" s="19"/>
      <c r="AQ427" s="19"/>
      <c r="AR427" s="19"/>
      <c r="AS427" s="19"/>
      <c r="AT427" s="26"/>
      <c r="AX427" s="19"/>
      <c r="AY427" s="19"/>
      <c r="AZ427" s="19"/>
    </row>
    <row r="428" spans="13:52" ht="15.75" customHeight="1">
      <c r="M428" s="19"/>
      <c r="N428" s="19"/>
      <c r="O428" s="19"/>
      <c r="P428" s="19"/>
      <c r="Q428" s="19"/>
      <c r="R428" s="26"/>
      <c r="S428" s="20"/>
      <c r="T428" s="19"/>
      <c r="U428" s="19"/>
      <c r="V428" s="19"/>
      <c r="W428" s="19"/>
      <c r="X428" s="19"/>
      <c r="Y428" s="22"/>
      <c r="Z428" s="20"/>
      <c r="AO428" s="19"/>
      <c r="AP428" s="19"/>
      <c r="AQ428" s="19"/>
      <c r="AR428" s="19"/>
      <c r="AS428" s="19"/>
      <c r="AT428" s="26"/>
      <c r="AX428" s="19"/>
      <c r="AY428" s="19"/>
      <c r="AZ428" s="19"/>
    </row>
    <row r="429" spans="13:52" ht="15.75" customHeight="1">
      <c r="M429" s="19"/>
      <c r="N429" s="19"/>
      <c r="O429" s="19"/>
      <c r="P429" s="19"/>
      <c r="Q429" s="19"/>
      <c r="R429" s="26"/>
      <c r="S429" s="20"/>
      <c r="T429" s="19"/>
      <c r="U429" s="19"/>
      <c r="V429" s="19"/>
      <c r="W429" s="19"/>
      <c r="X429" s="19"/>
      <c r="Y429" s="22"/>
      <c r="Z429" s="20"/>
      <c r="AO429" s="19"/>
      <c r="AP429" s="19"/>
      <c r="AQ429" s="19"/>
      <c r="AR429" s="19"/>
      <c r="AS429" s="19"/>
      <c r="AT429" s="26"/>
      <c r="AX429" s="19"/>
      <c r="AY429" s="19"/>
      <c r="AZ429" s="19"/>
    </row>
    <row r="430" spans="13:52" ht="15.75" customHeight="1">
      <c r="M430" s="19"/>
      <c r="N430" s="19"/>
      <c r="O430" s="19"/>
      <c r="P430" s="19"/>
      <c r="Q430" s="19"/>
      <c r="R430" s="26"/>
      <c r="S430" s="20"/>
      <c r="T430" s="19"/>
      <c r="U430" s="19"/>
      <c r="V430" s="19"/>
      <c r="W430" s="19"/>
      <c r="X430" s="19"/>
      <c r="Y430" s="22"/>
      <c r="Z430" s="20"/>
      <c r="AO430" s="19"/>
      <c r="AP430" s="19"/>
      <c r="AQ430" s="19"/>
      <c r="AR430" s="19"/>
      <c r="AS430" s="19"/>
      <c r="AT430" s="26"/>
      <c r="AX430" s="19"/>
      <c r="AY430" s="19"/>
      <c r="AZ430" s="19"/>
    </row>
    <row r="431" spans="13:52" ht="15.75" customHeight="1">
      <c r="M431" s="19"/>
      <c r="N431" s="19"/>
      <c r="O431" s="19"/>
      <c r="P431" s="19"/>
      <c r="Q431" s="19"/>
      <c r="R431" s="26"/>
      <c r="S431" s="20"/>
      <c r="T431" s="19"/>
      <c r="U431" s="19"/>
      <c r="V431" s="19"/>
      <c r="W431" s="19"/>
      <c r="X431" s="19"/>
      <c r="Y431" s="22"/>
      <c r="Z431" s="20"/>
      <c r="AO431" s="19"/>
      <c r="AP431" s="19"/>
      <c r="AQ431" s="19"/>
      <c r="AR431" s="19"/>
      <c r="AS431" s="19"/>
      <c r="AT431" s="26"/>
      <c r="AX431" s="19"/>
      <c r="AY431" s="19"/>
      <c r="AZ431" s="19"/>
    </row>
    <row r="432" spans="13:52" ht="15.75" customHeight="1">
      <c r="M432" s="19"/>
      <c r="N432" s="19"/>
      <c r="O432" s="19"/>
      <c r="P432" s="19"/>
      <c r="Q432" s="19"/>
      <c r="R432" s="26"/>
      <c r="S432" s="20"/>
      <c r="T432" s="19"/>
      <c r="U432" s="19"/>
      <c r="V432" s="19"/>
      <c r="W432" s="19"/>
      <c r="X432" s="19"/>
      <c r="Y432" s="22"/>
      <c r="Z432" s="20"/>
      <c r="AO432" s="19"/>
      <c r="AP432" s="19"/>
      <c r="AQ432" s="19"/>
      <c r="AR432" s="19"/>
      <c r="AS432" s="19"/>
      <c r="AT432" s="26"/>
      <c r="AX432" s="19"/>
      <c r="AY432" s="19"/>
      <c r="AZ432" s="19"/>
    </row>
    <row r="433" spans="13:52" ht="15.75" customHeight="1">
      <c r="M433" s="19"/>
      <c r="N433" s="19"/>
      <c r="O433" s="19"/>
      <c r="P433" s="19"/>
      <c r="Q433" s="19"/>
      <c r="R433" s="26"/>
      <c r="S433" s="20"/>
      <c r="T433" s="19"/>
      <c r="U433" s="19"/>
      <c r="V433" s="19"/>
      <c r="W433" s="19"/>
      <c r="X433" s="19"/>
      <c r="Y433" s="22"/>
      <c r="Z433" s="20"/>
      <c r="AO433" s="19"/>
      <c r="AP433" s="19"/>
      <c r="AQ433" s="19"/>
      <c r="AR433" s="19"/>
      <c r="AS433" s="19"/>
      <c r="AT433" s="26"/>
      <c r="AX433" s="19"/>
      <c r="AY433" s="19"/>
      <c r="AZ433" s="19"/>
    </row>
    <row r="434" spans="13:52" ht="15.75" customHeight="1">
      <c r="M434" s="19"/>
      <c r="N434" s="19"/>
      <c r="O434" s="19"/>
      <c r="P434" s="19"/>
      <c r="Q434" s="19"/>
      <c r="R434" s="26"/>
      <c r="S434" s="20"/>
      <c r="T434" s="19"/>
      <c r="U434" s="19"/>
      <c r="V434" s="19"/>
      <c r="W434" s="19"/>
      <c r="X434" s="19"/>
      <c r="Y434" s="22"/>
      <c r="Z434" s="20"/>
      <c r="AO434" s="19"/>
      <c r="AP434" s="19"/>
      <c r="AQ434" s="19"/>
      <c r="AR434" s="19"/>
      <c r="AS434" s="19"/>
      <c r="AT434" s="26"/>
      <c r="AX434" s="19"/>
      <c r="AY434" s="19"/>
      <c r="AZ434" s="19"/>
    </row>
    <row r="435" spans="13:52" ht="15.75" customHeight="1">
      <c r="M435" s="19"/>
      <c r="N435" s="19"/>
      <c r="O435" s="19"/>
      <c r="P435" s="19"/>
      <c r="Q435" s="19"/>
      <c r="R435" s="26"/>
      <c r="S435" s="20"/>
      <c r="T435" s="19"/>
      <c r="U435" s="19"/>
      <c r="V435" s="19"/>
      <c r="W435" s="19"/>
      <c r="X435" s="19"/>
      <c r="Y435" s="22"/>
      <c r="Z435" s="20"/>
      <c r="AO435" s="19"/>
      <c r="AP435" s="19"/>
      <c r="AQ435" s="19"/>
      <c r="AR435" s="19"/>
      <c r="AS435" s="19"/>
      <c r="AT435" s="26"/>
      <c r="AX435" s="19"/>
      <c r="AY435" s="19"/>
      <c r="AZ435" s="19"/>
    </row>
    <row r="436" spans="13:52" ht="15.75" customHeight="1">
      <c r="M436" s="19"/>
      <c r="N436" s="19"/>
      <c r="O436" s="19"/>
      <c r="P436" s="19"/>
      <c r="Q436" s="19"/>
      <c r="R436" s="26"/>
      <c r="S436" s="20"/>
      <c r="T436" s="19"/>
      <c r="U436" s="19"/>
      <c r="V436" s="19"/>
      <c r="W436" s="19"/>
      <c r="X436" s="19"/>
      <c r="Y436" s="22"/>
      <c r="Z436" s="20"/>
      <c r="AO436" s="19"/>
      <c r="AP436" s="19"/>
      <c r="AQ436" s="19"/>
      <c r="AR436" s="19"/>
      <c r="AS436" s="19"/>
      <c r="AT436" s="26"/>
      <c r="AX436" s="19"/>
      <c r="AY436" s="19"/>
      <c r="AZ436" s="19"/>
    </row>
    <row r="437" spans="13:52" ht="15.75" customHeight="1">
      <c r="M437" s="19"/>
      <c r="N437" s="19"/>
      <c r="O437" s="19"/>
      <c r="P437" s="19"/>
      <c r="Q437" s="19"/>
      <c r="R437" s="26"/>
      <c r="S437" s="20"/>
      <c r="T437" s="19"/>
      <c r="U437" s="19"/>
      <c r="V437" s="19"/>
      <c r="W437" s="19"/>
      <c r="X437" s="19"/>
      <c r="Y437" s="22"/>
      <c r="Z437" s="20"/>
      <c r="AO437" s="19"/>
      <c r="AP437" s="19"/>
      <c r="AQ437" s="19"/>
      <c r="AR437" s="19"/>
      <c r="AS437" s="19"/>
      <c r="AT437" s="26"/>
      <c r="AX437" s="19"/>
      <c r="AY437" s="19"/>
      <c r="AZ437" s="19"/>
    </row>
    <row r="438" spans="13:52" ht="15.75" customHeight="1">
      <c r="M438" s="19"/>
      <c r="N438" s="19"/>
      <c r="O438" s="19"/>
      <c r="P438" s="19"/>
      <c r="Q438" s="19"/>
      <c r="R438" s="26"/>
      <c r="S438" s="20"/>
      <c r="T438" s="19"/>
      <c r="U438" s="19"/>
      <c r="V438" s="19"/>
      <c r="W438" s="19"/>
      <c r="X438" s="19"/>
      <c r="Y438" s="22"/>
      <c r="Z438" s="20"/>
      <c r="AO438" s="19"/>
      <c r="AP438" s="19"/>
      <c r="AQ438" s="19"/>
      <c r="AR438" s="19"/>
      <c r="AS438" s="19"/>
      <c r="AT438" s="26"/>
      <c r="AX438" s="19"/>
      <c r="AY438" s="19"/>
      <c r="AZ438" s="19"/>
    </row>
    <row r="439" spans="13:52" ht="15.75" customHeight="1">
      <c r="M439" s="19"/>
      <c r="N439" s="19"/>
      <c r="O439" s="19"/>
      <c r="P439" s="19"/>
      <c r="Q439" s="19"/>
      <c r="R439" s="26"/>
      <c r="S439" s="20"/>
      <c r="T439" s="19"/>
      <c r="U439" s="19"/>
      <c r="V439" s="19"/>
      <c r="W439" s="19"/>
      <c r="X439" s="19"/>
      <c r="Y439" s="22"/>
      <c r="Z439" s="20"/>
      <c r="AO439" s="19"/>
      <c r="AP439" s="19"/>
      <c r="AQ439" s="19"/>
      <c r="AR439" s="19"/>
      <c r="AS439" s="19"/>
      <c r="AT439" s="26"/>
      <c r="AX439" s="19"/>
      <c r="AY439" s="19"/>
      <c r="AZ439" s="19"/>
    </row>
    <row r="440" spans="13:52" ht="15.75" customHeight="1">
      <c r="M440" s="19"/>
      <c r="N440" s="19"/>
      <c r="O440" s="19"/>
      <c r="P440" s="19"/>
      <c r="Q440" s="19"/>
      <c r="R440" s="26"/>
      <c r="S440" s="20"/>
      <c r="T440" s="19"/>
      <c r="U440" s="19"/>
      <c r="V440" s="19"/>
      <c r="W440" s="19"/>
      <c r="X440" s="19"/>
      <c r="Y440" s="22"/>
      <c r="Z440" s="20"/>
      <c r="AO440" s="19"/>
      <c r="AP440" s="19"/>
      <c r="AQ440" s="19"/>
      <c r="AR440" s="19"/>
      <c r="AS440" s="19"/>
      <c r="AT440" s="26"/>
      <c r="AX440" s="19"/>
      <c r="AY440" s="19"/>
      <c r="AZ440" s="19"/>
    </row>
    <row r="441" spans="13:52" ht="15.75" customHeight="1">
      <c r="M441" s="19"/>
      <c r="N441" s="19"/>
      <c r="O441" s="19"/>
      <c r="P441" s="19"/>
      <c r="Q441" s="19"/>
      <c r="R441" s="26"/>
      <c r="S441" s="20"/>
      <c r="T441" s="19"/>
      <c r="U441" s="19"/>
      <c r="V441" s="19"/>
      <c r="W441" s="19"/>
      <c r="X441" s="19"/>
      <c r="Y441" s="22"/>
      <c r="Z441" s="20"/>
      <c r="AO441" s="19"/>
      <c r="AP441" s="19"/>
      <c r="AQ441" s="19"/>
      <c r="AR441" s="19"/>
      <c r="AS441" s="19"/>
      <c r="AT441" s="26"/>
      <c r="AX441" s="19"/>
      <c r="AY441" s="19"/>
      <c r="AZ441" s="19"/>
    </row>
    <row r="442" spans="13:52" ht="15.75" customHeight="1">
      <c r="M442" s="19"/>
      <c r="N442" s="19"/>
      <c r="O442" s="19"/>
      <c r="P442" s="19"/>
      <c r="Q442" s="19"/>
      <c r="R442" s="26"/>
      <c r="S442" s="20"/>
      <c r="T442" s="19"/>
      <c r="U442" s="19"/>
      <c r="V442" s="19"/>
      <c r="W442" s="19"/>
      <c r="X442" s="19"/>
      <c r="Y442" s="22"/>
      <c r="Z442" s="20"/>
      <c r="AO442" s="19"/>
      <c r="AP442" s="19"/>
      <c r="AQ442" s="19"/>
      <c r="AR442" s="19"/>
      <c r="AS442" s="19"/>
      <c r="AT442" s="26"/>
      <c r="AX442" s="19"/>
      <c r="AY442" s="19"/>
      <c r="AZ442" s="19"/>
    </row>
    <row r="443" spans="13:52" ht="15.75" customHeight="1">
      <c r="M443" s="19"/>
      <c r="N443" s="19"/>
      <c r="O443" s="19"/>
      <c r="P443" s="19"/>
      <c r="Q443" s="19"/>
      <c r="R443" s="26"/>
      <c r="S443" s="20"/>
      <c r="T443" s="19"/>
      <c r="U443" s="19"/>
      <c r="V443" s="19"/>
      <c r="W443" s="19"/>
      <c r="X443" s="19"/>
      <c r="Y443" s="22"/>
      <c r="Z443" s="20"/>
      <c r="AO443" s="19"/>
      <c r="AP443" s="19"/>
      <c r="AQ443" s="19"/>
      <c r="AR443" s="19"/>
      <c r="AS443" s="19"/>
      <c r="AT443" s="26"/>
      <c r="AX443" s="19"/>
      <c r="AY443" s="19"/>
      <c r="AZ443" s="19"/>
    </row>
    <row r="444" spans="13:52" ht="15.75" customHeight="1">
      <c r="M444" s="19"/>
      <c r="N444" s="19"/>
      <c r="O444" s="19"/>
      <c r="P444" s="19"/>
      <c r="Q444" s="19"/>
      <c r="R444" s="26"/>
      <c r="S444" s="20"/>
      <c r="T444" s="19"/>
      <c r="U444" s="19"/>
      <c r="V444" s="19"/>
      <c r="W444" s="19"/>
      <c r="X444" s="19"/>
      <c r="Y444" s="22"/>
      <c r="Z444" s="20"/>
      <c r="AO444" s="19"/>
      <c r="AP444" s="19"/>
      <c r="AQ444" s="19"/>
      <c r="AR444" s="19"/>
      <c r="AS444" s="19"/>
      <c r="AT444" s="26"/>
      <c r="AX444" s="19"/>
      <c r="AY444" s="19"/>
      <c r="AZ444" s="19"/>
    </row>
    <row r="445" spans="13:52" ht="15.75" customHeight="1">
      <c r="M445" s="19"/>
      <c r="N445" s="19"/>
      <c r="O445" s="19"/>
      <c r="P445" s="19"/>
      <c r="Q445" s="19"/>
      <c r="R445" s="26"/>
      <c r="S445" s="20"/>
      <c r="T445" s="19"/>
      <c r="U445" s="19"/>
      <c r="V445" s="19"/>
      <c r="W445" s="19"/>
      <c r="X445" s="19"/>
      <c r="Y445" s="22"/>
      <c r="Z445" s="20"/>
      <c r="AO445" s="19"/>
      <c r="AP445" s="19"/>
      <c r="AQ445" s="19"/>
      <c r="AR445" s="19"/>
      <c r="AS445" s="19"/>
      <c r="AT445" s="26"/>
      <c r="AX445" s="19"/>
      <c r="AY445" s="19"/>
      <c r="AZ445" s="19"/>
    </row>
    <row r="446" spans="13:52" ht="15.75" customHeight="1">
      <c r="M446" s="19"/>
      <c r="N446" s="19"/>
      <c r="O446" s="19"/>
      <c r="P446" s="19"/>
      <c r="Q446" s="19"/>
      <c r="R446" s="26"/>
      <c r="S446" s="20"/>
      <c r="T446" s="19"/>
      <c r="U446" s="19"/>
      <c r="V446" s="19"/>
      <c r="W446" s="19"/>
      <c r="X446" s="19"/>
      <c r="Y446" s="22"/>
      <c r="Z446" s="20"/>
      <c r="AO446" s="19"/>
      <c r="AP446" s="19"/>
      <c r="AQ446" s="19"/>
      <c r="AR446" s="19"/>
      <c r="AS446" s="19"/>
      <c r="AT446" s="26"/>
      <c r="AX446" s="19"/>
      <c r="AY446" s="19"/>
      <c r="AZ446" s="19"/>
    </row>
    <row r="447" spans="13:52" ht="15.75" customHeight="1">
      <c r="M447" s="19"/>
      <c r="N447" s="19"/>
      <c r="O447" s="19"/>
      <c r="P447" s="19"/>
      <c r="Q447" s="19"/>
      <c r="R447" s="26"/>
      <c r="S447" s="20"/>
      <c r="T447" s="19"/>
      <c r="U447" s="19"/>
      <c r="V447" s="19"/>
      <c r="W447" s="19"/>
      <c r="X447" s="19"/>
      <c r="Y447" s="22"/>
      <c r="Z447" s="20"/>
      <c r="AO447" s="19"/>
      <c r="AP447" s="19"/>
      <c r="AQ447" s="19"/>
      <c r="AR447" s="19"/>
      <c r="AS447" s="19"/>
      <c r="AT447" s="26"/>
      <c r="AX447" s="19"/>
      <c r="AY447" s="19"/>
      <c r="AZ447" s="19"/>
    </row>
    <row r="448" spans="13:52" ht="15.75" customHeight="1">
      <c r="M448" s="19"/>
      <c r="N448" s="19"/>
      <c r="O448" s="19"/>
      <c r="P448" s="19"/>
      <c r="Q448" s="19"/>
      <c r="R448" s="26"/>
      <c r="S448" s="20"/>
      <c r="T448" s="19"/>
      <c r="U448" s="19"/>
      <c r="V448" s="19"/>
      <c r="W448" s="19"/>
      <c r="X448" s="19"/>
      <c r="Y448" s="22"/>
      <c r="Z448" s="20"/>
      <c r="AO448" s="19"/>
      <c r="AP448" s="19"/>
      <c r="AQ448" s="19"/>
      <c r="AR448" s="19"/>
      <c r="AS448" s="19"/>
      <c r="AT448" s="26"/>
      <c r="AX448" s="19"/>
      <c r="AY448" s="19"/>
      <c r="AZ448" s="19"/>
    </row>
    <row r="449" spans="13:52" ht="15.75" customHeight="1">
      <c r="M449" s="19"/>
      <c r="N449" s="19"/>
      <c r="O449" s="19"/>
      <c r="P449" s="19"/>
      <c r="Q449" s="19"/>
      <c r="R449" s="26"/>
      <c r="S449" s="20"/>
      <c r="T449" s="19"/>
      <c r="U449" s="19"/>
      <c r="V449" s="19"/>
      <c r="W449" s="19"/>
      <c r="X449" s="19"/>
      <c r="Y449" s="22"/>
      <c r="Z449" s="20"/>
      <c r="AO449" s="19"/>
      <c r="AP449" s="19"/>
      <c r="AQ449" s="19"/>
      <c r="AR449" s="19"/>
      <c r="AS449" s="19"/>
      <c r="AT449" s="26"/>
      <c r="AX449" s="19"/>
      <c r="AY449" s="19"/>
      <c r="AZ449" s="19"/>
    </row>
    <row r="450" spans="13:52" ht="15.75" customHeight="1">
      <c r="M450" s="19"/>
      <c r="N450" s="19"/>
      <c r="O450" s="19"/>
      <c r="P450" s="19"/>
      <c r="Q450" s="19"/>
      <c r="R450" s="26"/>
      <c r="S450" s="20"/>
      <c r="T450" s="19"/>
      <c r="U450" s="19"/>
      <c r="V450" s="19"/>
      <c r="W450" s="19"/>
      <c r="X450" s="19"/>
      <c r="Y450" s="22"/>
      <c r="Z450" s="20"/>
      <c r="AO450" s="19"/>
      <c r="AP450" s="19"/>
      <c r="AQ450" s="19"/>
      <c r="AR450" s="19"/>
      <c r="AS450" s="19"/>
      <c r="AT450" s="26"/>
      <c r="AX450" s="19"/>
      <c r="AY450" s="19"/>
      <c r="AZ450" s="19"/>
    </row>
    <row r="451" spans="13:52" ht="15.75" customHeight="1">
      <c r="M451" s="19"/>
      <c r="N451" s="19"/>
      <c r="O451" s="19"/>
      <c r="P451" s="19"/>
      <c r="Q451" s="19"/>
      <c r="R451" s="26"/>
      <c r="S451" s="20"/>
      <c r="T451" s="19"/>
      <c r="U451" s="19"/>
      <c r="V451" s="19"/>
      <c r="W451" s="19"/>
      <c r="X451" s="19"/>
      <c r="Y451" s="22"/>
      <c r="Z451" s="20"/>
      <c r="AO451" s="19"/>
      <c r="AP451" s="19"/>
      <c r="AQ451" s="19"/>
      <c r="AR451" s="19"/>
      <c r="AS451" s="19"/>
      <c r="AT451" s="26"/>
      <c r="AX451" s="19"/>
      <c r="AY451" s="19"/>
      <c r="AZ451" s="19"/>
    </row>
    <row r="452" spans="13:52" ht="15.75" customHeight="1">
      <c r="M452" s="19"/>
      <c r="N452" s="19"/>
      <c r="O452" s="19"/>
      <c r="P452" s="19"/>
      <c r="Q452" s="19"/>
      <c r="R452" s="26"/>
      <c r="S452" s="20"/>
      <c r="T452" s="19"/>
      <c r="U452" s="19"/>
      <c r="V452" s="19"/>
      <c r="W452" s="19"/>
      <c r="X452" s="19"/>
      <c r="Y452" s="22"/>
      <c r="Z452" s="20"/>
      <c r="AO452" s="19"/>
      <c r="AP452" s="19"/>
      <c r="AQ452" s="19"/>
      <c r="AR452" s="19"/>
      <c r="AS452" s="19"/>
      <c r="AT452" s="26"/>
      <c r="AX452" s="19"/>
      <c r="AY452" s="19"/>
      <c r="AZ452" s="19"/>
    </row>
    <row r="453" spans="13:52" ht="15.75" customHeight="1">
      <c r="M453" s="19"/>
      <c r="N453" s="19"/>
      <c r="O453" s="19"/>
      <c r="P453" s="19"/>
      <c r="Q453" s="19"/>
      <c r="R453" s="26"/>
      <c r="S453" s="20"/>
      <c r="T453" s="19"/>
      <c r="U453" s="19"/>
      <c r="V453" s="19"/>
      <c r="W453" s="19"/>
      <c r="X453" s="19"/>
      <c r="Y453" s="22"/>
      <c r="Z453" s="20"/>
      <c r="AO453" s="19"/>
      <c r="AP453" s="19"/>
      <c r="AQ453" s="19"/>
      <c r="AR453" s="19"/>
      <c r="AS453" s="19"/>
      <c r="AT453" s="26"/>
      <c r="AX453" s="19"/>
      <c r="AY453" s="19"/>
      <c r="AZ453" s="19"/>
    </row>
    <row r="454" spans="13:52" ht="15.75" customHeight="1">
      <c r="M454" s="19"/>
      <c r="N454" s="19"/>
      <c r="O454" s="19"/>
      <c r="P454" s="19"/>
      <c r="Q454" s="19"/>
      <c r="R454" s="26"/>
      <c r="S454" s="20"/>
      <c r="T454" s="19"/>
      <c r="U454" s="19"/>
      <c r="V454" s="19"/>
      <c r="W454" s="19"/>
      <c r="X454" s="19"/>
      <c r="Y454" s="22"/>
      <c r="Z454" s="20"/>
      <c r="AO454" s="19"/>
      <c r="AP454" s="19"/>
      <c r="AQ454" s="19"/>
      <c r="AR454" s="19"/>
      <c r="AS454" s="19"/>
      <c r="AT454" s="26"/>
      <c r="AX454" s="19"/>
      <c r="AY454" s="19"/>
      <c r="AZ454" s="19"/>
    </row>
    <row r="455" spans="13:52" ht="15.75" customHeight="1">
      <c r="M455" s="19"/>
      <c r="N455" s="19"/>
      <c r="O455" s="19"/>
      <c r="P455" s="19"/>
      <c r="Q455" s="19"/>
      <c r="R455" s="26"/>
      <c r="S455" s="20"/>
      <c r="T455" s="19"/>
      <c r="U455" s="19"/>
      <c r="V455" s="19"/>
      <c r="W455" s="19"/>
      <c r="X455" s="19"/>
      <c r="Y455" s="22"/>
      <c r="Z455" s="20"/>
      <c r="AO455" s="19"/>
      <c r="AP455" s="19"/>
      <c r="AQ455" s="19"/>
      <c r="AR455" s="19"/>
      <c r="AS455" s="19"/>
      <c r="AT455" s="26"/>
      <c r="AX455" s="19"/>
      <c r="AY455" s="19"/>
      <c r="AZ455" s="19"/>
    </row>
    <row r="456" spans="13:52" ht="15.75" customHeight="1">
      <c r="M456" s="19"/>
      <c r="N456" s="19"/>
      <c r="O456" s="19"/>
      <c r="P456" s="19"/>
      <c r="Q456" s="19"/>
      <c r="R456" s="26"/>
      <c r="S456" s="20"/>
      <c r="T456" s="19"/>
      <c r="U456" s="19"/>
      <c r="V456" s="19"/>
      <c r="W456" s="19"/>
      <c r="X456" s="19"/>
      <c r="Y456" s="22"/>
      <c r="Z456" s="20"/>
      <c r="AO456" s="19"/>
      <c r="AP456" s="19"/>
      <c r="AQ456" s="19"/>
      <c r="AR456" s="19"/>
      <c r="AS456" s="19"/>
      <c r="AT456" s="26"/>
      <c r="AX456" s="19"/>
      <c r="AY456" s="19"/>
      <c r="AZ456" s="19"/>
    </row>
    <row r="457" spans="13:52" ht="15.75" customHeight="1">
      <c r="M457" s="19"/>
      <c r="N457" s="19"/>
      <c r="O457" s="19"/>
      <c r="P457" s="19"/>
      <c r="Q457" s="19"/>
      <c r="R457" s="26"/>
      <c r="S457" s="20"/>
      <c r="T457" s="19"/>
      <c r="U457" s="19"/>
      <c r="V457" s="19"/>
      <c r="W457" s="19"/>
      <c r="X457" s="19"/>
      <c r="Y457" s="22"/>
      <c r="Z457" s="20"/>
      <c r="AO457" s="19"/>
      <c r="AP457" s="19"/>
      <c r="AQ457" s="19"/>
      <c r="AR457" s="19"/>
      <c r="AS457" s="19"/>
      <c r="AT457" s="26"/>
      <c r="AX457" s="19"/>
      <c r="AY457" s="19"/>
      <c r="AZ457" s="19"/>
    </row>
    <row r="458" spans="13:52" ht="15.75" customHeight="1">
      <c r="M458" s="19"/>
      <c r="N458" s="19"/>
      <c r="O458" s="19"/>
      <c r="P458" s="19"/>
      <c r="Q458" s="19"/>
      <c r="R458" s="26"/>
      <c r="S458" s="20"/>
      <c r="T458" s="19"/>
      <c r="U458" s="19"/>
      <c r="V458" s="19"/>
      <c r="W458" s="19"/>
      <c r="X458" s="19"/>
      <c r="Y458" s="22"/>
      <c r="Z458" s="20"/>
      <c r="AO458" s="19"/>
      <c r="AP458" s="19"/>
      <c r="AQ458" s="19"/>
      <c r="AR458" s="19"/>
      <c r="AS458" s="19"/>
      <c r="AT458" s="26"/>
      <c r="AX458" s="19"/>
      <c r="AY458" s="19"/>
      <c r="AZ458" s="19"/>
    </row>
    <row r="459" spans="13:52" ht="15.75" customHeight="1">
      <c r="M459" s="19"/>
      <c r="N459" s="19"/>
      <c r="O459" s="19"/>
      <c r="P459" s="19"/>
      <c r="Q459" s="19"/>
      <c r="R459" s="26"/>
      <c r="S459" s="20"/>
      <c r="T459" s="19"/>
      <c r="U459" s="19"/>
      <c r="V459" s="19"/>
      <c r="W459" s="19"/>
      <c r="X459" s="19"/>
      <c r="Y459" s="22"/>
      <c r="Z459" s="20"/>
      <c r="AO459" s="19"/>
      <c r="AP459" s="19"/>
      <c r="AQ459" s="19"/>
      <c r="AR459" s="19"/>
      <c r="AS459" s="19"/>
      <c r="AT459" s="26"/>
      <c r="AX459" s="19"/>
      <c r="AY459" s="19"/>
      <c r="AZ459" s="19"/>
    </row>
    <row r="460" spans="13:52" ht="15.75" customHeight="1">
      <c r="M460" s="19"/>
      <c r="N460" s="19"/>
      <c r="O460" s="19"/>
      <c r="P460" s="19"/>
      <c r="Q460" s="19"/>
      <c r="R460" s="26"/>
      <c r="S460" s="20"/>
      <c r="T460" s="19"/>
      <c r="U460" s="19"/>
      <c r="V460" s="19"/>
      <c r="W460" s="19"/>
      <c r="X460" s="19"/>
      <c r="Y460" s="22"/>
      <c r="Z460" s="20"/>
      <c r="AO460" s="19"/>
      <c r="AP460" s="19"/>
      <c r="AQ460" s="19"/>
      <c r="AR460" s="19"/>
      <c r="AS460" s="19"/>
      <c r="AT460" s="26"/>
      <c r="AX460" s="19"/>
      <c r="AY460" s="19"/>
      <c r="AZ460" s="19"/>
    </row>
    <row r="461" spans="13:52" ht="15.75" customHeight="1">
      <c r="M461" s="19"/>
      <c r="N461" s="19"/>
      <c r="O461" s="19"/>
      <c r="P461" s="19"/>
      <c r="Q461" s="19"/>
      <c r="R461" s="26"/>
      <c r="S461" s="20"/>
      <c r="T461" s="19"/>
      <c r="U461" s="19"/>
      <c r="V461" s="19"/>
      <c r="W461" s="19"/>
      <c r="X461" s="19"/>
      <c r="Y461" s="22"/>
      <c r="Z461" s="20"/>
      <c r="AO461" s="19"/>
      <c r="AP461" s="19"/>
      <c r="AQ461" s="19"/>
      <c r="AR461" s="19"/>
      <c r="AS461" s="19"/>
      <c r="AT461" s="26"/>
      <c r="AX461" s="19"/>
      <c r="AY461" s="19"/>
      <c r="AZ461" s="19"/>
    </row>
    <row r="462" spans="13:52" ht="15.75" customHeight="1">
      <c r="M462" s="19"/>
      <c r="N462" s="19"/>
      <c r="O462" s="19"/>
      <c r="P462" s="19"/>
      <c r="Q462" s="19"/>
      <c r="R462" s="26"/>
      <c r="S462" s="20"/>
      <c r="T462" s="19"/>
      <c r="U462" s="19"/>
      <c r="V462" s="19"/>
      <c r="W462" s="19"/>
      <c r="X462" s="19"/>
      <c r="Y462" s="22"/>
      <c r="Z462" s="20"/>
      <c r="AO462" s="19"/>
      <c r="AP462" s="19"/>
      <c r="AQ462" s="19"/>
      <c r="AR462" s="19"/>
      <c r="AS462" s="19"/>
      <c r="AT462" s="26"/>
      <c r="AX462" s="19"/>
      <c r="AY462" s="19"/>
      <c r="AZ462" s="19"/>
    </row>
    <row r="463" spans="13:52" ht="15.75" customHeight="1">
      <c r="M463" s="19"/>
      <c r="N463" s="19"/>
      <c r="O463" s="19"/>
      <c r="P463" s="19"/>
      <c r="Q463" s="19"/>
      <c r="R463" s="26"/>
      <c r="S463" s="20"/>
      <c r="T463" s="19"/>
      <c r="U463" s="19"/>
      <c r="V463" s="19"/>
      <c r="W463" s="19"/>
      <c r="X463" s="19"/>
      <c r="Y463" s="22"/>
      <c r="Z463" s="20"/>
      <c r="AO463" s="19"/>
      <c r="AP463" s="19"/>
      <c r="AQ463" s="19"/>
      <c r="AR463" s="19"/>
      <c r="AS463" s="19"/>
      <c r="AT463" s="26"/>
      <c r="AX463" s="19"/>
      <c r="AY463" s="19"/>
      <c r="AZ463" s="19"/>
    </row>
    <row r="464" spans="13:52" ht="15.75" customHeight="1">
      <c r="M464" s="19"/>
      <c r="N464" s="19"/>
      <c r="O464" s="19"/>
      <c r="P464" s="19"/>
      <c r="Q464" s="19"/>
      <c r="R464" s="26"/>
      <c r="S464" s="20"/>
      <c r="T464" s="19"/>
      <c r="U464" s="19"/>
      <c r="V464" s="19"/>
      <c r="W464" s="19"/>
      <c r="X464" s="19"/>
      <c r="Y464" s="22"/>
      <c r="Z464" s="20"/>
      <c r="AO464" s="19"/>
      <c r="AP464" s="19"/>
      <c r="AQ464" s="19"/>
      <c r="AR464" s="19"/>
      <c r="AS464" s="19"/>
      <c r="AT464" s="26"/>
      <c r="AX464" s="19"/>
      <c r="AY464" s="19"/>
      <c r="AZ464" s="19"/>
    </row>
    <row r="465" spans="13:52" ht="15.75" customHeight="1">
      <c r="M465" s="19"/>
      <c r="N465" s="19"/>
      <c r="O465" s="19"/>
      <c r="P465" s="19"/>
      <c r="Q465" s="19"/>
      <c r="R465" s="26"/>
      <c r="S465" s="20"/>
      <c r="T465" s="19"/>
      <c r="U465" s="19"/>
      <c r="V465" s="19"/>
      <c r="W465" s="19"/>
      <c r="X465" s="19"/>
      <c r="Y465" s="22"/>
      <c r="Z465" s="20"/>
      <c r="AO465" s="19"/>
      <c r="AP465" s="19"/>
      <c r="AQ465" s="19"/>
      <c r="AR465" s="19"/>
      <c r="AS465" s="19"/>
      <c r="AT465" s="26"/>
      <c r="AX465" s="19"/>
      <c r="AY465" s="19"/>
      <c r="AZ465" s="19"/>
    </row>
    <row r="466" spans="13:52" ht="15.75" customHeight="1">
      <c r="M466" s="19"/>
      <c r="N466" s="19"/>
      <c r="O466" s="19"/>
      <c r="P466" s="19"/>
      <c r="Q466" s="19"/>
      <c r="R466" s="26"/>
      <c r="S466" s="20"/>
      <c r="T466" s="19"/>
      <c r="U466" s="19"/>
      <c r="V466" s="19"/>
      <c r="W466" s="19"/>
      <c r="X466" s="19"/>
      <c r="Y466" s="22"/>
      <c r="Z466" s="20"/>
      <c r="AO466" s="19"/>
      <c r="AP466" s="19"/>
      <c r="AQ466" s="19"/>
      <c r="AR466" s="19"/>
      <c r="AS466" s="19"/>
      <c r="AT466" s="26"/>
      <c r="AX466" s="19"/>
      <c r="AY466" s="19"/>
      <c r="AZ466" s="19"/>
    </row>
    <row r="467" spans="13:52" ht="15.75" customHeight="1">
      <c r="M467" s="19"/>
      <c r="N467" s="19"/>
      <c r="O467" s="19"/>
      <c r="P467" s="19"/>
      <c r="Q467" s="19"/>
      <c r="R467" s="26"/>
      <c r="S467" s="20"/>
      <c r="T467" s="19"/>
      <c r="U467" s="19"/>
      <c r="V467" s="19"/>
      <c r="W467" s="19"/>
      <c r="X467" s="19"/>
      <c r="Y467" s="22"/>
      <c r="Z467" s="20"/>
      <c r="AO467" s="19"/>
      <c r="AP467" s="19"/>
      <c r="AQ467" s="19"/>
      <c r="AR467" s="19"/>
      <c r="AS467" s="19"/>
      <c r="AT467" s="26"/>
      <c r="AX467" s="19"/>
      <c r="AY467" s="19"/>
      <c r="AZ467" s="19"/>
    </row>
    <row r="468" spans="13:52" ht="15.75" customHeight="1">
      <c r="M468" s="19"/>
      <c r="N468" s="19"/>
      <c r="O468" s="19"/>
      <c r="P468" s="19"/>
      <c r="Q468" s="19"/>
      <c r="R468" s="26"/>
      <c r="S468" s="20"/>
      <c r="T468" s="19"/>
      <c r="U468" s="19"/>
      <c r="V468" s="19"/>
      <c r="W468" s="19"/>
      <c r="X468" s="19"/>
      <c r="Y468" s="22"/>
      <c r="Z468" s="20"/>
      <c r="AO468" s="19"/>
      <c r="AP468" s="19"/>
      <c r="AQ468" s="19"/>
      <c r="AR468" s="19"/>
      <c r="AS468" s="19"/>
      <c r="AT468" s="26"/>
      <c r="AX468" s="19"/>
      <c r="AY468" s="19"/>
      <c r="AZ468" s="19"/>
    </row>
    <row r="469" spans="13:52" ht="15.75" customHeight="1">
      <c r="M469" s="19"/>
      <c r="N469" s="19"/>
      <c r="O469" s="19"/>
      <c r="P469" s="19"/>
      <c r="Q469" s="19"/>
      <c r="R469" s="26"/>
      <c r="S469" s="20"/>
      <c r="T469" s="19"/>
      <c r="U469" s="19"/>
      <c r="V469" s="19"/>
      <c r="W469" s="19"/>
      <c r="X469" s="19"/>
      <c r="Y469" s="22"/>
      <c r="Z469" s="20"/>
      <c r="AO469" s="19"/>
      <c r="AP469" s="19"/>
      <c r="AQ469" s="19"/>
      <c r="AR469" s="19"/>
      <c r="AS469" s="19"/>
      <c r="AT469" s="26"/>
      <c r="AX469" s="19"/>
      <c r="AY469" s="19"/>
      <c r="AZ469" s="19"/>
    </row>
    <row r="470" spans="13:52" ht="15.75" customHeight="1">
      <c r="M470" s="19"/>
      <c r="N470" s="19"/>
      <c r="O470" s="19"/>
      <c r="P470" s="19"/>
      <c r="Q470" s="19"/>
      <c r="R470" s="26"/>
      <c r="S470" s="20"/>
      <c r="T470" s="19"/>
      <c r="U470" s="19"/>
      <c r="V470" s="19"/>
      <c r="W470" s="19"/>
      <c r="X470" s="19"/>
      <c r="Y470" s="22"/>
      <c r="Z470" s="20"/>
      <c r="AO470" s="19"/>
      <c r="AP470" s="19"/>
      <c r="AQ470" s="19"/>
      <c r="AR470" s="19"/>
      <c r="AS470" s="19"/>
      <c r="AT470" s="26"/>
      <c r="AX470" s="19"/>
      <c r="AY470" s="19"/>
      <c r="AZ470" s="19"/>
    </row>
    <row r="471" spans="13:52" ht="15.75" customHeight="1">
      <c r="M471" s="19"/>
      <c r="N471" s="19"/>
      <c r="O471" s="19"/>
      <c r="P471" s="19"/>
      <c r="Q471" s="19"/>
      <c r="R471" s="26"/>
      <c r="S471" s="20"/>
      <c r="T471" s="19"/>
      <c r="U471" s="19"/>
      <c r="V471" s="19"/>
      <c r="W471" s="19"/>
      <c r="X471" s="19"/>
      <c r="Y471" s="22"/>
      <c r="Z471" s="20"/>
      <c r="AO471" s="19"/>
      <c r="AP471" s="19"/>
      <c r="AQ471" s="19"/>
      <c r="AR471" s="19"/>
      <c r="AS471" s="19"/>
      <c r="AT471" s="26"/>
      <c r="AX471" s="19"/>
      <c r="AY471" s="19"/>
      <c r="AZ471" s="19"/>
    </row>
    <row r="472" spans="13:52" ht="15.75" customHeight="1">
      <c r="M472" s="19"/>
      <c r="N472" s="19"/>
      <c r="O472" s="19"/>
      <c r="P472" s="19"/>
      <c r="Q472" s="19"/>
      <c r="R472" s="26"/>
      <c r="S472" s="20"/>
      <c r="T472" s="19"/>
      <c r="U472" s="19"/>
      <c r="V472" s="19"/>
      <c r="W472" s="19"/>
      <c r="X472" s="19"/>
      <c r="Y472" s="22"/>
      <c r="Z472" s="20"/>
      <c r="AO472" s="19"/>
      <c r="AP472" s="19"/>
      <c r="AQ472" s="19"/>
      <c r="AR472" s="19"/>
      <c r="AS472" s="19"/>
      <c r="AT472" s="26"/>
      <c r="AX472" s="19"/>
      <c r="AY472" s="19"/>
      <c r="AZ472" s="19"/>
    </row>
    <row r="473" spans="13:52" ht="15.75" customHeight="1">
      <c r="M473" s="19"/>
      <c r="N473" s="19"/>
      <c r="O473" s="19"/>
      <c r="P473" s="19"/>
      <c r="Q473" s="19"/>
      <c r="R473" s="26"/>
      <c r="S473" s="20"/>
      <c r="T473" s="19"/>
      <c r="U473" s="19"/>
      <c r="V473" s="19"/>
      <c r="W473" s="19"/>
      <c r="X473" s="19"/>
      <c r="Y473" s="22"/>
      <c r="Z473" s="20"/>
      <c r="AO473" s="19"/>
      <c r="AP473" s="19"/>
      <c r="AQ473" s="19"/>
      <c r="AR473" s="19"/>
      <c r="AS473" s="19"/>
      <c r="AT473" s="26"/>
      <c r="AX473" s="19"/>
      <c r="AY473" s="19"/>
      <c r="AZ473" s="19"/>
    </row>
    <row r="474" spans="13:52" ht="15.75" customHeight="1">
      <c r="M474" s="19"/>
      <c r="N474" s="19"/>
      <c r="O474" s="19"/>
      <c r="P474" s="19"/>
      <c r="Q474" s="19"/>
      <c r="R474" s="26"/>
      <c r="S474" s="20"/>
      <c r="T474" s="19"/>
      <c r="U474" s="19"/>
      <c r="V474" s="19"/>
      <c r="W474" s="19"/>
      <c r="X474" s="19"/>
      <c r="Y474" s="22"/>
      <c r="Z474" s="20"/>
      <c r="AO474" s="19"/>
      <c r="AP474" s="19"/>
      <c r="AQ474" s="19"/>
      <c r="AR474" s="19"/>
      <c r="AS474" s="19"/>
      <c r="AT474" s="26"/>
      <c r="AX474" s="19"/>
      <c r="AY474" s="19"/>
      <c r="AZ474" s="19"/>
    </row>
    <row r="475" spans="13:52" ht="15.75" customHeight="1">
      <c r="M475" s="19"/>
      <c r="N475" s="19"/>
      <c r="O475" s="19"/>
      <c r="P475" s="19"/>
      <c r="Q475" s="19"/>
      <c r="R475" s="26"/>
      <c r="S475" s="20"/>
      <c r="T475" s="19"/>
      <c r="U475" s="19"/>
      <c r="V475" s="19"/>
      <c r="W475" s="19"/>
      <c r="X475" s="19"/>
      <c r="Y475" s="22"/>
      <c r="Z475" s="20"/>
      <c r="AO475" s="19"/>
      <c r="AP475" s="19"/>
      <c r="AQ475" s="19"/>
      <c r="AR475" s="19"/>
      <c r="AS475" s="19"/>
      <c r="AT475" s="26"/>
      <c r="AX475" s="19"/>
      <c r="AY475" s="19"/>
      <c r="AZ475" s="19"/>
    </row>
    <row r="476" spans="13:52" ht="15.75" customHeight="1">
      <c r="M476" s="19"/>
      <c r="N476" s="19"/>
      <c r="O476" s="19"/>
      <c r="P476" s="19"/>
      <c r="Q476" s="19"/>
      <c r="R476" s="26"/>
      <c r="S476" s="20"/>
      <c r="T476" s="19"/>
      <c r="U476" s="19"/>
      <c r="V476" s="19"/>
      <c r="W476" s="19"/>
      <c r="X476" s="19"/>
      <c r="Y476" s="22"/>
      <c r="Z476" s="20"/>
      <c r="AO476" s="19"/>
      <c r="AP476" s="19"/>
      <c r="AQ476" s="19"/>
      <c r="AR476" s="19"/>
      <c r="AS476" s="19"/>
      <c r="AT476" s="26"/>
      <c r="AX476" s="19"/>
      <c r="AY476" s="19"/>
      <c r="AZ476" s="19"/>
    </row>
    <row r="477" spans="13:52" ht="15.75" customHeight="1">
      <c r="M477" s="19"/>
      <c r="N477" s="19"/>
      <c r="O477" s="19"/>
      <c r="P477" s="19"/>
      <c r="Q477" s="19"/>
      <c r="R477" s="26"/>
      <c r="S477" s="20"/>
      <c r="T477" s="19"/>
      <c r="U477" s="19"/>
      <c r="V477" s="19"/>
      <c r="W477" s="19"/>
      <c r="X477" s="19"/>
      <c r="Y477" s="22"/>
      <c r="Z477" s="20"/>
      <c r="AO477" s="19"/>
      <c r="AP477" s="19"/>
      <c r="AQ477" s="19"/>
      <c r="AR477" s="19"/>
      <c r="AS477" s="19"/>
      <c r="AT477" s="26"/>
      <c r="AX477" s="19"/>
      <c r="AY477" s="19"/>
      <c r="AZ477" s="19"/>
    </row>
    <row r="478" spans="13:52" ht="15.75" customHeight="1">
      <c r="M478" s="19"/>
      <c r="N478" s="19"/>
      <c r="O478" s="19"/>
      <c r="P478" s="19"/>
      <c r="Q478" s="19"/>
      <c r="R478" s="26"/>
      <c r="S478" s="20"/>
      <c r="T478" s="19"/>
      <c r="U478" s="19"/>
      <c r="V478" s="19"/>
      <c r="W478" s="19"/>
      <c r="X478" s="19"/>
      <c r="Y478" s="22"/>
      <c r="Z478" s="20"/>
      <c r="AO478" s="19"/>
      <c r="AP478" s="19"/>
      <c r="AQ478" s="19"/>
      <c r="AR478" s="19"/>
      <c r="AS478" s="19"/>
      <c r="AT478" s="26"/>
      <c r="AX478" s="19"/>
      <c r="AY478" s="19"/>
      <c r="AZ478" s="19"/>
    </row>
    <row r="479" spans="13:52" ht="15.75" customHeight="1">
      <c r="M479" s="19"/>
      <c r="N479" s="19"/>
      <c r="O479" s="19"/>
      <c r="P479" s="19"/>
      <c r="Q479" s="19"/>
      <c r="R479" s="26"/>
      <c r="S479" s="20"/>
      <c r="T479" s="19"/>
      <c r="U479" s="19"/>
      <c r="V479" s="19"/>
      <c r="W479" s="19"/>
      <c r="X479" s="19"/>
      <c r="Y479" s="22"/>
      <c r="Z479" s="20"/>
      <c r="AO479" s="19"/>
      <c r="AP479" s="19"/>
      <c r="AQ479" s="19"/>
      <c r="AR479" s="19"/>
      <c r="AS479" s="19"/>
      <c r="AT479" s="26"/>
      <c r="AX479" s="19"/>
      <c r="AY479" s="19"/>
      <c r="AZ479" s="19"/>
    </row>
    <row r="480" spans="13:52" ht="15.75" customHeight="1">
      <c r="M480" s="19"/>
      <c r="N480" s="19"/>
      <c r="O480" s="19"/>
      <c r="P480" s="19"/>
      <c r="Q480" s="19"/>
      <c r="R480" s="26"/>
      <c r="S480" s="20"/>
      <c r="T480" s="19"/>
      <c r="U480" s="19"/>
      <c r="V480" s="19"/>
      <c r="W480" s="19"/>
      <c r="X480" s="19"/>
      <c r="Y480" s="22"/>
      <c r="Z480" s="20"/>
      <c r="AO480" s="19"/>
      <c r="AP480" s="19"/>
      <c r="AQ480" s="19"/>
      <c r="AR480" s="19"/>
      <c r="AS480" s="19"/>
      <c r="AT480" s="26"/>
      <c r="AX480" s="19"/>
      <c r="AY480" s="19"/>
      <c r="AZ480" s="19"/>
    </row>
    <row r="481" spans="13:52" ht="15.75" customHeight="1">
      <c r="M481" s="19"/>
      <c r="N481" s="19"/>
      <c r="O481" s="19"/>
      <c r="P481" s="19"/>
      <c r="Q481" s="19"/>
      <c r="R481" s="26"/>
      <c r="S481" s="20"/>
      <c r="T481" s="19"/>
      <c r="U481" s="19"/>
      <c r="V481" s="19"/>
      <c r="W481" s="19"/>
      <c r="X481" s="19"/>
      <c r="Y481" s="22"/>
      <c r="Z481" s="20"/>
      <c r="AO481" s="19"/>
      <c r="AP481" s="19"/>
      <c r="AQ481" s="19"/>
      <c r="AR481" s="19"/>
      <c r="AS481" s="19"/>
      <c r="AT481" s="26"/>
      <c r="AX481" s="19"/>
      <c r="AY481" s="19"/>
      <c r="AZ481" s="19"/>
    </row>
    <row r="482" spans="13:52" ht="15.75" customHeight="1">
      <c r="M482" s="19"/>
      <c r="N482" s="19"/>
      <c r="O482" s="19"/>
      <c r="P482" s="19"/>
      <c r="Q482" s="19"/>
      <c r="R482" s="26"/>
      <c r="S482" s="20"/>
      <c r="T482" s="19"/>
      <c r="U482" s="19"/>
      <c r="V482" s="19"/>
      <c r="W482" s="19"/>
      <c r="X482" s="19"/>
      <c r="Y482" s="22"/>
      <c r="Z482" s="20"/>
      <c r="AO482" s="19"/>
      <c r="AP482" s="19"/>
      <c r="AQ482" s="19"/>
      <c r="AR482" s="19"/>
      <c r="AS482" s="19"/>
      <c r="AT482" s="26"/>
      <c r="AX482" s="19"/>
      <c r="AY482" s="19"/>
      <c r="AZ482" s="19"/>
    </row>
    <row r="483" spans="13:52" ht="15.75" customHeight="1">
      <c r="M483" s="19"/>
      <c r="N483" s="19"/>
      <c r="O483" s="19"/>
      <c r="P483" s="19"/>
      <c r="Q483" s="19"/>
      <c r="R483" s="26"/>
      <c r="S483" s="20"/>
      <c r="T483" s="19"/>
      <c r="U483" s="19"/>
      <c r="V483" s="19"/>
      <c r="W483" s="19"/>
      <c r="X483" s="19"/>
      <c r="Y483" s="22"/>
      <c r="Z483" s="20"/>
      <c r="AO483" s="19"/>
      <c r="AP483" s="19"/>
      <c r="AQ483" s="19"/>
      <c r="AR483" s="19"/>
      <c r="AS483" s="19"/>
      <c r="AT483" s="26"/>
      <c r="AX483" s="19"/>
      <c r="AY483" s="19"/>
      <c r="AZ483" s="19"/>
    </row>
    <row r="484" spans="13:52" ht="15.75" customHeight="1">
      <c r="M484" s="19"/>
      <c r="N484" s="19"/>
      <c r="O484" s="19"/>
      <c r="P484" s="19"/>
      <c r="Q484" s="19"/>
      <c r="R484" s="26"/>
      <c r="S484" s="20"/>
      <c r="T484" s="19"/>
      <c r="U484" s="19"/>
      <c r="V484" s="19"/>
      <c r="W484" s="19"/>
      <c r="X484" s="19"/>
      <c r="Y484" s="22"/>
      <c r="Z484" s="20"/>
      <c r="AO484" s="19"/>
      <c r="AP484" s="19"/>
      <c r="AQ484" s="19"/>
      <c r="AR484" s="19"/>
      <c r="AS484" s="19"/>
      <c r="AT484" s="26"/>
      <c r="AX484" s="19"/>
      <c r="AY484" s="19"/>
      <c r="AZ484" s="19"/>
    </row>
    <row r="485" spans="13:52" ht="15.75" customHeight="1">
      <c r="M485" s="19"/>
      <c r="N485" s="19"/>
      <c r="O485" s="19"/>
      <c r="P485" s="19"/>
      <c r="Q485" s="19"/>
      <c r="R485" s="26"/>
      <c r="S485" s="20"/>
      <c r="T485" s="19"/>
      <c r="U485" s="19"/>
      <c r="V485" s="19"/>
      <c r="W485" s="19"/>
      <c r="X485" s="19"/>
      <c r="Y485" s="22"/>
      <c r="Z485" s="20"/>
      <c r="AO485" s="19"/>
      <c r="AP485" s="19"/>
      <c r="AQ485" s="19"/>
      <c r="AR485" s="19"/>
      <c r="AS485" s="19"/>
      <c r="AT485" s="26"/>
      <c r="AX485" s="19"/>
      <c r="AY485" s="19"/>
      <c r="AZ485" s="19"/>
    </row>
    <row r="486" spans="13:52" ht="15.75" customHeight="1">
      <c r="M486" s="19"/>
      <c r="N486" s="19"/>
      <c r="O486" s="19"/>
      <c r="P486" s="19"/>
      <c r="Q486" s="19"/>
      <c r="R486" s="26"/>
      <c r="S486" s="20"/>
      <c r="T486" s="19"/>
      <c r="U486" s="19"/>
      <c r="V486" s="19"/>
      <c r="W486" s="19"/>
      <c r="X486" s="19"/>
      <c r="Y486" s="22"/>
      <c r="Z486" s="20"/>
      <c r="AO486" s="19"/>
      <c r="AP486" s="19"/>
      <c r="AQ486" s="19"/>
      <c r="AR486" s="19"/>
      <c r="AS486" s="19"/>
      <c r="AT486" s="26"/>
      <c r="AX486" s="19"/>
      <c r="AY486" s="19"/>
      <c r="AZ486" s="19"/>
    </row>
    <row r="487" spans="13:52" ht="15.75" customHeight="1">
      <c r="M487" s="19"/>
      <c r="N487" s="19"/>
      <c r="O487" s="19"/>
      <c r="P487" s="19"/>
      <c r="Q487" s="19"/>
      <c r="R487" s="26"/>
      <c r="S487" s="20"/>
      <c r="T487" s="19"/>
      <c r="U487" s="19"/>
      <c r="V487" s="19"/>
      <c r="W487" s="19"/>
      <c r="X487" s="19"/>
      <c r="Y487" s="22"/>
      <c r="Z487" s="20"/>
      <c r="AO487" s="19"/>
      <c r="AP487" s="19"/>
      <c r="AQ487" s="19"/>
      <c r="AR487" s="19"/>
      <c r="AS487" s="19"/>
      <c r="AT487" s="26"/>
      <c r="AX487" s="19"/>
      <c r="AY487" s="19"/>
      <c r="AZ487" s="19"/>
    </row>
    <row r="488" spans="13:52" ht="15.75" customHeight="1">
      <c r="M488" s="19"/>
      <c r="N488" s="19"/>
      <c r="O488" s="19"/>
      <c r="P488" s="19"/>
      <c r="Q488" s="19"/>
      <c r="R488" s="26"/>
      <c r="S488" s="20"/>
      <c r="T488" s="19"/>
      <c r="U488" s="19"/>
      <c r="V488" s="19"/>
      <c r="W488" s="19"/>
      <c r="X488" s="19"/>
      <c r="Y488" s="22"/>
      <c r="Z488" s="20"/>
      <c r="AO488" s="19"/>
      <c r="AP488" s="19"/>
      <c r="AQ488" s="19"/>
      <c r="AR488" s="19"/>
      <c r="AS488" s="19"/>
      <c r="AT488" s="26"/>
      <c r="AX488" s="19"/>
      <c r="AY488" s="19"/>
      <c r="AZ488" s="19"/>
    </row>
    <row r="489" spans="13:52" ht="15.75" customHeight="1">
      <c r="M489" s="19"/>
      <c r="N489" s="19"/>
      <c r="O489" s="19"/>
      <c r="P489" s="19"/>
      <c r="Q489" s="19"/>
      <c r="R489" s="26"/>
      <c r="S489" s="20"/>
      <c r="T489" s="19"/>
      <c r="U489" s="19"/>
      <c r="V489" s="19"/>
      <c r="W489" s="19"/>
      <c r="X489" s="19"/>
      <c r="Y489" s="22"/>
      <c r="Z489" s="20"/>
      <c r="AO489" s="19"/>
      <c r="AP489" s="19"/>
      <c r="AQ489" s="19"/>
      <c r="AR489" s="19"/>
      <c r="AS489" s="19"/>
      <c r="AT489" s="26"/>
      <c r="AX489" s="19"/>
      <c r="AY489" s="19"/>
      <c r="AZ489" s="19"/>
    </row>
    <row r="490" spans="13:52" ht="15.75" customHeight="1">
      <c r="M490" s="19"/>
      <c r="N490" s="19"/>
      <c r="O490" s="19"/>
      <c r="P490" s="19"/>
      <c r="Q490" s="19"/>
      <c r="R490" s="26"/>
      <c r="S490" s="20"/>
      <c r="T490" s="19"/>
      <c r="U490" s="19"/>
      <c r="V490" s="19"/>
      <c r="W490" s="19"/>
      <c r="X490" s="19"/>
      <c r="Y490" s="22"/>
      <c r="Z490" s="20"/>
      <c r="AO490" s="19"/>
      <c r="AP490" s="19"/>
      <c r="AQ490" s="19"/>
      <c r="AR490" s="19"/>
      <c r="AS490" s="19"/>
      <c r="AT490" s="26"/>
      <c r="AX490" s="19"/>
      <c r="AY490" s="19"/>
      <c r="AZ490" s="19"/>
    </row>
    <row r="491" spans="13:52" ht="15.75" customHeight="1">
      <c r="M491" s="19"/>
      <c r="N491" s="19"/>
      <c r="O491" s="19"/>
      <c r="P491" s="19"/>
      <c r="Q491" s="19"/>
      <c r="R491" s="26"/>
      <c r="S491" s="20"/>
      <c r="T491" s="19"/>
      <c r="U491" s="19"/>
      <c r="V491" s="19"/>
      <c r="W491" s="19"/>
      <c r="X491" s="19"/>
      <c r="Y491" s="22"/>
      <c r="Z491" s="20"/>
      <c r="AO491" s="19"/>
      <c r="AP491" s="19"/>
      <c r="AQ491" s="19"/>
      <c r="AR491" s="19"/>
      <c r="AS491" s="19"/>
      <c r="AT491" s="26"/>
      <c r="AX491" s="19"/>
      <c r="AY491" s="19"/>
      <c r="AZ491" s="19"/>
    </row>
    <row r="492" spans="13:52" ht="15.75" customHeight="1">
      <c r="M492" s="19"/>
      <c r="N492" s="19"/>
      <c r="O492" s="19"/>
      <c r="P492" s="19"/>
      <c r="Q492" s="19"/>
      <c r="R492" s="26"/>
      <c r="S492" s="20"/>
      <c r="T492" s="19"/>
      <c r="U492" s="19"/>
      <c r="V492" s="19"/>
      <c r="W492" s="19"/>
      <c r="X492" s="19"/>
      <c r="Y492" s="22"/>
      <c r="Z492" s="20"/>
      <c r="AO492" s="19"/>
      <c r="AP492" s="19"/>
      <c r="AQ492" s="19"/>
      <c r="AR492" s="19"/>
      <c r="AS492" s="19"/>
      <c r="AT492" s="26"/>
      <c r="AX492" s="19"/>
      <c r="AY492" s="19"/>
      <c r="AZ492" s="19"/>
    </row>
    <row r="493" spans="13:52" ht="15.75" customHeight="1">
      <c r="M493" s="19"/>
      <c r="N493" s="19"/>
      <c r="O493" s="19"/>
      <c r="P493" s="19"/>
      <c r="Q493" s="19"/>
      <c r="R493" s="26"/>
      <c r="S493" s="20"/>
      <c r="T493" s="19"/>
      <c r="U493" s="19"/>
      <c r="V493" s="19"/>
      <c r="W493" s="19"/>
      <c r="X493" s="19"/>
      <c r="Y493" s="22"/>
      <c r="Z493" s="20"/>
      <c r="AO493" s="19"/>
      <c r="AP493" s="19"/>
      <c r="AQ493" s="19"/>
      <c r="AR493" s="19"/>
      <c r="AS493" s="19"/>
      <c r="AT493" s="26"/>
      <c r="AX493" s="19"/>
      <c r="AY493" s="19"/>
      <c r="AZ493" s="19"/>
    </row>
    <row r="494" spans="13:52" ht="15.75" customHeight="1">
      <c r="M494" s="19"/>
      <c r="N494" s="19"/>
      <c r="O494" s="19"/>
      <c r="P494" s="19"/>
      <c r="Q494" s="19"/>
      <c r="R494" s="26"/>
      <c r="S494" s="20"/>
      <c r="T494" s="19"/>
      <c r="U494" s="19"/>
      <c r="V494" s="19"/>
      <c r="W494" s="19"/>
      <c r="X494" s="19"/>
      <c r="Y494" s="22"/>
      <c r="Z494" s="20"/>
      <c r="AO494" s="19"/>
      <c r="AP494" s="19"/>
      <c r="AQ494" s="19"/>
      <c r="AR494" s="19"/>
      <c r="AS494" s="19"/>
      <c r="AT494" s="26"/>
      <c r="AX494" s="19"/>
      <c r="AY494" s="19"/>
      <c r="AZ494" s="19"/>
    </row>
    <row r="495" spans="13:52" ht="15.75" customHeight="1">
      <c r="M495" s="19"/>
      <c r="N495" s="19"/>
      <c r="O495" s="19"/>
      <c r="P495" s="19"/>
      <c r="Q495" s="19"/>
      <c r="R495" s="26"/>
      <c r="S495" s="20"/>
      <c r="T495" s="19"/>
      <c r="U495" s="19"/>
      <c r="V495" s="19"/>
      <c r="W495" s="19"/>
      <c r="X495" s="19"/>
      <c r="Y495" s="22"/>
      <c r="Z495" s="20"/>
      <c r="AO495" s="19"/>
      <c r="AP495" s="19"/>
      <c r="AQ495" s="19"/>
      <c r="AR495" s="19"/>
      <c r="AS495" s="19"/>
      <c r="AT495" s="26"/>
      <c r="AX495" s="19"/>
      <c r="AY495" s="19"/>
      <c r="AZ495" s="19"/>
    </row>
    <row r="496" spans="13:52" ht="15.75" customHeight="1">
      <c r="M496" s="19"/>
      <c r="N496" s="19"/>
      <c r="O496" s="19"/>
      <c r="P496" s="19"/>
      <c r="Q496" s="19"/>
      <c r="R496" s="26"/>
      <c r="S496" s="20"/>
      <c r="T496" s="19"/>
      <c r="U496" s="19"/>
      <c r="V496" s="19"/>
      <c r="W496" s="19"/>
      <c r="X496" s="19"/>
      <c r="Y496" s="22"/>
      <c r="Z496" s="20"/>
      <c r="AO496" s="19"/>
      <c r="AP496" s="19"/>
      <c r="AQ496" s="19"/>
      <c r="AR496" s="19"/>
      <c r="AS496" s="19"/>
      <c r="AT496" s="26"/>
      <c r="AX496" s="19"/>
      <c r="AY496" s="19"/>
      <c r="AZ496" s="19"/>
    </row>
    <row r="497" spans="13:52" ht="15.75" customHeight="1">
      <c r="M497" s="19"/>
      <c r="N497" s="19"/>
      <c r="O497" s="19"/>
      <c r="P497" s="19"/>
      <c r="Q497" s="19"/>
      <c r="R497" s="26"/>
      <c r="S497" s="20"/>
      <c r="T497" s="19"/>
      <c r="U497" s="19"/>
      <c r="V497" s="19"/>
      <c r="W497" s="19"/>
      <c r="X497" s="19"/>
      <c r="Y497" s="22"/>
      <c r="Z497" s="20"/>
      <c r="AO497" s="19"/>
      <c r="AP497" s="19"/>
      <c r="AQ497" s="19"/>
      <c r="AR497" s="19"/>
      <c r="AS497" s="19"/>
      <c r="AT497" s="26"/>
      <c r="AX497" s="19"/>
      <c r="AY497" s="19"/>
      <c r="AZ497" s="19"/>
    </row>
    <row r="498" spans="13:52" ht="15.75" customHeight="1">
      <c r="M498" s="19"/>
      <c r="N498" s="19"/>
      <c r="O498" s="19"/>
      <c r="P498" s="19"/>
      <c r="Q498" s="19"/>
      <c r="R498" s="26"/>
      <c r="S498" s="20"/>
      <c r="T498" s="19"/>
      <c r="U498" s="19"/>
      <c r="V498" s="19"/>
      <c r="W498" s="19"/>
      <c r="X498" s="19"/>
      <c r="Y498" s="22"/>
      <c r="Z498" s="20"/>
      <c r="AO498" s="19"/>
      <c r="AP498" s="19"/>
      <c r="AQ498" s="19"/>
      <c r="AR498" s="19"/>
      <c r="AS498" s="19"/>
      <c r="AT498" s="26"/>
      <c r="AX498" s="19"/>
      <c r="AY498" s="19"/>
      <c r="AZ498" s="19"/>
    </row>
    <row r="499" spans="13:52" ht="15.75" customHeight="1">
      <c r="M499" s="19"/>
      <c r="N499" s="19"/>
      <c r="O499" s="19"/>
      <c r="P499" s="19"/>
      <c r="Q499" s="19"/>
      <c r="R499" s="26"/>
      <c r="S499" s="20"/>
      <c r="T499" s="19"/>
      <c r="U499" s="19"/>
      <c r="V499" s="19"/>
      <c r="W499" s="19"/>
      <c r="X499" s="19"/>
      <c r="Y499" s="22"/>
      <c r="Z499" s="20"/>
      <c r="AO499" s="19"/>
      <c r="AP499" s="19"/>
      <c r="AQ499" s="19"/>
      <c r="AR499" s="19"/>
      <c r="AS499" s="19"/>
      <c r="AT499" s="26"/>
      <c r="AX499" s="19"/>
      <c r="AY499" s="19"/>
      <c r="AZ499" s="19"/>
    </row>
    <row r="500" spans="13:52" ht="15.75" customHeight="1">
      <c r="M500" s="19"/>
      <c r="N500" s="19"/>
      <c r="O500" s="19"/>
      <c r="P500" s="19"/>
      <c r="Q500" s="19"/>
      <c r="R500" s="26"/>
      <c r="S500" s="20"/>
      <c r="T500" s="19"/>
      <c r="U500" s="19"/>
      <c r="V500" s="19"/>
      <c r="W500" s="19"/>
      <c r="X500" s="19"/>
      <c r="Y500" s="22"/>
      <c r="Z500" s="20"/>
      <c r="AO500" s="19"/>
      <c r="AP500" s="19"/>
      <c r="AQ500" s="19"/>
      <c r="AR500" s="19"/>
      <c r="AS500" s="19"/>
      <c r="AT500" s="26"/>
      <c r="AX500" s="19"/>
      <c r="AY500" s="19"/>
      <c r="AZ500" s="19"/>
    </row>
    <row r="501" spans="13:52" ht="15.75" customHeight="1">
      <c r="M501" s="19"/>
      <c r="N501" s="19"/>
      <c r="O501" s="19"/>
      <c r="P501" s="19"/>
      <c r="Q501" s="19"/>
      <c r="R501" s="26"/>
      <c r="S501" s="20"/>
      <c r="T501" s="19"/>
      <c r="U501" s="19"/>
      <c r="V501" s="19"/>
      <c r="W501" s="19"/>
      <c r="X501" s="19"/>
      <c r="Y501" s="22"/>
      <c r="Z501" s="20"/>
      <c r="AO501" s="19"/>
      <c r="AP501" s="19"/>
      <c r="AQ501" s="19"/>
      <c r="AR501" s="19"/>
      <c r="AS501" s="19"/>
      <c r="AT501" s="26"/>
      <c r="AX501" s="19"/>
      <c r="AY501" s="19"/>
      <c r="AZ501" s="19"/>
    </row>
    <row r="502" spans="13:52" ht="15.75" customHeight="1">
      <c r="M502" s="19"/>
      <c r="N502" s="19"/>
      <c r="O502" s="19"/>
      <c r="P502" s="19"/>
      <c r="Q502" s="19"/>
      <c r="R502" s="26"/>
      <c r="S502" s="20"/>
      <c r="T502" s="19"/>
      <c r="U502" s="19"/>
      <c r="V502" s="19"/>
      <c r="W502" s="19"/>
      <c r="X502" s="19"/>
      <c r="Y502" s="22"/>
      <c r="Z502" s="20"/>
      <c r="AO502" s="19"/>
      <c r="AP502" s="19"/>
      <c r="AQ502" s="19"/>
      <c r="AR502" s="19"/>
      <c r="AS502" s="19"/>
      <c r="AT502" s="26"/>
      <c r="AX502" s="19"/>
      <c r="AY502" s="19"/>
      <c r="AZ502" s="19"/>
    </row>
    <row r="503" spans="13:52" ht="15.75" customHeight="1">
      <c r="M503" s="19"/>
      <c r="N503" s="19"/>
      <c r="O503" s="19"/>
      <c r="P503" s="19"/>
      <c r="Q503" s="19"/>
      <c r="R503" s="26"/>
      <c r="S503" s="20"/>
      <c r="T503" s="19"/>
      <c r="U503" s="19"/>
      <c r="V503" s="19"/>
      <c r="W503" s="19"/>
      <c r="X503" s="19"/>
      <c r="Y503" s="22"/>
      <c r="Z503" s="20"/>
      <c r="AO503" s="19"/>
      <c r="AP503" s="19"/>
      <c r="AQ503" s="19"/>
      <c r="AR503" s="19"/>
      <c r="AS503" s="19"/>
      <c r="AT503" s="26"/>
      <c r="AX503" s="19"/>
      <c r="AY503" s="19"/>
      <c r="AZ503" s="19"/>
    </row>
    <row r="504" spans="13:52" ht="15.75" customHeight="1">
      <c r="M504" s="19"/>
      <c r="N504" s="19"/>
      <c r="O504" s="19"/>
      <c r="P504" s="19"/>
      <c r="Q504" s="19"/>
      <c r="R504" s="26"/>
      <c r="S504" s="20"/>
      <c r="T504" s="19"/>
      <c r="U504" s="19"/>
      <c r="V504" s="19"/>
      <c r="W504" s="19"/>
      <c r="X504" s="19"/>
      <c r="Y504" s="22"/>
      <c r="Z504" s="20"/>
      <c r="AO504" s="19"/>
      <c r="AP504" s="19"/>
      <c r="AQ504" s="19"/>
      <c r="AR504" s="19"/>
      <c r="AS504" s="19"/>
      <c r="AT504" s="26"/>
      <c r="AX504" s="19"/>
      <c r="AY504" s="19"/>
      <c r="AZ504" s="19"/>
    </row>
    <row r="505" spans="13:52" ht="15.75" customHeight="1">
      <c r="M505" s="19"/>
      <c r="N505" s="19"/>
      <c r="O505" s="19"/>
      <c r="P505" s="19"/>
      <c r="Q505" s="19"/>
      <c r="R505" s="26"/>
      <c r="S505" s="20"/>
      <c r="T505" s="19"/>
      <c r="U505" s="19"/>
      <c r="V505" s="19"/>
      <c r="W505" s="19"/>
      <c r="X505" s="19"/>
      <c r="Y505" s="22"/>
      <c r="Z505" s="20"/>
      <c r="AO505" s="19"/>
      <c r="AP505" s="19"/>
      <c r="AQ505" s="19"/>
      <c r="AR505" s="19"/>
      <c r="AS505" s="19"/>
      <c r="AT505" s="26"/>
      <c r="AX505" s="19"/>
      <c r="AY505" s="19"/>
      <c r="AZ505" s="19"/>
    </row>
    <row r="506" spans="13:52" ht="15.75" customHeight="1">
      <c r="M506" s="19"/>
      <c r="N506" s="19"/>
      <c r="O506" s="19"/>
      <c r="P506" s="19"/>
      <c r="Q506" s="19"/>
      <c r="R506" s="26"/>
      <c r="S506" s="20"/>
      <c r="T506" s="19"/>
      <c r="U506" s="19"/>
      <c r="V506" s="19"/>
      <c r="W506" s="19"/>
      <c r="X506" s="19"/>
      <c r="Y506" s="22"/>
      <c r="Z506" s="20"/>
      <c r="AO506" s="19"/>
      <c r="AP506" s="19"/>
      <c r="AQ506" s="19"/>
      <c r="AR506" s="19"/>
      <c r="AS506" s="19"/>
      <c r="AT506" s="26"/>
      <c r="AX506" s="19"/>
      <c r="AY506" s="19"/>
      <c r="AZ506" s="19"/>
    </row>
    <row r="507" spans="13:52" ht="15.75" customHeight="1">
      <c r="M507" s="19"/>
      <c r="N507" s="19"/>
      <c r="O507" s="19"/>
      <c r="P507" s="19"/>
      <c r="Q507" s="19"/>
      <c r="R507" s="26"/>
      <c r="S507" s="20"/>
      <c r="T507" s="19"/>
      <c r="U507" s="19"/>
      <c r="V507" s="19"/>
      <c r="W507" s="19"/>
      <c r="X507" s="19"/>
      <c r="Y507" s="22"/>
      <c r="Z507" s="20"/>
      <c r="AO507" s="19"/>
      <c r="AP507" s="19"/>
      <c r="AQ507" s="19"/>
      <c r="AR507" s="19"/>
      <c r="AS507" s="19"/>
      <c r="AT507" s="26"/>
      <c r="AX507" s="19"/>
      <c r="AY507" s="19"/>
      <c r="AZ507" s="19"/>
    </row>
    <row r="508" spans="13:52" ht="15.75" customHeight="1">
      <c r="M508" s="19"/>
      <c r="N508" s="19"/>
      <c r="O508" s="19"/>
      <c r="P508" s="19"/>
      <c r="Q508" s="19"/>
      <c r="R508" s="26"/>
      <c r="S508" s="20"/>
      <c r="T508" s="19"/>
      <c r="U508" s="19"/>
      <c r="V508" s="19"/>
      <c r="W508" s="19"/>
      <c r="X508" s="19"/>
      <c r="Y508" s="22"/>
      <c r="Z508" s="20"/>
      <c r="AO508" s="19"/>
      <c r="AP508" s="19"/>
      <c r="AQ508" s="19"/>
      <c r="AR508" s="19"/>
      <c r="AS508" s="19"/>
      <c r="AT508" s="26"/>
      <c r="AX508" s="19"/>
      <c r="AY508" s="19"/>
      <c r="AZ508" s="19"/>
    </row>
    <row r="509" spans="13:52" ht="15.75" customHeight="1">
      <c r="M509" s="19"/>
      <c r="N509" s="19"/>
      <c r="O509" s="19"/>
      <c r="P509" s="19"/>
      <c r="Q509" s="19"/>
      <c r="R509" s="26"/>
      <c r="S509" s="20"/>
      <c r="T509" s="19"/>
      <c r="U509" s="19"/>
      <c r="V509" s="19"/>
      <c r="W509" s="19"/>
      <c r="X509" s="19"/>
      <c r="Y509" s="22"/>
      <c r="Z509" s="20"/>
      <c r="AO509" s="19"/>
      <c r="AP509" s="19"/>
      <c r="AQ509" s="19"/>
      <c r="AR509" s="19"/>
      <c r="AS509" s="19"/>
      <c r="AT509" s="26"/>
      <c r="AX509" s="19"/>
      <c r="AY509" s="19"/>
      <c r="AZ509" s="19"/>
    </row>
    <row r="510" spans="13:52" ht="15.75" customHeight="1">
      <c r="M510" s="19"/>
      <c r="N510" s="19"/>
      <c r="O510" s="19"/>
      <c r="P510" s="19"/>
      <c r="Q510" s="19"/>
      <c r="R510" s="26"/>
      <c r="S510" s="20"/>
      <c r="T510" s="19"/>
      <c r="U510" s="19"/>
      <c r="V510" s="19"/>
      <c r="W510" s="19"/>
      <c r="X510" s="19"/>
      <c r="Y510" s="22"/>
      <c r="Z510" s="20"/>
      <c r="AO510" s="19"/>
      <c r="AP510" s="19"/>
      <c r="AQ510" s="19"/>
      <c r="AR510" s="19"/>
      <c r="AS510" s="19"/>
      <c r="AT510" s="26"/>
      <c r="AX510" s="19"/>
      <c r="AY510" s="19"/>
      <c r="AZ510" s="19"/>
    </row>
    <row r="511" spans="13:52" ht="15.75" customHeight="1">
      <c r="M511" s="19"/>
      <c r="N511" s="19"/>
      <c r="O511" s="19"/>
      <c r="P511" s="19"/>
      <c r="Q511" s="19"/>
      <c r="R511" s="26"/>
      <c r="S511" s="20"/>
      <c r="T511" s="19"/>
      <c r="U511" s="19"/>
      <c r="V511" s="19"/>
      <c r="W511" s="19"/>
      <c r="X511" s="19"/>
      <c r="Y511" s="22"/>
      <c r="Z511" s="20"/>
      <c r="AO511" s="19"/>
      <c r="AP511" s="19"/>
      <c r="AQ511" s="19"/>
      <c r="AR511" s="19"/>
      <c r="AS511" s="19"/>
      <c r="AT511" s="26"/>
      <c r="AX511" s="19"/>
      <c r="AY511" s="19"/>
      <c r="AZ511" s="19"/>
    </row>
    <row r="512" spans="13:52" ht="15.75" customHeight="1">
      <c r="M512" s="19"/>
      <c r="N512" s="19"/>
      <c r="O512" s="19"/>
      <c r="P512" s="19"/>
      <c r="Q512" s="19"/>
      <c r="R512" s="26"/>
      <c r="S512" s="20"/>
      <c r="T512" s="19"/>
      <c r="U512" s="19"/>
      <c r="V512" s="19"/>
      <c r="W512" s="19"/>
      <c r="X512" s="19"/>
      <c r="Y512" s="22"/>
      <c r="Z512" s="20"/>
      <c r="AO512" s="19"/>
      <c r="AP512" s="19"/>
      <c r="AQ512" s="19"/>
      <c r="AR512" s="19"/>
      <c r="AS512" s="19"/>
      <c r="AT512" s="26"/>
      <c r="AX512" s="19"/>
      <c r="AY512" s="19"/>
      <c r="AZ512" s="19"/>
    </row>
    <row r="513" spans="13:52" ht="15.75" customHeight="1">
      <c r="M513" s="19"/>
      <c r="N513" s="19"/>
      <c r="O513" s="19"/>
      <c r="P513" s="19"/>
      <c r="Q513" s="19"/>
      <c r="R513" s="26"/>
      <c r="S513" s="20"/>
      <c r="T513" s="19"/>
      <c r="U513" s="19"/>
      <c r="V513" s="19"/>
      <c r="W513" s="19"/>
      <c r="X513" s="19"/>
      <c r="Y513" s="22"/>
      <c r="Z513" s="20"/>
      <c r="AO513" s="19"/>
      <c r="AP513" s="19"/>
      <c r="AQ513" s="19"/>
      <c r="AR513" s="19"/>
      <c r="AS513" s="19"/>
      <c r="AT513" s="26"/>
      <c r="AX513" s="19"/>
      <c r="AY513" s="19"/>
      <c r="AZ513" s="19"/>
    </row>
    <row r="514" spans="13:52" ht="15.75" customHeight="1">
      <c r="M514" s="19"/>
      <c r="N514" s="19"/>
      <c r="O514" s="19"/>
      <c r="P514" s="19"/>
      <c r="Q514" s="19"/>
      <c r="R514" s="26"/>
      <c r="S514" s="20"/>
      <c r="T514" s="19"/>
      <c r="U514" s="19"/>
      <c r="V514" s="19"/>
      <c r="W514" s="19"/>
      <c r="X514" s="19"/>
      <c r="Y514" s="22"/>
      <c r="Z514" s="20"/>
      <c r="AO514" s="19"/>
      <c r="AP514" s="19"/>
      <c r="AQ514" s="19"/>
      <c r="AR514" s="19"/>
      <c r="AS514" s="19"/>
      <c r="AT514" s="26"/>
      <c r="AX514" s="19"/>
      <c r="AY514" s="19"/>
      <c r="AZ514" s="19"/>
    </row>
    <row r="515" spans="13:52" ht="15.75" customHeight="1">
      <c r="M515" s="19"/>
      <c r="N515" s="19"/>
      <c r="O515" s="19"/>
      <c r="P515" s="19"/>
      <c r="Q515" s="19"/>
      <c r="R515" s="26"/>
      <c r="S515" s="20"/>
      <c r="T515" s="19"/>
      <c r="U515" s="19"/>
      <c r="V515" s="19"/>
      <c r="W515" s="19"/>
      <c r="X515" s="19"/>
      <c r="Y515" s="22"/>
      <c r="Z515" s="20"/>
      <c r="AO515" s="19"/>
      <c r="AP515" s="19"/>
      <c r="AQ515" s="19"/>
      <c r="AR515" s="19"/>
      <c r="AS515" s="19"/>
      <c r="AT515" s="26"/>
      <c r="AX515" s="19"/>
      <c r="AY515" s="19"/>
      <c r="AZ515" s="19"/>
    </row>
    <row r="516" spans="13:52" ht="15.75" customHeight="1">
      <c r="M516" s="19"/>
      <c r="N516" s="19"/>
      <c r="O516" s="19"/>
      <c r="P516" s="19"/>
      <c r="Q516" s="19"/>
      <c r="R516" s="26"/>
      <c r="S516" s="20"/>
      <c r="T516" s="19"/>
      <c r="U516" s="19"/>
      <c r="V516" s="19"/>
      <c r="W516" s="19"/>
      <c r="X516" s="19"/>
      <c r="Y516" s="22"/>
      <c r="Z516" s="20"/>
      <c r="AO516" s="19"/>
      <c r="AP516" s="19"/>
      <c r="AQ516" s="19"/>
      <c r="AR516" s="19"/>
      <c r="AS516" s="19"/>
      <c r="AT516" s="26"/>
      <c r="AX516" s="19"/>
      <c r="AY516" s="19"/>
      <c r="AZ516" s="19"/>
    </row>
    <row r="517" spans="13:52" ht="15.75" customHeight="1">
      <c r="M517" s="19"/>
      <c r="N517" s="19"/>
      <c r="O517" s="19"/>
      <c r="P517" s="19"/>
      <c r="Q517" s="19"/>
      <c r="R517" s="26"/>
      <c r="S517" s="20"/>
      <c r="T517" s="19"/>
      <c r="U517" s="19"/>
      <c r="V517" s="19"/>
      <c r="W517" s="19"/>
      <c r="X517" s="19"/>
      <c r="Y517" s="22"/>
      <c r="Z517" s="20"/>
      <c r="AO517" s="19"/>
      <c r="AP517" s="19"/>
      <c r="AQ517" s="19"/>
      <c r="AR517" s="19"/>
      <c r="AS517" s="19"/>
      <c r="AT517" s="26"/>
      <c r="AX517" s="19"/>
      <c r="AY517" s="19"/>
      <c r="AZ517" s="19"/>
    </row>
    <row r="518" spans="13:52" ht="15.75" customHeight="1">
      <c r="M518" s="19"/>
      <c r="N518" s="19"/>
      <c r="O518" s="19"/>
      <c r="P518" s="19"/>
      <c r="Q518" s="19"/>
      <c r="R518" s="26"/>
      <c r="S518" s="20"/>
      <c r="T518" s="19"/>
      <c r="U518" s="19"/>
      <c r="V518" s="19"/>
      <c r="W518" s="19"/>
      <c r="X518" s="19"/>
      <c r="Y518" s="22"/>
      <c r="Z518" s="20"/>
      <c r="AO518" s="19"/>
      <c r="AP518" s="19"/>
      <c r="AQ518" s="19"/>
      <c r="AR518" s="19"/>
      <c r="AS518" s="19"/>
      <c r="AT518" s="26"/>
      <c r="AX518" s="19"/>
      <c r="AY518" s="19"/>
      <c r="AZ518" s="19"/>
    </row>
    <row r="519" spans="13:52" ht="15.75" customHeight="1">
      <c r="M519" s="19"/>
      <c r="N519" s="19"/>
      <c r="O519" s="19"/>
      <c r="P519" s="19"/>
      <c r="Q519" s="19"/>
      <c r="R519" s="26"/>
      <c r="S519" s="20"/>
      <c r="T519" s="19"/>
      <c r="U519" s="19"/>
      <c r="V519" s="19"/>
      <c r="W519" s="19"/>
      <c r="X519" s="19"/>
      <c r="Y519" s="22"/>
      <c r="Z519" s="20"/>
      <c r="AO519" s="19"/>
      <c r="AP519" s="19"/>
      <c r="AQ519" s="19"/>
      <c r="AR519" s="19"/>
      <c r="AS519" s="19"/>
      <c r="AT519" s="26"/>
      <c r="AX519" s="19"/>
      <c r="AY519" s="19"/>
      <c r="AZ519" s="19"/>
    </row>
    <row r="520" spans="13:52" ht="15.75" customHeight="1">
      <c r="M520" s="19"/>
      <c r="N520" s="19"/>
      <c r="O520" s="19"/>
      <c r="P520" s="19"/>
      <c r="Q520" s="19"/>
      <c r="R520" s="26"/>
      <c r="S520" s="20"/>
      <c r="T520" s="19"/>
      <c r="U520" s="19"/>
      <c r="V520" s="19"/>
      <c r="W520" s="19"/>
      <c r="X520" s="19"/>
      <c r="Y520" s="22"/>
      <c r="Z520" s="20"/>
      <c r="AO520" s="19"/>
      <c r="AP520" s="19"/>
      <c r="AQ520" s="19"/>
      <c r="AR520" s="19"/>
      <c r="AS520" s="19"/>
      <c r="AT520" s="26"/>
      <c r="AX520" s="19"/>
      <c r="AY520" s="19"/>
      <c r="AZ520" s="19"/>
    </row>
    <row r="521" spans="13:52" ht="15.75" customHeight="1">
      <c r="M521" s="19"/>
      <c r="N521" s="19"/>
      <c r="O521" s="19"/>
      <c r="P521" s="19"/>
      <c r="Q521" s="19"/>
      <c r="R521" s="26"/>
      <c r="S521" s="20"/>
      <c r="T521" s="19"/>
      <c r="U521" s="19"/>
      <c r="V521" s="19"/>
      <c r="W521" s="19"/>
      <c r="X521" s="19"/>
      <c r="Y521" s="22"/>
      <c r="Z521" s="20"/>
      <c r="AO521" s="19"/>
      <c r="AP521" s="19"/>
      <c r="AQ521" s="19"/>
      <c r="AR521" s="19"/>
      <c r="AS521" s="19"/>
      <c r="AT521" s="26"/>
      <c r="AX521" s="19"/>
      <c r="AY521" s="19"/>
      <c r="AZ521" s="19"/>
    </row>
    <row r="522" spans="13:52" ht="15.75" customHeight="1">
      <c r="M522" s="19"/>
      <c r="N522" s="19"/>
      <c r="O522" s="19"/>
      <c r="P522" s="19"/>
      <c r="Q522" s="19"/>
      <c r="R522" s="26"/>
      <c r="S522" s="20"/>
      <c r="T522" s="19"/>
      <c r="U522" s="19"/>
      <c r="V522" s="19"/>
      <c r="W522" s="19"/>
      <c r="X522" s="19"/>
      <c r="Y522" s="22"/>
      <c r="Z522" s="20"/>
      <c r="AO522" s="19"/>
      <c r="AP522" s="19"/>
      <c r="AQ522" s="19"/>
      <c r="AR522" s="19"/>
      <c r="AS522" s="19"/>
      <c r="AT522" s="26"/>
      <c r="AX522" s="19"/>
      <c r="AY522" s="19"/>
      <c r="AZ522" s="19"/>
    </row>
    <row r="523" spans="13:52" ht="15.75" customHeight="1">
      <c r="M523" s="19"/>
      <c r="N523" s="19"/>
      <c r="O523" s="19"/>
      <c r="P523" s="19"/>
      <c r="Q523" s="19"/>
      <c r="R523" s="26"/>
      <c r="S523" s="20"/>
      <c r="T523" s="19"/>
      <c r="U523" s="19"/>
      <c r="V523" s="19"/>
      <c r="W523" s="19"/>
      <c r="X523" s="19"/>
      <c r="Y523" s="22"/>
      <c r="Z523" s="20"/>
      <c r="AO523" s="19"/>
      <c r="AP523" s="19"/>
      <c r="AQ523" s="19"/>
      <c r="AR523" s="19"/>
      <c r="AS523" s="19"/>
      <c r="AT523" s="26"/>
      <c r="AX523" s="19"/>
      <c r="AY523" s="19"/>
      <c r="AZ523" s="19"/>
    </row>
    <row r="524" spans="13:52" ht="15.75" customHeight="1">
      <c r="M524" s="19"/>
      <c r="N524" s="19"/>
      <c r="O524" s="19"/>
      <c r="P524" s="19"/>
      <c r="Q524" s="19"/>
      <c r="R524" s="26"/>
      <c r="S524" s="20"/>
      <c r="T524" s="19"/>
      <c r="U524" s="19"/>
      <c r="V524" s="19"/>
      <c r="W524" s="19"/>
      <c r="X524" s="19"/>
      <c r="Y524" s="22"/>
      <c r="Z524" s="20"/>
      <c r="AO524" s="19"/>
      <c r="AP524" s="19"/>
      <c r="AQ524" s="19"/>
      <c r="AR524" s="19"/>
      <c r="AS524" s="19"/>
      <c r="AT524" s="26"/>
      <c r="AX524" s="19"/>
      <c r="AY524" s="19"/>
      <c r="AZ524" s="19"/>
    </row>
    <row r="525" spans="13:52" ht="15.75" customHeight="1">
      <c r="M525" s="19"/>
      <c r="N525" s="19"/>
      <c r="O525" s="19"/>
      <c r="P525" s="19"/>
      <c r="Q525" s="19"/>
      <c r="R525" s="26"/>
      <c r="S525" s="20"/>
      <c r="T525" s="19"/>
      <c r="U525" s="19"/>
      <c r="V525" s="19"/>
      <c r="W525" s="19"/>
      <c r="X525" s="19"/>
      <c r="Y525" s="22"/>
      <c r="Z525" s="20"/>
      <c r="AO525" s="19"/>
      <c r="AP525" s="19"/>
      <c r="AQ525" s="19"/>
      <c r="AR525" s="19"/>
      <c r="AS525" s="19"/>
      <c r="AT525" s="26"/>
      <c r="AX525" s="19"/>
      <c r="AY525" s="19"/>
      <c r="AZ525" s="19"/>
    </row>
    <row r="526" spans="13:52" ht="15.75" customHeight="1">
      <c r="M526" s="19"/>
      <c r="N526" s="19"/>
      <c r="O526" s="19"/>
      <c r="P526" s="19"/>
      <c r="Q526" s="19"/>
      <c r="R526" s="26"/>
      <c r="S526" s="20"/>
      <c r="T526" s="19"/>
      <c r="U526" s="19"/>
      <c r="V526" s="19"/>
      <c r="W526" s="19"/>
      <c r="X526" s="19"/>
      <c r="Y526" s="22"/>
      <c r="Z526" s="20"/>
      <c r="AO526" s="19"/>
      <c r="AP526" s="19"/>
      <c r="AQ526" s="19"/>
      <c r="AR526" s="19"/>
      <c r="AS526" s="19"/>
      <c r="AT526" s="26"/>
      <c r="AX526" s="19"/>
      <c r="AY526" s="19"/>
      <c r="AZ526" s="19"/>
    </row>
    <row r="527" spans="13:52" ht="15.75" customHeight="1">
      <c r="M527" s="19"/>
      <c r="N527" s="19"/>
      <c r="O527" s="19"/>
      <c r="P527" s="19"/>
      <c r="Q527" s="19"/>
      <c r="R527" s="26"/>
      <c r="S527" s="20"/>
      <c r="T527" s="19"/>
      <c r="U527" s="19"/>
      <c r="V527" s="19"/>
      <c r="W527" s="19"/>
      <c r="X527" s="19"/>
      <c r="Y527" s="22"/>
      <c r="Z527" s="20"/>
      <c r="AO527" s="19"/>
      <c r="AP527" s="19"/>
      <c r="AQ527" s="19"/>
      <c r="AR527" s="19"/>
      <c r="AS527" s="19"/>
      <c r="AT527" s="26"/>
      <c r="AX527" s="19"/>
      <c r="AY527" s="19"/>
      <c r="AZ527" s="19"/>
    </row>
    <row r="528" spans="13:52" ht="15.75" customHeight="1">
      <c r="M528" s="19"/>
      <c r="N528" s="19"/>
      <c r="O528" s="19"/>
      <c r="P528" s="19"/>
      <c r="Q528" s="19"/>
      <c r="R528" s="26"/>
      <c r="S528" s="20"/>
      <c r="T528" s="19"/>
      <c r="U528" s="19"/>
      <c r="V528" s="19"/>
      <c r="W528" s="19"/>
      <c r="X528" s="19"/>
      <c r="Y528" s="22"/>
      <c r="Z528" s="20"/>
      <c r="AO528" s="19"/>
      <c r="AP528" s="19"/>
      <c r="AQ528" s="19"/>
      <c r="AR528" s="19"/>
      <c r="AS528" s="19"/>
      <c r="AT528" s="26"/>
      <c r="AX528" s="19"/>
      <c r="AY528" s="19"/>
      <c r="AZ528" s="19"/>
    </row>
    <row r="529" spans="13:52" ht="15.75" customHeight="1">
      <c r="M529" s="19"/>
      <c r="N529" s="19"/>
      <c r="O529" s="19"/>
      <c r="P529" s="19"/>
      <c r="Q529" s="19"/>
      <c r="R529" s="26"/>
      <c r="S529" s="20"/>
      <c r="T529" s="19"/>
      <c r="U529" s="19"/>
      <c r="V529" s="19"/>
      <c r="W529" s="19"/>
      <c r="X529" s="19"/>
      <c r="Y529" s="22"/>
      <c r="Z529" s="20"/>
      <c r="AO529" s="19"/>
      <c r="AP529" s="19"/>
      <c r="AQ529" s="19"/>
      <c r="AR529" s="19"/>
      <c r="AS529" s="19"/>
      <c r="AT529" s="26"/>
      <c r="AX529" s="19"/>
      <c r="AY529" s="19"/>
      <c r="AZ529" s="19"/>
    </row>
    <row r="530" spans="13:52" ht="15.75" customHeight="1">
      <c r="M530" s="19"/>
      <c r="N530" s="19"/>
      <c r="O530" s="19"/>
      <c r="P530" s="19"/>
      <c r="Q530" s="19"/>
      <c r="R530" s="26"/>
      <c r="S530" s="20"/>
      <c r="T530" s="19"/>
      <c r="U530" s="19"/>
      <c r="V530" s="19"/>
      <c r="W530" s="19"/>
      <c r="X530" s="19"/>
      <c r="Y530" s="22"/>
      <c r="Z530" s="20"/>
      <c r="AO530" s="19"/>
      <c r="AP530" s="19"/>
      <c r="AQ530" s="19"/>
      <c r="AR530" s="19"/>
      <c r="AS530" s="19"/>
      <c r="AT530" s="26"/>
      <c r="AX530" s="19"/>
      <c r="AY530" s="19"/>
      <c r="AZ530" s="19"/>
    </row>
    <row r="531" spans="13:52" ht="15.75" customHeight="1">
      <c r="M531" s="19"/>
      <c r="N531" s="19"/>
      <c r="O531" s="19"/>
      <c r="P531" s="19"/>
      <c r="Q531" s="19"/>
      <c r="R531" s="26"/>
      <c r="S531" s="20"/>
      <c r="T531" s="19"/>
      <c r="U531" s="19"/>
      <c r="V531" s="19"/>
      <c r="W531" s="19"/>
      <c r="X531" s="19"/>
      <c r="Y531" s="22"/>
      <c r="Z531" s="20"/>
      <c r="AO531" s="19"/>
      <c r="AP531" s="19"/>
      <c r="AQ531" s="19"/>
      <c r="AR531" s="19"/>
      <c r="AS531" s="19"/>
      <c r="AT531" s="26"/>
      <c r="AX531" s="19"/>
      <c r="AY531" s="19"/>
      <c r="AZ531" s="19"/>
    </row>
    <row r="532" spans="13:52" ht="15.75" customHeight="1">
      <c r="M532" s="19"/>
      <c r="N532" s="19"/>
      <c r="O532" s="19"/>
      <c r="P532" s="19"/>
      <c r="Q532" s="19"/>
      <c r="R532" s="26"/>
      <c r="S532" s="20"/>
      <c r="T532" s="19"/>
      <c r="U532" s="19"/>
      <c r="V532" s="19"/>
      <c r="W532" s="19"/>
      <c r="X532" s="19"/>
      <c r="Y532" s="22"/>
      <c r="Z532" s="20"/>
      <c r="AO532" s="19"/>
      <c r="AP532" s="19"/>
      <c r="AQ532" s="19"/>
      <c r="AR532" s="19"/>
      <c r="AS532" s="19"/>
      <c r="AT532" s="26"/>
      <c r="AX532" s="19"/>
      <c r="AY532" s="19"/>
      <c r="AZ532" s="19"/>
    </row>
    <row r="533" spans="13:52" ht="15.75" customHeight="1">
      <c r="M533" s="19"/>
      <c r="N533" s="19"/>
      <c r="O533" s="19"/>
      <c r="P533" s="19"/>
      <c r="Q533" s="19"/>
      <c r="R533" s="26"/>
      <c r="S533" s="20"/>
      <c r="T533" s="19"/>
      <c r="U533" s="19"/>
      <c r="V533" s="19"/>
      <c r="W533" s="19"/>
      <c r="X533" s="19"/>
      <c r="Y533" s="22"/>
      <c r="Z533" s="20"/>
      <c r="AO533" s="19"/>
      <c r="AP533" s="19"/>
      <c r="AQ533" s="19"/>
      <c r="AR533" s="19"/>
      <c r="AS533" s="19"/>
      <c r="AT533" s="26"/>
      <c r="AX533" s="19"/>
      <c r="AY533" s="19"/>
      <c r="AZ533" s="19"/>
    </row>
    <row r="534" spans="13:52" ht="15.75" customHeight="1">
      <c r="M534" s="19"/>
      <c r="N534" s="19"/>
      <c r="O534" s="19"/>
      <c r="P534" s="19"/>
      <c r="Q534" s="19"/>
      <c r="R534" s="26"/>
      <c r="S534" s="20"/>
      <c r="T534" s="19"/>
      <c r="U534" s="19"/>
      <c r="V534" s="19"/>
      <c r="W534" s="19"/>
      <c r="X534" s="19"/>
      <c r="Y534" s="22"/>
      <c r="Z534" s="20"/>
      <c r="AO534" s="19"/>
      <c r="AP534" s="19"/>
      <c r="AQ534" s="19"/>
      <c r="AR534" s="19"/>
      <c r="AS534" s="19"/>
      <c r="AT534" s="26"/>
      <c r="AX534" s="19"/>
      <c r="AY534" s="19"/>
      <c r="AZ534" s="19"/>
    </row>
    <row r="535" spans="13:52" ht="15.75" customHeight="1">
      <c r="M535" s="19"/>
      <c r="N535" s="19"/>
      <c r="O535" s="19"/>
      <c r="P535" s="19"/>
      <c r="Q535" s="19"/>
      <c r="R535" s="26"/>
      <c r="S535" s="20"/>
      <c r="T535" s="19"/>
      <c r="U535" s="19"/>
      <c r="V535" s="19"/>
      <c r="W535" s="19"/>
      <c r="X535" s="19"/>
      <c r="Y535" s="22"/>
      <c r="Z535" s="20"/>
      <c r="AO535" s="19"/>
      <c r="AP535" s="19"/>
      <c r="AQ535" s="19"/>
      <c r="AR535" s="19"/>
      <c r="AS535" s="19"/>
      <c r="AT535" s="26"/>
      <c r="AX535" s="19"/>
      <c r="AY535" s="19"/>
      <c r="AZ535" s="19"/>
    </row>
    <row r="536" spans="13:52" ht="15.75" customHeight="1">
      <c r="M536" s="19"/>
      <c r="N536" s="19"/>
      <c r="O536" s="19"/>
      <c r="P536" s="19"/>
      <c r="Q536" s="19"/>
      <c r="R536" s="26"/>
      <c r="S536" s="20"/>
      <c r="T536" s="19"/>
      <c r="U536" s="19"/>
      <c r="V536" s="19"/>
      <c r="W536" s="19"/>
      <c r="X536" s="19"/>
      <c r="Y536" s="22"/>
      <c r="Z536" s="20"/>
      <c r="AO536" s="19"/>
      <c r="AP536" s="19"/>
      <c r="AQ536" s="19"/>
      <c r="AR536" s="19"/>
      <c r="AS536" s="19"/>
      <c r="AT536" s="26"/>
      <c r="AX536" s="19"/>
      <c r="AY536" s="19"/>
      <c r="AZ536" s="19"/>
    </row>
    <row r="537" spans="13:52" ht="15.75" customHeight="1">
      <c r="M537" s="19"/>
      <c r="N537" s="19"/>
      <c r="O537" s="19"/>
      <c r="P537" s="19"/>
      <c r="Q537" s="19"/>
      <c r="R537" s="26"/>
      <c r="S537" s="20"/>
      <c r="T537" s="19"/>
      <c r="U537" s="19"/>
      <c r="V537" s="19"/>
      <c r="W537" s="19"/>
      <c r="X537" s="19"/>
      <c r="Y537" s="22"/>
      <c r="Z537" s="20"/>
      <c r="AO537" s="19"/>
      <c r="AP537" s="19"/>
      <c r="AQ537" s="19"/>
      <c r="AR537" s="19"/>
      <c r="AS537" s="19"/>
      <c r="AT537" s="26"/>
      <c r="AX537" s="19"/>
      <c r="AY537" s="19"/>
      <c r="AZ537" s="19"/>
    </row>
    <row r="538" spans="13:52" ht="15.75" customHeight="1">
      <c r="M538" s="19"/>
      <c r="N538" s="19"/>
      <c r="O538" s="19"/>
      <c r="P538" s="19"/>
      <c r="Q538" s="19"/>
      <c r="R538" s="26"/>
      <c r="S538" s="20"/>
      <c r="T538" s="19"/>
      <c r="U538" s="19"/>
      <c r="V538" s="19"/>
      <c r="W538" s="19"/>
      <c r="X538" s="19"/>
      <c r="Y538" s="22"/>
      <c r="Z538" s="20"/>
      <c r="AO538" s="19"/>
      <c r="AP538" s="19"/>
      <c r="AQ538" s="19"/>
      <c r="AR538" s="19"/>
      <c r="AS538" s="19"/>
      <c r="AT538" s="26"/>
      <c r="AX538" s="19"/>
      <c r="AY538" s="19"/>
      <c r="AZ538" s="19"/>
    </row>
    <row r="539" spans="13:52" ht="15.75" customHeight="1">
      <c r="M539" s="19"/>
      <c r="N539" s="19"/>
      <c r="O539" s="19"/>
      <c r="P539" s="19"/>
      <c r="Q539" s="19"/>
      <c r="R539" s="26"/>
      <c r="S539" s="20"/>
      <c r="T539" s="19"/>
      <c r="U539" s="19"/>
      <c r="V539" s="19"/>
      <c r="W539" s="19"/>
      <c r="X539" s="19"/>
      <c r="Y539" s="22"/>
      <c r="Z539" s="20"/>
      <c r="AO539" s="19"/>
      <c r="AP539" s="19"/>
      <c r="AQ539" s="19"/>
      <c r="AR539" s="19"/>
      <c r="AS539" s="19"/>
      <c r="AT539" s="26"/>
      <c r="AX539" s="19"/>
      <c r="AY539" s="19"/>
      <c r="AZ539" s="19"/>
    </row>
    <row r="540" spans="13:52" ht="15.75" customHeight="1">
      <c r="M540" s="19"/>
      <c r="N540" s="19"/>
      <c r="O540" s="19"/>
      <c r="P540" s="19"/>
      <c r="Q540" s="19"/>
      <c r="R540" s="26"/>
      <c r="S540" s="20"/>
      <c r="T540" s="19"/>
      <c r="U540" s="19"/>
      <c r="V540" s="19"/>
      <c r="W540" s="19"/>
      <c r="X540" s="19"/>
      <c r="Y540" s="22"/>
      <c r="Z540" s="20"/>
      <c r="AO540" s="19"/>
      <c r="AP540" s="19"/>
      <c r="AQ540" s="19"/>
      <c r="AR540" s="19"/>
      <c r="AS540" s="19"/>
      <c r="AT540" s="26"/>
      <c r="AX540" s="19"/>
      <c r="AY540" s="19"/>
      <c r="AZ540" s="19"/>
    </row>
    <row r="541" spans="13:52" ht="15.75" customHeight="1">
      <c r="M541" s="19"/>
      <c r="N541" s="19"/>
      <c r="O541" s="19"/>
      <c r="P541" s="19"/>
      <c r="Q541" s="19"/>
      <c r="R541" s="26"/>
      <c r="S541" s="20"/>
      <c r="T541" s="19"/>
      <c r="U541" s="19"/>
      <c r="V541" s="19"/>
      <c r="W541" s="19"/>
      <c r="X541" s="19"/>
      <c r="Y541" s="22"/>
      <c r="Z541" s="20"/>
      <c r="AO541" s="19"/>
      <c r="AP541" s="19"/>
      <c r="AQ541" s="19"/>
      <c r="AR541" s="19"/>
      <c r="AS541" s="19"/>
      <c r="AT541" s="26"/>
      <c r="AX541" s="19"/>
      <c r="AY541" s="19"/>
      <c r="AZ541" s="19"/>
    </row>
    <row r="542" spans="13:52" ht="15.75" customHeight="1">
      <c r="M542" s="19"/>
      <c r="N542" s="19"/>
      <c r="O542" s="19"/>
      <c r="P542" s="19"/>
      <c r="Q542" s="19"/>
      <c r="R542" s="26"/>
      <c r="S542" s="20"/>
      <c r="T542" s="19"/>
      <c r="U542" s="19"/>
      <c r="V542" s="19"/>
      <c r="W542" s="19"/>
      <c r="X542" s="19"/>
      <c r="Y542" s="22"/>
      <c r="Z542" s="20"/>
      <c r="AO542" s="19"/>
      <c r="AP542" s="19"/>
      <c r="AQ542" s="19"/>
      <c r="AR542" s="19"/>
      <c r="AS542" s="19"/>
      <c r="AT542" s="26"/>
      <c r="AX542" s="19"/>
      <c r="AY542" s="19"/>
      <c r="AZ542" s="19"/>
    </row>
    <row r="543" spans="13:52" ht="15.75" customHeight="1">
      <c r="M543" s="19"/>
      <c r="N543" s="19"/>
      <c r="O543" s="19"/>
      <c r="P543" s="19"/>
      <c r="Q543" s="19"/>
      <c r="R543" s="26"/>
      <c r="S543" s="20"/>
      <c r="T543" s="19"/>
      <c r="U543" s="19"/>
      <c r="V543" s="19"/>
      <c r="W543" s="19"/>
      <c r="X543" s="19"/>
      <c r="Y543" s="22"/>
      <c r="Z543" s="20"/>
      <c r="AO543" s="19"/>
      <c r="AP543" s="19"/>
      <c r="AQ543" s="19"/>
      <c r="AR543" s="19"/>
      <c r="AS543" s="19"/>
      <c r="AT543" s="26"/>
      <c r="AX543" s="19"/>
      <c r="AY543" s="19"/>
      <c r="AZ543" s="19"/>
    </row>
    <row r="544" spans="13:52" ht="15.75" customHeight="1">
      <c r="M544" s="19"/>
      <c r="N544" s="19"/>
      <c r="O544" s="19"/>
      <c r="P544" s="19"/>
      <c r="Q544" s="19"/>
      <c r="R544" s="26"/>
      <c r="S544" s="20"/>
      <c r="T544" s="19"/>
      <c r="U544" s="19"/>
      <c r="V544" s="19"/>
      <c r="W544" s="19"/>
      <c r="X544" s="19"/>
      <c r="Y544" s="22"/>
      <c r="Z544" s="20"/>
      <c r="AO544" s="19"/>
      <c r="AP544" s="19"/>
      <c r="AQ544" s="19"/>
      <c r="AR544" s="19"/>
      <c r="AS544" s="19"/>
      <c r="AT544" s="26"/>
      <c r="AX544" s="19"/>
      <c r="AY544" s="19"/>
      <c r="AZ544" s="19"/>
    </row>
    <row r="545" spans="13:52" ht="15.75" customHeight="1">
      <c r="M545" s="19"/>
      <c r="N545" s="19"/>
      <c r="O545" s="19"/>
      <c r="P545" s="19"/>
      <c r="Q545" s="19"/>
      <c r="R545" s="26"/>
      <c r="S545" s="20"/>
      <c r="T545" s="19"/>
      <c r="U545" s="19"/>
      <c r="V545" s="19"/>
      <c r="W545" s="19"/>
      <c r="X545" s="19"/>
      <c r="Y545" s="22"/>
      <c r="Z545" s="20"/>
      <c r="AO545" s="19"/>
      <c r="AP545" s="19"/>
      <c r="AQ545" s="19"/>
      <c r="AR545" s="19"/>
      <c r="AS545" s="19"/>
      <c r="AT545" s="26"/>
      <c r="AX545" s="19"/>
      <c r="AY545" s="19"/>
      <c r="AZ545" s="19"/>
    </row>
    <row r="546" spans="13:52" ht="15.75" customHeight="1">
      <c r="M546" s="19"/>
      <c r="N546" s="19"/>
      <c r="O546" s="19"/>
      <c r="P546" s="19"/>
      <c r="Q546" s="19"/>
      <c r="R546" s="26"/>
      <c r="S546" s="20"/>
      <c r="T546" s="19"/>
      <c r="U546" s="19"/>
      <c r="V546" s="19"/>
      <c r="W546" s="19"/>
      <c r="X546" s="19"/>
      <c r="Y546" s="22"/>
      <c r="Z546" s="20"/>
      <c r="AO546" s="19"/>
      <c r="AP546" s="19"/>
      <c r="AQ546" s="19"/>
      <c r="AR546" s="19"/>
      <c r="AS546" s="19"/>
      <c r="AT546" s="26"/>
      <c r="AX546" s="19"/>
      <c r="AY546" s="19"/>
      <c r="AZ546" s="19"/>
    </row>
    <row r="547" spans="13:52" ht="15.75" customHeight="1">
      <c r="M547" s="19"/>
      <c r="N547" s="19"/>
      <c r="O547" s="19"/>
      <c r="P547" s="19"/>
      <c r="Q547" s="19"/>
      <c r="R547" s="26"/>
      <c r="S547" s="20"/>
      <c r="T547" s="19"/>
      <c r="U547" s="19"/>
      <c r="V547" s="19"/>
      <c r="W547" s="19"/>
      <c r="X547" s="19"/>
      <c r="Y547" s="22"/>
      <c r="Z547" s="20"/>
      <c r="AO547" s="19"/>
      <c r="AP547" s="19"/>
      <c r="AQ547" s="19"/>
      <c r="AR547" s="19"/>
      <c r="AS547" s="19"/>
      <c r="AT547" s="26"/>
      <c r="AX547" s="19"/>
      <c r="AY547" s="19"/>
      <c r="AZ547" s="19"/>
    </row>
    <row r="548" spans="13:52" ht="15.75" customHeight="1">
      <c r="M548" s="19"/>
      <c r="N548" s="19"/>
      <c r="O548" s="19"/>
      <c r="P548" s="19"/>
      <c r="Q548" s="19"/>
      <c r="R548" s="26"/>
      <c r="S548" s="20"/>
      <c r="T548" s="19"/>
      <c r="U548" s="19"/>
      <c r="V548" s="19"/>
      <c r="W548" s="19"/>
      <c r="X548" s="19"/>
      <c r="Y548" s="22"/>
      <c r="Z548" s="20"/>
      <c r="AO548" s="19"/>
      <c r="AP548" s="19"/>
      <c r="AQ548" s="19"/>
      <c r="AR548" s="19"/>
      <c r="AS548" s="19"/>
      <c r="AT548" s="26"/>
      <c r="AX548" s="19"/>
      <c r="AY548" s="19"/>
      <c r="AZ548" s="19"/>
    </row>
    <row r="549" spans="13:52" ht="15.75" customHeight="1">
      <c r="M549" s="19"/>
      <c r="N549" s="19"/>
      <c r="O549" s="19"/>
      <c r="P549" s="19"/>
      <c r="Q549" s="19"/>
      <c r="R549" s="26"/>
      <c r="S549" s="20"/>
      <c r="T549" s="19"/>
      <c r="U549" s="19"/>
      <c r="V549" s="19"/>
      <c r="W549" s="19"/>
      <c r="X549" s="19"/>
      <c r="Y549" s="22"/>
      <c r="Z549" s="20"/>
      <c r="AO549" s="19"/>
      <c r="AP549" s="19"/>
      <c r="AQ549" s="19"/>
      <c r="AR549" s="19"/>
      <c r="AS549" s="19"/>
      <c r="AT549" s="26"/>
      <c r="AX549" s="19"/>
      <c r="AY549" s="19"/>
      <c r="AZ549" s="19"/>
    </row>
    <row r="550" spans="13:52" ht="15.75" customHeight="1">
      <c r="M550" s="19"/>
      <c r="N550" s="19"/>
      <c r="O550" s="19"/>
      <c r="P550" s="19"/>
      <c r="Q550" s="19"/>
      <c r="R550" s="26"/>
      <c r="S550" s="20"/>
      <c r="T550" s="19"/>
      <c r="U550" s="19"/>
      <c r="V550" s="19"/>
      <c r="W550" s="19"/>
      <c r="X550" s="19"/>
      <c r="Y550" s="22"/>
      <c r="Z550" s="20"/>
      <c r="AO550" s="19"/>
      <c r="AP550" s="19"/>
      <c r="AQ550" s="19"/>
      <c r="AR550" s="19"/>
      <c r="AS550" s="19"/>
      <c r="AT550" s="26"/>
      <c r="AX550" s="19"/>
      <c r="AY550" s="19"/>
      <c r="AZ550" s="19"/>
    </row>
    <row r="551" spans="13:52" ht="15.75" customHeight="1">
      <c r="M551" s="19"/>
      <c r="N551" s="19"/>
      <c r="O551" s="19"/>
      <c r="P551" s="19"/>
      <c r="Q551" s="19"/>
      <c r="R551" s="26"/>
      <c r="S551" s="20"/>
      <c r="T551" s="19"/>
      <c r="U551" s="19"/>
      <c r="V551" s="19"/>
      <c r="W551" s="19"/>
      <c r="X551" s="19"/>
      <c r="Y551" s="22"/>
      <c r="Z551" s="20"/>
      <c r="AO551" s="19"/>
      <c r="AP551" s="19"/>
      <c r="AQ551" s="19"/>
      <c r="AR551" s="19"/>
      <c r="AS551" s="19"/>
      <c r="AT551" s="26"/>
      <c r="AX551" s="19"/>
      <c r="AY551" s="19"/>
      <c r="AZ551" s="19"/>
    </row>
    <row r="552" spans="13:52" ht="15.75" customHeight="1">
      <c r="M552" s="19"/>
      <c r="N552" s="19"/>
      <c r="O552" s="19"/>
      <c r="P552" s="19"/>
      <c r="Q552" s="19"/>
      <c r="R552" s="26"/>
      <c r="S552" s="20"/>
      <c r="T552" s="19"/>
      <c r="U552" s="19"/>
      <c r="V552" s="19"/>
      <c r="W552" s="19"/>
      <c r="X552" s="19"/>
      <c r="Y552" s="22"/>
      <c r="Z552" s="20"/>
      <c r="AO552" s="19"/>
      <c r="AP552" s="19"/>
      <c r="AQ552" s="19"/>
      <c r="AR552" s="19"/>
      <c r="AS552" s="19"/>
      <c r="AT552" s="26"/>
      <c r="AX552" s="19"/>
      <c r="AY552" s="19"/>
      <c r="AZ552" s="19"/>
    </row>
    <row r="553" spans="13:52" ht="15.75" customHeight="1">
      <c r="M553" s="19"/>
      <c r="N553" s="19"/>
      <c r="O553" s="19"/>
      <c r="P553" s="19"/>
      <c r="Q553" s="19"/>
      <c r="R553" s="26"/>
      <c r="S553" s="20"/>
      <c r="T553" s="19"/>
      <c r="U553" s="19"/>
      <c r="V553" s="19"/>
      <c r="W553" s="19"/>
      <c r="X553" s="19"/>
      <c r="Y553" s="22"/>
      <c r="Z553" s="20"/>
      <c r="AO553" s="19"/>
      <c r="AP553" s="19"/>
      <c r="AQ553" s="19"/>
      <c r="AR553" s="19"/>
      <c r="AS553" s="19"/>
      <c r="AT553" s="26"/>
      <c r="AX553" s="19"/>
      <c r="AY553" s="19"/>
      <c r="AZ553" s="19"/>
    </row>
    <row r="554" spans="13:52" ht="15.75" customHeight="1">
      <c r="M554" s="19"/>
      <c r="N554" s="19"/>
      <c r="O554" s="19"/>
      <c r="P554" s="19"/>
      <c r="Q554" s="19"/>
      <c r="R554" s="26"/>
      <c r="S554" s="20"/>
      <c r="T554" s="19"/>
      <c r="U554" s="19"/>
      <c r="V554" s="19"/>
      <c r="W554" s="19"/>
      <c r="X554" s="19"/>
      <c r="Y554" s="22"/>
      <c r="Z554" s="20"/>
      <c r="AO554" s="19"/>
      <c r="AP554" s="19"/>
      <c r="AQ554" s="19"/>
      <c r="AR554" s="19"/>
      <c r="AS554" s="19"/>
      <c r="AT554" s="26"/>
      <c r="AX554" s="19"/>
      <c r="AY554" s="19"/>
      <c r="AZ554" s="19"/>
    </row>
    <row r="555" spans="13:52" ht="15.75" customHeight="1">
      <c r="M555" s="19"/>
      <c r="N555" s="19"/>
      <c r="O555" s="19"/>
      <c r="P555" s="19"/>
      <c r="Q555" s="19"/>
      <c r="R555" s="26"/>
      <c r="S555" s="20"/>
      <c r="T555" s="19"/>
      <c r="U555" s="19"/>
      <c r="V555" s="19"/>
      <c r="W555" s="19"/>
      <c r="X555" s="19"/>
      <c r="Y555" s="22"/>
      <c r="Z555" s="20"/>
      <c r="AO555" s="19"/>
      <c r="AP555" s="19"/>
      <c r="AQ555" s="19"/>
      <c r="AR555" s="19"/>
      <c r="AS555" s="19"/>
      <c r="AT555" s="26"/>
      <c r="AX555" s="19"/>
      <c r="AY555" s="19"/>
      <c r="AZ555" s="19"/>
    </row>
    <row r="556" spans="13:52" ht="15.75" customHeight="1">
      <c r="M556" s="19"/>
      <c r="N556" s="19"/>
      <c r="O556" s="19"/>
      <c r="P556" s="19"/>
      <c r="Q556" s="19"/>
      <c r="R556" s="26"/>
      <c r="S556" s="20"/>
      <c r="T556" s="19"/>
      <c r="U556" s="19"/>
      <c r="V556" s="19"/>
      <c r="W556" s="19"/>
      <c r="X556" s="19"/>
      <c r="Y556" s="22"/>
      <c r="Z556" s="20"/>
      <c r="AO556" s="19"/>
      <c r="AP556" s="19"/>
      <c r="AQ556" s="19"/>
      <c r="AR556" s="19"/>
      <c r="AS556" s="19"/>
      <c r="AT556" s="26"/>
      <c r="AX556" s="19"/>
      <c r="AY556" s="19"/>
      <c r="AZ556" s="19"/>
    </row>
    <row r="557" spans="13:52" ht="15.75" customHeight="1">
      <c r="M557" s="19"/>
      <c r="N557" s="19"/>
      <c r="O557" s="19"/>
      <c r="P557" s="19"/>
      <c r="Q557" s="19"/>
      <c r="R557" s="26"/>
      <c r="S557" s="20"/>
      <c r="T557" s="19"/>
      <c r="U557" s="19"/>
      <c r="V557" s="19"/>
      <c r="W557" s="19"/>
      <c r="X557" s="19"/>
      <c r="Y557" s="22"/>
      <c r="Z557" s="20"/>
      <c r="AO557" s="19"/>
      <c r="AP557" s="19"/>
      <c r="AQ557" s="19"/>
      <c r="AR557" s="19"/>
      <c r="AS557" s="19"/>
      <c r="AT557" s="26"/>
      <c r="AX557" s="19"/>
      <c r="AY557" s="19"/>
      <c r="AZ557" s="19"/>
    </row>
    <row r="558" spans="13:52" ht="15.75" customHeight="1">
      <c r="M558" s="19"/>
      <c r="N558" s="19"/>
      <c r="O558" s="19"/>
      <c r="P558" s="19"/>
      <c r="Q558" s="19"/>
      <c r="R558" s="26"/>
      <c r="S558" s="20"/>
      <c r="T558" s="19"/>
      <c r="U558" s="19"/>
      <c r="V558" s="19"/>
      <c r="W558" s="19"/>
      <c r="X558" s="19"/>
      <c r="Y558" s="22"/>
      <c r="Z558" s="20"/>
      <c r="AO558" s="19"/>
      <c r="AP558" s="19"/>
      <c r="AQ558" s="19"/>
      <c r="AR558" s="19"/>
      <c r="AS558" s="19"/>
      <c r="AT558" s="26"/>
      <c r="AX558" s="19"/>
      <c r="AY558" s="19"/>
      <c r="AZ558" s="19"/>
    </row>
    <row r="559" spans="13:52" ht="15.75" customHeight="1">
      <c r="M559" s="19"/>
      <c r="N559" s="19"/>
      <c r="O559" s="19"/>
      <c r="P559" s="19"/>
      <c r="Q559" s="19"/>
      <c r="R559" s="26"/>
      <c r="S559" s="20"/>
      <c r="T559" s="19"/>
      <c r="U559" s="19"/>
      <c r="V559" s="19"/>
      <c r="W559" s="19"/>
      <c r="X559" s="19"/>
      <c r="Y559" s="22"/>
      <c r="Z559" s="20"/>
      <c r="AO559" s="19"/>
      <c r="AP559" s="19"/>
      <c r="AQ559" s="19"/>
      <c r="AR559" s="19"/>
      <c r="AS559" s="19"/>
      <c r="AT559" s="26"/>
      <c r="AX559" s="19"/>
      <c r="AY559" s="19"/>
      <c r="AZ559" s="19"/>
    </row>
    <row r="560" spans="13:52" ht="15.75" customHeight="1">
      <c r="M560" s="19"/>
      <c r="N560" s="19"/>
      <c r="O560" s="19"/>
      <c r="P560" s="19"/>
      <c r="Q560" s="19"/>
      <c r="R560" s="26"/>
      <c r="S560" s="20"/>
      <c r="T560" s="19"/>
      <c r="U560" s="19"/>
      <c r="V560" s="19"/>
      <c r="W560" s="19"/>
      <c r="X560" s="19"/>
      <c r="Y560" s="22"/>
      <c r="Z560" s="20"/>
      <c r="AO560" s="19"/>
      <c r="AP560" s="19"/>
      <c r="AQ560" s="19"/>
      <c r="AR560" s="19"/>
      <c r="AS560" s="19"/>
      <c r="AT560" s="26"/>
      <c r="AX560" s="19"/>
      <c r="AY560" s="19"/>
      <c r="AZ560" s="19"/>
    </row>
    <row r="561" spans="13:52" ht="15.75" customHeight="1">
      <c r="M561" s="19"/>
      <c r="N561" s="19"/>
      <c r="O561" s="19"/>
      <c r="P561" s="19"/>
      <c r="Q561" s="19"/>
      <c r="R561" s="26"/>
      <c r="S561" s="20"/>
      <c r="T561" s="19"/>
      <c r="U561" s="19"/>
      <c r="V561" s="19"/>
      <c r="W561" s="19"/>
      <c r="X561" s="19"/>
      <c r="Y561" s="22"/>
      <c r="Z561" s="20"/>
      <c r="AO561" s="19"/>
      <c r="AP561" s="19"/>
      <c r="AQ561" s="19"/>
      <c r="AR561" s="19"/>
      <c r="AS561" s="19"/>
      <c r="AT561" s="26"/>
      <c r="AX561" s="19"/>
      <c r="AY561" s="19"/>
      <c r="AZ561" s="19"/>
    </row>
    <row r="562" spans="13:52" ht="15.75" customHeight="1">
      <c r="M562" s="19"/>
      <c r="N562" s="19"/>
      <c r="O562" s="19"/>
      <c r="P562" s="19"/>
      <c r="Q562" s="19"/>
      <c r="R562" s="26"/>
      <c r="S562" s="20"/>
      <c r="T562" s="19"/>
      <c r="U562" s="19"/>
      <c r="V562" s="19"/>
      <c r="W562" s="19"/>
      <c r="X562" s="19"/>
      <c r="Y562" s="22"/>
      <c r="Z562" s="20"/>
      <c r="AO562" s="19"/>
      <c r="AP562" s="19"/>
      <c r="AQ562" s="19"/>
      <c r="AR562" s="19"/>
      <c r="AS562" s="19"/>
      <c r="AT562" s="26"/>
      <c r="AX562" s="19"/>
      <c r="AY562" s="19"/>
      <c r="AZ562" s="19"/>
    </row>
    <row r="563" spans="13:52" ht="15.75" customHeight="1">
      <c r="M563" s="19"/>
      <c r="N563" s="19"/>
      <c r="O563" s="19"/>
      <c r="P563" s="19"/>
      <c r="Q563" s="19"/>
      <c r="R563" s="26"/>
      <c r="S563" s="20"/>
      <c r="T563" s="19"/>
      <c r="U563" s="19"/>
      <c r="V563" s="19"/>
      <c r="W563" s="19"/>
      <c r="X563" s="19"/>
      <c r="Y563" s="22"/>
      <c r="Z563" s="20"/>
      <c r="AO563" s="19"/>
      <c r="AP563" s="19"/>
      <c r="AQ563" s="19"/>
      <c r="AR563" s="19"/>
      <c r="AS563" s="19"/>
      <c r="AT563" s="26"/>
      <c r="AX563" s="19"/>
      <c r="AY563" s="19"/>
      <c r="AZ563" s="19"/>
    </row>
    <row r="564" spans="13:52" ht="15.75" customHeight="1">
      <c r="M564" s="19"/>
      <c r="N564" s="19"/>
      <c r="O564" s="19"/>
      <c r="P564" s="19"/>
      <c r="Q564" s="19"/>
      <c r="R564" s="26"/>
      <c r="S564" s="20"/>
      <c r="T564" s="19"/>
      <c r="U564" s="19"/>
      <c r="V564" s="19"/>
      <c r="W564" s="19"/>
      <c r="X564" s="19"/>
      <c r="Y564" s="22"/>
      <c r="Z564" s="20"/>
      <c r="AO564" s="19"/>
      <c r="AP564" s="19"/>
      <c r="AQ564" s="19"/>
      <c r="AR564" s="19"/>
      <c r="AS564" s="19"/>
      <c r="AT564" s="26"/>
      <c r="AX564" s="19"/>
      <c r="AY564" s="19"/>
      <c r="AZ564" s="19"/>
    </row>
    <row r="565" spans="13:52" ht="15.75" customHeight="1">
      <c r="M565" s="19"/>
      <c r="N565" s="19"/>
      <c r="O565" s="19"/>
      <c r="P565" s="19"/>
      <c r="Q565" s="19"/>
      <c r="R565" s="26"/>
      <c r="S565" s="20"/>
      <c r="T565" s="19"/>
      <c r="U565" s="19"/>
      <c r="V565" s="19"/>
      <c r="W565" s="19"/>
      <c r="X565" s="19"/>
      <c r="Y565" s="22"/>
      <c r="Z565" s="20"/>
      <c r="AO565" s="19"/>
      <c r="AP565" s="19"/>
      <c r="AQ565" s="19"/>
      <c r="AR565" s="19"/>
      <c r="AS565" s="19"/>
      <c r="AT565" s="26"/>
      <c r="AX565" s="19"/>
      <c r="AY565" s="19"/>
      <c r="AZ565" s="19"/>
    </row>
    <row r="566" spans="13:52" ht="15.75" customHeight="1">
      <c r="M566" s="19"/>
      <c r="N566" s="19"/>
      <c r="O566" s="19"/>
      <c r="P566" s="19"/>
      <c r="Q566" s="19"/>
      <c r="R566" s="26"/>
      <c r="S566" s="20"/>
      <c r="T566" s="19"/>
      <c r="U566" s="19"/>
      <c r="V566" s="19"/>
      <c r="W566" s="19"/>
      <c r="X566" s="19"/>
      <c r="Y566" s="22"/>
      <c r="Z566" s="20"/>
      <c r="AO566" s="19"/>
      <c r="AP566" s="19"/>
      <c r="AQ566" s="19"/>
      <c r="AR566" s="19"/>
      <c r="AS566" s="19"/>
      <c r="AT566" s="26"/>
      <c r="AX566" s="19"/>
      <c r="AY566" s="19"/>
      <c r="AZ566" s="19"/>
    </row>
    <row r="567" spans="13:52" ht="15.75" customHeight="1">
      <c r="M567" s="19"/>
      <c r="N567" s="19"/>
      <c r="O567" s="19"/>
      <c r="P567" s="19"/>
      <c r="Q567" s="19"/>
      <c r="R567" s="26"/>
      <c r="S567" s="20"/>
      <c r="T567" s="19"/>
      <c r="U567" s="19"/>
      <c r="V567" s="19"/>
      <c r="W567" s="19"/>
      <c r="X567" s="19"/>
      <c r="Y567" s="22"/>
      <c r="Z567" s="20"/>
      <c r="AO567" s="19"/>
      <c r="AP567" s="19"/>
      <c r="AQ567" s="19"/>
      <c r="AR567" s="19"/>
      <c r="AS567" s="19"/>
      <c r="AT567" s="26"/>
      <c r="AX567" s="19"/>
      <c r="AY567" s="19"/>
      <c r="AZ567" s="19"/>
    </row>
    <row r="568" spans="13:52" ht="15.75" customHeight="1">
      <c r="M568" s="19"/>
      <c r="N568" s="19"/>
      <c r="O568" s="19"/>
      <c r="P568" s="19"/>
      <c r="Q568" s="19"/>
      <c r="R568" s="26"/>
      <c r="S568" s="20"/>
      <c r="T568" s="19"/>
      <c r="U568" s="19"/>
      <c r="V568" s="19"/>
      <c r="W568" s="19"/>
      <c r="X568" s="19"/>
      <c r="Y568" s="22"/>
      <c r="Z568" s="20"/>
      <c r="AO568" s="19"/>
      <c r="AP568" s="19"/>
      <c r="AQ568" s="19"/>
      <c r="AR568" s="19"/>
      <c r="AS568" s="19"/>
      <c r="AT568" s="26"/>
      <c r="AX568" s="19"/>
      <c r="AY568" s="19"/>
      <c r="AZ568" s="19"/>
    </row>
    <row r="569" spans="13:52" ht="15.75" customHeight="1">
      <c r="M569" s="19"/>
      <c r="N569" s="19"/>
      <c r="O569" s="19"/>
      <c r="P569" s="19"/>
      <c r="Q569" s="19"/>
      <c r="R569" s="26"/>
      <c r="S569" s="20"/>
      <c r="T569" s="19"/>
      <c r="U569" s="19"/>
      <c r="V569" s="19"/>
      <c r="W569" s="19"/>
      <c r="X569" s="19"/>
      <c r="Y569" s="22"/>
      <c r="Z569" s="20"/>
      <c r="AO569" s="19"/>
      <c r="AP569" s="19"/>
      <c r="AQ569" s="19"/>
      <c r="AR569" s="19"/>
      <c r="AS569" s="19"/>
      <c r="AT569" s="26"/>
      <c r="AX569" s="19"/>
      <c r="AY569" s="19"/>
      <c r="AZ569" s="19"/>
    </row>
    <row r="570" spans="13:52" ht="15.75" customHeight="1">
      <c r="M570" s="19"/>
      <c r="N570" s="19"/>
      <c r="O570" s="19"/>
      <c r="P570" s="19"/>
      <c r="Q570" s="19"/>
      <c r="R570" s="26"/>
      <c r="S570" s="20"/>
      <c r="T570" s="19"/>
      <c r="U570" s="19"/>
      <c r="V570" s="19"/>
      <c r="W570" s="19"/>
      <c r="X570" s="19"/>
      <c r="Y570" s="22"/>
      <c r="Z570" s="20"/>
      <c r="AO570" s="19"/>
      <c r="AP570" s="19"/>
      <c r="AQ570" s="19"/>
      <c r="AR570" s="19"/>
      <c r="AS570" s="19"/>
      <c r="AT570" s="26"/>
      <c r="AX570" s="19"/>
      <c r="AY570" s="19"/>
      <c r="AZ570" s="19"/>
    </row>
    <row r="571" spans="13:52" ht="15.75" customHeight="1">
      <c r="M571" s="19"/>
      <c r="N571" s="19"/>
      <c r="O571" s="19"/>
      <c r="P571" s="19"/>
      <c r="Q571" s="19"/>
      <c r="R571" s="26"/>
      <c r="S571" s="20"/>
      <c r="T571" s="19"/>
      <c r="U571" s="19"/>
      <c r="V571" s="19"/>
      <c r="W571" s="19"/>
      <c r="X571" s="19"/>
      <c r="Y571" s="22"/>
      <c r="Z571" s="20"/>
      <c r="AO571" s="19"/>
      <c r="AP571" s="19"/>
      <c r="AQ571" s="19"/>
      <c r="AR571" s="19"/>
      <c r="AS571" s="19"/>
      <c r="AT571" s="26"/>
      <c r="AX571" s="19"/>
      <c r="AY571" s="19"/>
      <c r="AZ571" s="19"/>
    </row>
    <row r="572" spans="13:52" ht="15.75" customHeight="1">
      <c r="M572" s="19"/>
      <c r="N572" s="19"/>
      <c r="O572" s="19"/>
      <c r="P572" s="19"/>
      <c r="Q572" s="19"/>
      <c r="R572" s="26"/>
      <c r="S572" s="20"/>
      <c r="T572" s="19"/>
      <c r="U572" s="19"/>
      <c r="V572" s="19"/>
      <c r="W572" s="19"/>
      <c r="X572" s="19"/>
      <c r="Y572" s="22"/>
      <c r="Z572" s="20"/>
      <c r="AO572" s="19"/>
      <c r="AP572" s="19"/>
      <c r="AQ572" s="19"/>
      <c r="AR572" s="19"/>
      <c r="AS572" s="19"/>
      <c r="AT572" s="26"/>
      <c r="AX572" s="19"/>
      <c r="AY572" s="19"/>
      <c r="AZ572" s="19"/>
    </row>
    <row r="573" spans="13:52" ht="15.75" customHeight="1">
      <c r="M573" s="19"/>
      <c r="N573" s="19"/>
      <c r="O573" s="19"/>
      <c r="P573" s="19"/>
      <c r="Q573" s="19"/>
      <c r="R573" s="26"/>
      <c r="S573" s="20"/>
      <c r="T573" s="19"/>
      <c r="U573" s="19"/>
      <c r="V573" s="19"/>
      <c r="W573" s="19"/>
      <c r="X573" s="19"/>
      <c r="Y573" s="22"/>
      <c r="Z573" s="20"/>
      <c r="AO573" s="19"/>
      <c r="AP573" s="19"/>
      <c r="AQ573" s="19"/>
      <c r="AR573" s="19"/>
      <c r="AS573" s="19"/>
      <c r="AT573" s="26"/>
      <c r="AX573" s="19"/>
      <c r="AY573" s="19"/>
      <c r="AZ573" s="19"/>
    </row>
    <row r="574" spans="13:52" ht="15.75" customHeight="1">
      <c r="M574" s="19"/>
      <c r="N574" s="19"/>
      <c r="O574" s="19"/>
      <c r="P574" s="19"/>
      <c r="Q574" s="19"/>
      <c r="R574" s="26"/>
      <c r="S574" s="20"/>
      <c r="T574" s="19"/>
      <c r="U574" s="19"/>
      <c r="V574" s="19"/>
      <c r="W574" s="19"/>
      <c r="X574" s="19"/>
      <c r="Y574" s="22"/>
      <c r="Z574" s="20"/>
      <c r="AO574" s="19"/>
      <c r="AP574" s="19"/>
      <c r="AQ574" s="19"/>
      <c r="AR574" s="19"/>
      <c r="AS574" s="19"/>
      <c r="AT574" s="26"/>
      <c r="AX574" s="19"/>
      <c r="AY574" s="19"/>
      <c r="AZ574" s="19"/>
    </row>
    <row r="575" spans="13:52" ht="15.75" customHeight="1">
      <c r="M575" s="19"/>
      <c r="N575" s="19"/>
      <c r="O575" s="19"/>
      <c r="P575" s="19"/>
      <c r="Q575" s="19"/>
      <c r="R575" s="26"/>
      <c r="S575" s="20"/>
      <c r="T575" s="19"/>
      <c r="U575" s="19"/>
      <c r="V575" s="19"/>
      <c r="W575" s="19"/>
      <c r="X575" s="19"/>
      <c r="Y575" s="22"/>
      <c r="Z575" s="20"/>
      <c r="AO575" s="19"/>
      <c r="AP575" s="19"/>
      <c r="AQ575" s="19"/>
      <c r="AR575" s="19"/>
      <c r="AS575" s="19"/>
      <c r="AT575" s="26"/>
      <c r="AX575" s="19"/>
      <c r="AY575" s="19"/>
      <c r="AZ575" s="19"/>
    </row>
    <row r="576" spans="13:52" ht="15.75" customHeight="1">
      <c r="M576" s="19"/>
      <c r="N576" s="19"/>
      <c r="O576" s="19"/>
      <c r="P576" s="19"/>
      <c r="Q576" s="19"/>
      <c r="R576" s="26"/>
      <c r="S576" s="20"/>
      <c r="T576" s="19"/>
      <c r="U576" s="19"/>
      <c r="V576" s="19"/>
      <c r="W576" s="19"/>
      <c r="X576" s="19"/>
      <c r="Y576" s="22"/>
      <c r="Z576" s="20"/>
      <c r="AO576" s="19"/>
      <c r="AP576" s="19"/>
      <c r="AQ576" s="19"/>
      <c r="AR576" s="19"/>
      <c r="AS576" s="19"/>
      <c r="AT576" s="26"/>
      <c r="AX576" s="19"/>
      <c r="AY576" s="19"/>
      <c r="AZ576" s="19"/>
    </row>
    <row r="577" spans="13:52" ht="15.75" customHeight="1">
      <c r="M577" s="19"/>
      <c r="N577" s="19"/>
      <c r="O577" s="19"/>
      <c r="P577" s="19"/>
      <c r="Q577" s="19"/>
      <c r="R577" s="26"/>
      <c r="S577" s="20"/>
      <c r="T577" s="19"/>
      <c r="U577" s="19"/>
      <c r="V577" s="19"/>
      <c r="W577" s="19"/>
      <c r="X577" s="19"/>
      <c r="Y577" s="22"/>
      <c r="Z577" s="20"/>
      <c r="AO577" s="19"/>
      <c r="AP577" s="19"/>
      <c r="AQ577" s="19"/>
      <c r="AR577" s="19"/>
      <c r="AS577" s="19"/>
      <c r="AT577" s="26"/>
      <c r="AX577" s="19"/>
      <c r="AY577" s="19"/>
      <c r="AZ577" s="19"/>
    </row>
    <row r="578" spans="13:52" ht="15.75" customHeight="1">
      <c r="M578" s="19"/>
      <c r="N578" s="19"/>
      <c r="O578" s="19"/>
      <c r="P578" s="19"/>
      <c r="Q578" s="19"/>
      <c r="R578" s="26"/>
      <c r="S578" s="20"/>
      <c r="T578" s="19"/>
      <c r="U578" s="19"/>
      <c r="V578" s="19"/>
      <c r="W578" s="19"/>
      <c r="X578" s="19"/>
      <c r="Y578" s="22"/>
      <c r="Z578" s="20"/>
      <c r="AO578" s="19"/>
      <c r="AP578" s="19"/>
      <c r="AQ578" s="19"/>
      <c r="AR578" s="19"/>
      <c r="AS578" s="19"/>
      <c r="AT578" s="26"/>
      <c r="AX578" s="19"/>
      <c r="AY578" s="19"/>
      <c r="AZ578" s="19"/>
    </row>
    <row r="579" spans="13:52" ht="15.75" customHeight="1">
      <c r="M579" s="19"/>
      <c r="N579" s="19"/>
      <c r="O579" s="19"/>
      <c r="P579" s="19"/>
      <c r="Q579" s="19"/>
      <c r="R579" s="26"/>
      <c r="S579" s="20"/>
      <c r="T579" s="19"/>
      <c r="U579" s="19"/>
      <c r="V579" s="19"/>
      <c r="W579" s="19"/>
      <c r="X579" s="19"/>
      <c r="Y579" s="22"/>
      <c r="Z579" s="20"/>
      <c r="AO579" s="19"/>
      <c r="AP579" s="19"/>
      <c r="AQ579" s="19"/>
      <c r="AR579" s="19"/>
      <c r="AS579" s="19"/>
      <c r="AT579" s="26"/>
      <c r="AX579" s="19"/>
      <c r="AY579" s="19"/>
      <c r="AZ579" s="19"/>
    </row>
    <row r="580" spans="13:52" ht="15.75" customHeight="1">
      <c r="M580" s="19"/>
      <c r="N580" s="19"/>
      <c r="O580" s="19"/>
      <c r="P580" s="19"/>
      <c r="Q580" s="19"/>
      <c r="R580" s="26"/>
      <c r="S580" s="20"/>
      <c r="T580" s="19"/>
      <c r="U580" s="19"/>
      <c r="V580" s="19"/>
      <c r="W580" s="19"/>
      <c r="X580" s="19"/>
      <c r="Y580" s="22"/>
      <c r="Z580" s="20"/>
      <c r="AO580" s="19"/>
      <c r="AP580" s="19"/>
      <c r="AQ580" s="19"/>
      <c r="AR580" s="19"/>
      <c r="AS580" s="19"/>
      <c r="AT580" s="26"/>
      <c r="AX580" s="19"/>
      <c r="AY580" s="19"/>
      <c r="AZ580" s="19"/>
    </row>
    <row r="581" spans="13:52" ht="15.75" customHeight="1">
      <c r="M581" s="19"/>
      <c r="N581" s="19"/>
      <c r="O581" s="19"/>
      <c r="P581" s="19"/>
      <c r="Q581" s="19"/>
      <c r="R581" s="26"/>
      <c r="S581" s="20"/>
      <c r="T581" s="19"/>
      <c r="U581" s="19"/>
      <c r="V581" s="19"/>
      <c r="W581" s="19"/>
      <c r="X581" s="19"/>
      <c r="Y581" s="22"/>
      <c r="Z581" s="20"/>
      <c r="AO581" s="19"/>
      <c r="AP581" s="19"/>
      <c r="AQ581" s="19"/>
      <c r="AR581" s="19"/>
      <c r="AS581" s="19"/>
      <c r="AT581" s="26"/>
      <c r="AX581" s="19"/>
      <c r="AY581" s="19"/>
      <c r="AZ581" s="19"/>
    </row>
    <row r="582" spans="13:52" ht="15.75" customHeight="1">
      <c r="M582" s="19"/>
      <c r="N582" s="19"/>
      <c r="O582" s="19"/>
      <c r="P582" s="19"/>
      <c r="Q582" s="19"/>
      <c r="R582" s="26"/>
      <c r="S582" s="20"/>
      <c r="T582" s="19"/>
      <c r="U582" s="19"/>
      <c r="V582" s="19"/>
      <c r="W582" s="19"/>
      <c r="X582" s="19"/>
      <c r="Y582" s="22"/>
      <c r="Z582" s="20"/>
      <c r="AO582" s="19"/>
      <c r="AP582" s="19"/>
      <c r="AQ582" s="19"/>
      <c r="AR582" s="19"/>
      <c r="AS582" s="19"/>
      <c r="AT582" s="26"/>
      <c r="AX582" s="19"/>
      <c r="AY582" s="19"/>
      <c r="AZ582" s="19"/>
    </row>
    <row r="583" spans="13:52" ht="15.75" customHeight="1">
      <c r="M583" s="19"/>
      <c r="N583" s="19"/>
      <c r="O583" s="19"/>
      <c r="P583" s="19"/>
      <c r="Q583" s="19"/>
      <c r="R583" s="26"/>
      <c r="S583" s="20"/>
      <c r="T583" s="19"/>
      <c r="U583" s="19"/>
      <c r="V583" s="19"/>
      <c r="W583" s="19"/>
      <c r="X583" s="19"/>
      <c r="Y583" s="22"/>
      <c r="Z583" s="20"/>
      <c r="AO583" s="19"/>
      <c r="AP583" s="19"/>
      <c r="AQ583" s="19"/>
      <c r="AR583" s="19"/>
      <c r="AS583" s="19"/>
      <c r="AT583" s="26"/>
      <c r="AX583" s="19"/>
      <c r="AY583" s="19"/>
      <c r="AZ583" s="19"/>
    </row>
    <row r="584" spans="13:52" ht="15.75" customHeight="1">
      <c r="M584" s="19"/>
      <c r="N584" s="19"/>
      <c r="O584" s="19"/>
      <c r="P584" s="19"/>
      <c r="Q584" s="19"/>
      <c r="R584" s="26"/>
      <c r="S584" s="20"/>
      <c r="T584" s="19"/>
      <c r="U584" s="19"/>
      <c r="V584" s="19"/>
      <c r="W584" s="19"/>
      <c r="X584" s="19"/>
      <c r="Y584" s="22"/>
      <c r="Z584" s="20"/>
      <c r="AO584" s="19"/>
      <c r="AP584" s="19"/>
      <c r="AQ584" s="19"/>
      <c r="AR584" s="19"/>
      <c r="AS584" s="19"/>
      <c r="AT584" s="26"/>
      <c r="AX584" s="19"/>
      <c r="AY584" s="19"/>
      <c r="AZ584" s="19"/>
    </row>
    <row r="585" spans="13:52" ht="15.75" customHeight="1">
      <c r="M585" s="19"/>
      <c r="N585" s="19"/>
      <c r="O585" s="19"/>
      <c r="P585" s="19"/>
      <c r="Q585" s="19"/>
      <c r="R585" s="26"/>
      <c r="S585" s="20"/>
      <c r="T585" s="19"/>
      <c r="U585" s="19"/>
      <c r="V585" s="19"/>
      <c r="W585" s="19"/>
      <c r="X585" s="19"/>
      <c r="Y585" s="22"/>
      <c r="Z585" s="20"/>
      <c r="AO585" s="19"/>
      <c r="AP585" s="19"/>
      <c r="AQ585" s="19"/>
      <c r="AR585" s="19"/>
      <c r="AS585" s="19"/>
      <c r="AT585" s="26"/>
      <c r="AX585" s="19"/>
      <c r="AY585" s="19"/>
      <c r="AZ585" s="19"/>
    </row>
    <row r="586" spans="13:52" ht="15.75" customHeight="1">
      <c r="M586" s="19"/>
      <c r="N586" s="19"/>
      <c r="O586" s="19"/>
      <c r="P586" s="19"/>
      <c r="Q586" s="19"/>
      <c r="R586" s="26"/>
      <c r="S586" s="20"/>
      <c r="T586" s="19"/>
      <c r="U586" s="19"/>
      <c r="V586" s="19"/>
      <c r="W586" s="19"/>
      <c r="X586" s="19"/>
      <c r="Y586" s="22"/>
      <c r="Z586" s="20"/>
      <c r="AO586" s="19"/>
      <c r="AP586" s="19"/>
      <c r="AQ586" s="19"/>
      <c r="AR586" s="19"/>
      <c r="AS586" s="19"/>
      <c r="AT586" s="26"/>
      <c r="AX586" s="19"/>
      <c r="AY586" s="19"/>
      <c r="AZ586" s="19"/>
    </row>
    <row r="587" spans="13:52" ht="15.75" customHeight="1">
      <c r="M587" s="19"/>
      <c r="N587" s="19"/>
      <c r="O587" s="19"/>
      <c r="P587" s="19"/>
      <c r="Q587" s="19"/>
      <c r="R587" s="26"/>
      <c r="S587" s="20"/>
      <c r="T587" s="19"/>
      <c r="U587" s="19"/>
      <c r="V587" s="19"/>
      <c r="W587" s="19"/>
      <c r="X587" s="19"/>
      <c r="Y587" s="22"/>
      <c r="Z587" s="20"/>
      <c r="AO587" s="19"/>
      <c r="AP587" s="19"/>
      <c r="AQ587" s="19"/>
      <c r="AR587" s="19"/>
      <c r="AS587" s="19"/>
      <c r="AT587" s="26"/>
      <c r="AX587" s="19"/>
      <c r="AY587" s="19"/>
      <c r="AZ587" s="19"/>
    </row>
    <row r="588" spans="13:52" ht="15.75" customHeight="1">
      <c r="M588" s="19"/>
      <c r="N588" s="19"/>
      <c r="O588" s="19"/>
      <c r="P588" s="19"/>
      <c r="Q588" s="19"/>
      <c r="R588" s="26"/>
      <c r="S588" s="20"/>
      <c r="T588" s="19"/>
      <c r="U588" s="19"/>
      <c r="V588" s="19"/>
      <c r="W588" s="19"/>
      <c r="X588" s="19"/>
      <c r="Y588" s="22"/>
      <c r="Z588" s="20"/>
      <c r="AO588" s="19"/>
      <c r="AP588" s="19"/>
      <c r="AQ588" s="19"/>
      <c r="AR588" s="19"/>
      <c r="AS588" s="19"/>
      <c r="AT588" s="26"/>
      <c r="AX588" s="19"/>
      <c r="AY588" s="19"/>
      <c r="AZ588" s="19"/>
    </row>
    <row r="589" spans="13:52" ht="15.75" customHeight="1">
      <c r="M589" s="19"/>
      <c r="N589" s="19"/>
      <c r="O589" s="19"/>
      <c r="P589" s="19"/>
      <c r="Q589" s="19"/>
      <c r="R589" s="26"/>
      <c r="S589" s="20"/>
      <c r="T589" s="19"/>
      <c r="U589" s="19"/>
      <c r="V589" s="19"/>
      <c r="W589" s="19"/>
      <c r="X589" s="19"/>
      <c r="Y589" s="22"/>
      <c r="Z589" s="20"/>
      <c r="AO589" s="19"/>
      <c r="AP589" s="19"/>
      <c r="AQ589" s="19"/>
      <c r="AR589" s="19"/>
      <c r="AS589" s="19"/>
      <c r="AT589" s="26"/>
      <c r="AX589" s="19"/>
      <c r="AY589" s="19"/>
      <c r="AZ589" s="19"/>
    </row>
    <row r="590" spans="13:52" ht="15.75" customHeight="1">
      <c r="M590" s="19"/>
      <c r="N590" s="19"/>
      <c r="O590" s="19"/>
      <c r="P590" s="19"/>
      <c r="Q590" s="19"/>
      <c r="R590" s="26"/>
      <c r="S590" s="20"/>
      <c r="T590" s="19"/>
      <c r="U590" s="19"/>
      <c r="V590" s="19"/>
      <c r="W590" s="19"/>
      <c r="X590" s="19"/>
      <c r="Y590" s="22"/>
      <c r="Z590" s="20"/>
      <c r="AO590" s="19"/>
      <c r="AP590" s="19"/>
      <c r="AQ590" s="19"/>
      <c r="AR590" s="19"/>
      <c r="AS590" s="19"/>
      <c r="AT590" s="26"/>
      <c r="AX590" s="19"/>
      <c r="AY590" s="19"/>
      <c r="AZ590" s="19"/>
    </row>
    <row r="591" spans="13:52" ht="15.75" customHeight="1">
      <c r="M591" s="19"/>
      <c r="N591" s="19"/>
      <c r="O591" s="19"/>
      <c r="P591" s="19"/>
      <c r="Q591" s="19"/>
      <c r="R591" s="26"/>
      <c r="S591" s="20"/>
      <c r="T591" s="19"/>
      <c r="U591" s="19"/>
      <c r="V591" s="19"/>
      <c r="W591" s="19"/>
      <c r="X591" s="19"/>
      <c r="Y591" s="22"/>
      <c r="Z591" s="20"/>
      <c r="AO591" s="19"/>
      <c r="AP591" s="19"/>
      <c r="AQ591" s="19"/>
      <c r="AR591" s="19"/>
      <c r="AS591" s="19"/>
      <c r="AT591" s="26"/>
      <c r="AX591" s="19"/>
      <c r="AY591" s="19"/>
      <c r="AZ591" s="19"/>
    </row>
    <row r="592" spans="13:52" ht="15.75" customHeight="1">
      <c r="M592" s="19"/>
      <c r="N592" s="19"/>
      <c r="O592" s="19"/>
      <c r="P592" s="19"/>
      <c r="Q592" s="19"/>
      <c r="R592" s="26"/>
      <c r="S592" s="20"/>
      <c r="T592" s="19"/>
      <c r="U592" s="19"/>
      <c r="V592" s="19"/>
      <c r="W592" s="19"/>
      <c r="X592" s="19"/>
      <c r="Y592" s="22"/>
      <c r="Z592" s="20"/>
      <c r="AO592" s="19"/>
      <c r="AP592" s="19"/>
      <c r="AQ592" s="19"/>
      <c r="AR592" s="19"/>
      <c r="AS592" s="19"/>
      <c r="AT592" s="26"/>
      <c r="AX592" s="19"/>
      <c r="AY592" s="19"/>
      <c r="AZ592" s="19"/>
    </row>
    <row r="593" spans="13:52" ht="15.75" customHeight="1">
      <c r="M593" s="19"/>
      <c r="N593" s="19"/>
      <c r="O593" s="19"/>
      <c r="P593" s="19"/>
      <c r="Q593" s="19"/>
      <c r="R593" s="26"/>
      <c r="S593" s="20"/>
      <c r="T593" s="19"/>
      <c r="U593" s="19"/>
      <c r="V593" s="19"/>
      <c r="W593" s="19"/>
      <c r="X593" s="19"/>
      <c r="Y593" s="22"/>
      <c r="Z593" s="20"/>
      <c r="AO593" s="19"/>
      <c r="AP593" s="19"/>
      <c r="AQ593" s="19"/>
      <c r="AR593" s="19"/>
      <c r="AS593" s="19"/>
      <c r="AT593" s="26"/>
      <c r="AX593" s="19"/>
      <c r="AY593" s="19"/>
      <c r="AZ593" s="19"/>
    </row>
    <row r="594" spans="13:52" ht="15.75" customHeight="1">
      <c r="M594" s="19"/>
      <c r="N594" s="19"/>
      <c r="O594" s="19"/>
      <c r="P594" s="19"/>
      <c r="Q594" s="19"/>
      <c r="R594" s="26"/>
      <c r="S594" s="20"/>
      <c r="T594" s="19"/>
      <c r="U594" s="19"/>
      <c r="V594" s="19"/>
      <c r="W594" s="19"/>
      <c r="X594" s="19"/>
      <c r="Y594" s="22"/>
      <c r="Z594" s="20"/>
      <c r="AO594" s="19"/>
      <c r="AP594" s="19"/>
      <c r="AQ594" s="19"/>
      <c r="AR594" s="19"/>
      <c r="AS594" s="19"/>
      <c r="AT594" s="26"/>
      <c r="AX594" s="19"/>
      <c r="AY594" s="19"/>
      <c r="AZ594" s="19"/>
    </row>
    <row r="595" spans="13:52" ht="15.75" customHeight="1">
      <c r="M595" s="19"/>
      <c r="N595" s="19"/>
      <c r="O595" s="19"/>
      <c r="P595" s="19"/>
      <c r="Q595" s="19"/>
      <c r="R595" s="26"/>
      <c r="S595" s="20"/>
      <c r="T595" s="19"/>
      <c r="U595" s="19"/>
      <c r="V595" s="19"/>
      <c r="W595" s="19"/>
      <c r="X595" s="19"/>
      <c r="Y595" s="22"/>
      <c r="Z595" s="20"/>
      <c r="AO595" s="19"/>
      <c r="AP595" s="19"/>
      <c r="AQ595" s="19"/>
      <c r="AR595" s="19"/>
      <c r="AS595" s="19"/>
      <c r="AT595" s="26"/>
      <c r="AX595" s="19"/>
      <c r="AY595" s="19"/>
      <c r="AZ595" s="19"/>
    </row>
    <row r="596" spans="13:52" ht="15.75" customHeight="1">
      <c r="M596" s="19"/>
      <c r="N596" s="19"/>
      <c r="O596" s="19"/>
      <c r="P596" s="19"/>
      <c r="Q596" s="19"/>
      <c r="R596" s="26"/>
      <c r="S596" s="20"/>
      <c r="T596" s="19"/>
      <c r="U596" s="19"/>
      <c r="V596" s="19"/>
      <c r="W596" s="19"/>
      <c r="X596" s="19"/>
      <c r="Y596" s="22"/>
      <c r="Z596" s="20"/>
      <c r="AO596" s="19"/>
      <c r="AP596" s="19"/>
      <c r="AQ596" s="19"/>
      <c r="AR596" s="19"/>
      <c r="AS596" s="19"/>
      <c r="AT596" s="26"/>
      <c r="AX596" s="19"/>
      <c r="AY596" s="19"/>
      <c r="AZ596" s="19"/>
    </row>
    <row r="597" spans="13:52" ht="15.75" customHeight="1">
      <c r="M597" s="19"/>
      <c r="N597" s="19"/>
      <c r="O597" s="19"/>
      <c r="P597" s="19"/>
      <c r="Q597" s="19"/>
      <c r="R597" s="26"/>
      <c r="S597" s="20"/>
      <c r="T597" s="19"/>
      <c r="U597" s="19"/>
      <c r="V597" s="19"/>
      <c r="W597" s="19"/>
      <c r="X597" s="19"/>
      <c r="Y597" s="22"/>
      <c r="Z597" s="20"/>
      <c r="AO597" s="19"/>
      <c r="AP597" s="19"/>
      <c r="AQ597" s="19"/>
      <c r="AR597" s="19"/>
      <c r="AS597" s="19"/>
      <c r="AT597" s="26"/>
      <c r="AX597" s="19"/>
      <c r="AY597" s="19"/>
      <c r="AZ597" s="19"/>
    </row>
    <row r="598" spans="13:52" ht="15.75" customHeight="1">
      <c r="M598" s="19"/>
      <c r="N598" s="19"/>
      <c r="O598" s="19"/>
      <c r="P598" s="19"/>
      <c r="Q598" s="19"/>
      <c r="R598" s="26"/>
      <c r="S598" s="20"/>
      <c r="T598" s="19"/>
      <c r="U598" s="19"/>
      <c r="V598" s="19"/>
      <c r="W598" s="19"/>
      <c r="X598" s="19"/>
      <c r="Y598" s="22"/>
      <c r="Z598" s="20"/>
      <c r="AO598" s="19"/>
      <c r="AP598" s="19"/>
      <c r="AQ598" s="19"/>
      <c r="AR598" s="19"/>
      <c r="AS598" s="19"/>
      <c r="AT598" s="26"/>
      <c r="AX598" s="19"/>
      <c r="AY598" s="19"/>
      <c r="AZ598" s="19"/>
    </row>
    <row r="599" spans="13:52" ht="15.75" customHeight="1">
      <c r="M599" s="19"/>
      <c r="N599" s="19"/>
      <c r="O599" s="19"/>
      <c r="P599" s="19"/>
      <c r="Q599" s="19"/>
      <c r="R599" s="26"/>
      <c r="S599" s="20"/>
      <c r="T599" s="19"/>
      <c r="U599" s="19"/>
      <c r="V599" s="19"/>
      <c r="W599" s="19"/>
      <c r="X599" s="19"/>
      <c r="Y599" s="22"/>
      <c r="Z599" s="20"/>
      <c r="AO599" s="19"/>
      <c r="AP599" s="19"/>
      <c r="AQ599" s="19"/>
      <c r="AR599" s="19"/>
      <c r="AS599" s="19"/>
      <c r="AT599" s="26"/>
      <c r="AX599" s="19"/>
      <c r="AY599" s="19"/>
      <c r="AZ599" s="19"/>
    </row>
    <row r="600" spans="13:52" ht="15.75" customHeight="1">
      <c r="M600" s="19"/>
      <c r="N600" s="19"/>
      <c r="O600" s="19"/>
      <c r="P600" s="19"/>
      <c r="Q600" s="19"/>
      <c r="R600" s="26"/>
      <c r="S600" s="20"/>
      <c r="T600" s="19"/>
      <c r="U600" s="19"/>
      <c r="V600" s="19"/>
      <c r="W600" s="19"/>
      <c r="X600" s="19"/>
      <c r="Y600" s="22"/>
      <c r="Z600" s="20"/>
      <c r="AO600" s="19"/>
      <c r="AP600" s="19"/>
      <c r="AQ600" s="19"/>
      <c r="AR600" s="19"/>
      <c r="AS600" s="19"/>
      <c r="AT600" s="26"/>
      <c r="AX600" s="19"/>
      <c r="AY600" s="19"/>
      <c r="AZ600" s="19"/>
    </row>
    <row r="601" spans="13:52" ht="15.75" customHeight="1">
      <c r="M601" s="19"/>
      <c r="N601" s="19"/>
      <c r="O601" s="19"/>
      <c r="P601" s="19"/>
      <c r="Q601" s="19"/>
      <c r="R601" s="26"/>
      <c r="S601" s="20"/>
      <c r="T601" s="19"/>
      <c r="U601" s="19"/>
      <c r="V601" s="19"/>
      <c r="W601" s="19"/>
      <c r="X601" s="19"/>
      <c r="Y601" s="22"/>
      <c r="Z601" s="20"/>
      <c r="AO601" s="19"/>
      <c r="AP601" s="19"/>
      <c r="AQ601" s="19"/>
      <c r="AR601" s="19"/>
      <c r="AS601" s="19"/>
      <c r="AT601" s="26"/>
      <c r="AX601" s="19"/>
      <c r="AY601" s="19"/>
      <c r="AZ601" s="19"/>
    </row>
    <row r="602" spans="13:52" ht="15.75" customHeight="1">
      <c r="M602" s="19"/>
      <c r="N602" s="19"/>
      <c r="O602" s="19"/>
      <c r="P602" s="19"/>
      <c r="Q602" s="19"/>
      <c r="R602" s="26"/>
      <c r="S602" s="20"/>
      <c r="T602" s="19"/>
      <c r="U602" s="19"/>
      <c r="V602" s="19"/>
      <c r="W602" s="19"/>
      <c r="X602" s="19"/>
      <c r="Y602" s="22"/>
      <c r="Z602" s="20"/>
      <c r="AO602" s="19"/>
      <c r="AP602" s="19"/>
      <c r="AQ602" s="19"/>
      <c r="AR602" s="19"/>
      <c r="AS602" s="19"/>
      <c r="AT602" s="26"/>
      <c r="AX602" s="19"/>
      <c r="AY602" s="19"/>
      <c r="AZ602" s="19"/>
    </row>
    <row r="603" spans="13:52" ht="15.75" customHeight="1">
      <c r="M603" s="19"/>
      <c r="N603" s="19"/>
      <c r="O603" s="19"/>
      <c r="P603" s="19"/>
      <c r="Q603" s="19"/>
      <c r="R603" s="26"/>
      <c r="S603" s="20"/>
      <c r="T603" s="19"/>
      <c r="U603" s="19"/>
      <c r="V603" s="19"/>
      <c r="W603" s="19"/>
      <c r="X603" s="19"/>
      <c r="Y603" s="22"/>
      <c r="Z603" s="20"/>
      <c r="AO603" s="19"/>
      <c r="AP603" s="19"/>
      <c r="AQ603" s="19"/>
      <c r="AR603" s="19"/>
      <c r="AS603" s="19"/>
      <c r="AT603" s="26"/>
      <c r="AX603" s="19"/>
      <c r="AY603" s="19"/>
      <c r="AZ603" s="19"/>
    </row>
    <row r="604" spans="13:52" ht="15.75" customHeight="1">
      <c r="M604" s="19"/>
      <c r="N604" s="19"/>
      <c r="O604" s="19"/>
      <c r="P604" s="19"/>
      <c r="Q604" s="19"/>
      <c r="R604" s="26"/>
      <c r="S604" s="20"/>
      <c r="T604" s="19"/>
      <c r="U604" s="19"/>
      <c r="V604" s="19"/>
      <c r="W604" s="19"/>
      <c r="X604" s="19"/>
      <c r="Y604" s="22"/>
      <c r="Z604" s="20"/>
      <c r="AO604" s="19"/>
      <c r="AP604" s="19"/>
      <c r="AQ604" s="19"/>
      <c r="AR604" s="19"/>
      <c r="AS604" s="19"/>
      <c r="AT604" s="26"/>
      <c r="AX604" s="19"/>
      <c r="AY604" s="19"/>
      <c r="AZ604" s="19"/>
    </row>
    <row r="605" spans="13:52" ht="15.75" customHeight="1">
      <c r="M605" s="19"/>
      <c r="N605" s="19"/>
      <c r="O605" s="19"/>
      <c r="P605" s="19"/>
      <c r="Q605" s="19"/>
      <c r="R605" s="26"/>
      <c r="S605" s="20"/>
      <c r="T605" s="19"/>
      <c r="U605" s="19"/>
      <c r="V605" s="19"/>
      <c r="W605" s="19"/>
      <c r="X605" s="19"/>
      <c r="Y605" s="22"/>
      <c r="Z605" s="20"/>
      <c r="AO605" s="19"/>
      <c r="AP605" s="19"/>
      <c r="AQ605" s="19"/>
      <c r="AR605" s="19"/>
      <c r="AS605" s="19"/>
      <c r="AT605" s="26"/>
      <c r="AX605" s="19"/>
      <c r="AY605" s="19"/>
      <c r="AZ605" s="19"/>
    </row>
    <row r="606" spans="13:52" ht="15.75" customHeight="1">
      <c r="M606" s="19"/>
      <c r="N606" s="19"/>
      <c r="O606" s="19"/>
      <c r="P606" s="19"/>
      <c r="Q606" s="19"/>
      <c r="R606" s="26"/>
      <c r="S606" s="20"/>
      <c r="T606" s="19"/>
      <c r="U606" s="19"/>
      <c r="V606" s="19"/>
      <c r="W606" s="19"/>
      <c r="X606" s="19"/>
      <c r="Y606" s="22"/>
      <c r="Z606" s="20"/>
      <c r="AO606" s="19"/>
      <c r="AP606" s="19"/>
      <c r="AQ606" s="19"/>
      <c r="AR606" s="19"/>
      <c r="AS606" s="19"/>
      <c r="AT606" s="26"/>
      <c r="AX606" s="19"/>
      <c r="AY606" s="19"/>
      <c r="AZ606" s="19"/>
    </row>
    <row r="607" spans="13:52" ht="15.75" customHeight="1">
      <c r="M607" s="19"/>
      <c r="N607" s="19"/>
      <c r="O607" s="19"/>
      <c r="P607" s="19"/>
      <c r="Q607" s="19"/>
      <c r="R607" s="26"/>
      <c r="S607" s="20"/>
      <c r="T607" s="19"/>
      <c r="U607" s="19"/>
      <c r="V607" s="19"/>
      <c r="W607" s="19"/>
      <c r="X607" s="19"/>
      <c r="Y607" s="22"/>
      <c r="Z607" s="20"/>
      <c r="AO607" s="19"/>
      <c r="AP607" s="19"/>
      <c r="AQ607" s="19"/>
      <c r="AR607" s="19"/>
      <c r="AS607" s="19"/>
      <c r="AT607" s="26"/>
      <c r="AX607" s="19"/>
      <c r="AY607" s="19"/>
      <c r="AZ607" s="19"/>
    </row>
    <row r="608" spans="13:52" ht="15.75" customHeight="1">
      <c r="M608" s="19"/>
      <c r="N608" s="19"/>
      <c r="O608" s="19"/>
      <c r="P608" s="19"/>
      <c r="Q608" s="19"/>
      <c r="R608" s="26"/>
      <c r="S608" s="20"/>
      <c r="T608" s="19"/>
      <c r="U608" s="19"/>
      <c r="V608" s="19"/>
      <c r="W608" s="19"/>
      <c r="X608" s="19"/>
      <c r="Y608" s="22"/>
      <c r="Z608" s="20"/>
      <c r="AO608" s="19"/>
      <c r="AP608" s="19"/>
      <c r="AQ608" s="19"/>
      <c r="AR608" s="19"/>
      <c r="AS608" s="19"/>
      <c r="AT608" s="26"/>
      <c r="AX608" s="19"/>
      <c r="AY608" s="19"/>
      <c r="AZ608" s="19"/>
    </row>
    <row r="609" spans="13:52" ht="15.75" customHeight="1">
      <c r="M609" s="19"/>
      <c r="N609" s="19"/>
      <c r="O609" s="19"/>
      <c r="P609" s="19"/>
      <c r="Q609" s="19"/>
      <c r="R609" s="26"/>
      <c r="S609" s="20"/>
      <c r="T609" s="19"/>
      <c r="U609" s="19"/>
      <c r="V609" s="19"/>
      <c r="W609" s="19"/>
      <c r="X609" s="19"/>
      <c r="Y609" s="22"/>
      <c r="Z609" s="20"/>
      <c r="AO609" s="19"/>
      <c r="AP609" s="19"/>
      <c r="AQ609" s="19"/>
      <c r="AR609" s="19"/>
      <c r="AS609" s="19"/>
      <c r="AT609" s="26"/>
      <c r="AX609" s="19"/>
      <c r="AY609" s="19"/>
      <c r="AZ609" s="19"/>
    </row>
    <row r="610" spans="13:52" ht="15.75" customHeight="1">
      <c r="M610" s="19"/>
      <c r="N610" s="19"/>
      <c r="O610" s="19"/>
      <c r="P610" s="19"/>
      <c r="Q610" s="19"/>
      <c r="R610" s="26"/>
      <c r="S610" s="20"/>
      <c r="T610" s="19"/>
      <c r="U610" s="19"/>
      <c r="V610" s="19"/>
      <c r="W610" s="19"/>
      <c r="X610" s="19"/>
      <c r="Y610" s="22"/>
      <c r="Z610" s="20"/>
      <c r="AO610" s="19"/>
      <c r="AP610" s="19"/>
      <c r="AQ610" s="19"/>
      <c r="AR610" s="19"/>
      <c r="AS610" s="19"/>
      <c r="AT610" s="26"/>
      <c r="AX610" s="19"/>
      <c r="AY610" s="19"/>
      <c r="AZ610" s="19"/>
    </row>
    <row r="611" spans="13:52" ht="15.75" customHeight="1">
      <c r="M611" s="19"/>
      <c r="N611" s="19"/>
      <c r="O611" s="19"/>
      <c r="P611" s="19"/>
      <c r="Q611" s="19"/>
      <c r="R611" s="26"/>
      <c r="S611" s="20"/>
      <c r="T611" s="19"/>
      <c r="U611" s="19"/>
      <c r="V611" s="19"/>
      <c r="W611" s="19"/>
      <c r="X611" s="19"/>
      <c r="Y611" s="22"/>
      <c r="Z611" s="20"/>
      <c r="AO611" s="19"/>
      <c r="AP611" s="19"/>
      <c r="AQ611" s="19"/>
      <c r="AR611" s="19"/>
      <c r="AS611" s="19"/>
      <c r="AT611" s="26"/>
      <c r="AX611" s="19"/>
      <c r="AY611" s="19"/>
      <c r="AZ611" s="19"/>
    </row>
    <row r="612" spans="13:52" ht="15.75" customHeight="1">
      <c r="M612" s="19"/>
      <c r="N612" s="19"/>
      <c r="O612" s="19"/>
      <c r="P612" s="19"/>
      <c r="Q612" s="19"/>
      <c r="R612" s="26"/>
      <c r="S612" s="20"/>
      <c r="T612" s="19"/>
      <c r="U612" s="19"/>
      <c r="V612" s="19"/>
      <c r="W612" s="19"/>
      <c r="X612" s="19"/>
      <c r="Y612" s="22"/>
      <c r="Z612" s="20"/>
      <c r="AO612" s="19"/>
      <c r="AP612" s="19"/>
      <c r="AQ612" s="19"/>
      <c r="AR612" s="19"/>
      <c r="AS612" s="19"/>
      <c r="AT612" s="26"/>
      <c r="AX612" s="19"/>
      <c r="AY612" s="19"/>
      <c r="AZ612" s="19"/>
    </row>
    <row r="613" spans="13:52" ht="15.75" customHeight="1">
      <c r="M613" s="19"/>
      <c r="N613" s="19"/>
      <c r="O613" s="19"/>
      <c r="P613" s="19"/>
      <c r="Q613" s="19"/>
      <c r="R613" s="26"/>
      <c r="S613" s="20"/>
      <c r="T613" s="19"/>
      <c r="U613" s="19"/>
      <c r="V613" s="19"/>
      <c r="W613" s="19"/>
      <c r="X613" s="19"/>
      <c r="Y613" s="22"/>
      <c r="Z613" s="20"/>
      <c r="AO613" s="19"/>
      <c r="AP613" s="19"/>
      <c r="AQ613" s="19"/>
      <c r="AR613" s="19"/>
      <c r="AS613" s="19"/>
      <c r="AT613" s="26"/>
      <c r="AX613" s="19"/>
      <c r="AY613" s="19"/>
      <c r="AZ613" s="19"/>
    </row>
    <row r="614" spans="13:52" ht="15.75" customHeight="1">
      <c r="M614" s="19"/>
      <c r="N614" s="19"/>
      <c r="O614" s="19"/>
      <c r="P614" s="19"/>
      <c r="Q614" s="19"/>
      <c r="R614" s="26"/>
      <c r="S614" s="20"/>
      <c r="T614" s="19"/>
      <c r="U614" s="19"/>
      <c r="V614" s="19"/>
      <c r="W614" s="19"/>
      <c r="X614" s="19"/>
      <c r="Y614" s="22"/>
      <c r="Z614" s="20"/>
      <c r="AO614" s="19"/>
      <c r="AP614" s="19"/>
      <c r="AQ614" s="19"/>
      <c r="AR614" s="19"/>
      <c r="AS614" s="19"/>
      <c r="AT614" s="26"/>
      <c r="AX614" s="19"/>
      <c r="AY614" s="19"/>
      <c r="AZ614" s="19"/>
    </row>
    <row r="615" spans="13:52" ht="15.75" customHeight="1">
      <c r="M615" s="19"/>
      <c r="N615" s="19"/>
      <c r="O615" s="19"/>
      <c r="P615" s="19"/>
      <c r="Q615" s="19"/>
      <c r="R615" s="26"/>
      <c r="S615" s="20"/>
      <c r="T615" s="19"/>
      <c r="U615" s="19"/>
      <c r="V615" s="19"/>
      <c r="W615" s="19"/>
      <c r="X615" s="19"/>
      <c r="Y615" s="22"/>
      <c r="Z615" s="20"/>
      <c r="AO615" s="19"/>
      <c r="AP615" s="19"/>
      <c r="AQ615" s="19"/>
      <c r="AR615" s="19"/>
      <c r="AS615" s="19"/>
      <c r="AT615" s="26"/>
      <c r="AX615" s="19"/>
      <c r="AY615" s="19"/>
      <c r="AZ615" s="19"/>
    </row>
    <row r="616" spans="13:52" ht="15.75" customHeight="1">
      <c r="M616" s="19"/>
      <c r="N616" s="19"/>
      <c r="O616" s="19"/>
      <c r="P616" s="19"/>
      <c r="Q616" s="19"/>
      <c r="R616" s="26"/>
      <c r="S616" s="20"/>
      <c r="T616" s="19"/>
      <c r="U616" s="19"/>
      <c r="V616" s="19"/>
      <c r="W616" s="19"/>
      <c r="X616" s="19"/>
      <c r="Y616" s="22"/>
      <c r="Z616" s="20"/>
      <c r="AO616" s="19"/>
      <c r="AP616" s="19"/>
      <c r="AQ616" s="19"/>
      <c r="AR616" s="19"/>
      <c r="AS616" s="19"/>
      <c r="AT616" s="26"/>
      <c r="AX616" s="19"/>
      <c r="AY616" s="19"/>
      <c r="AZ616" s="19"/>
    </row>
    <row r="617" spans="13:52" ht="15.75" customHeight="1">
      <c r="M617" s="19"/>
      <c r="N617" s="19"/>
      <c r="O617" s="19"/>
      <c r="P617" s="19"/>
      <c r="Q617" s="19"/>
      <c r="R617" s="26"/>
      <c r="S617" s="20"/>
      <c r="T617" s="19"/>
      <c r="U617" s="19"/>
      <c r="V617" s="19"/>
      <c r="W617" s="19"/>
      <c r="X617" s="19"/>
      <c r="Y617" s="22"/>
      <c r="Z617" s="20"/>
      <c r="AO617" s="19"/>
      <c r="AP617" s="19"/>
      <c r="AQ617" s="19"/>
      <c r="AR617" s="19"/>
      <c r="AS617" s="19"/>
      <c r="AT617" s="26"/>
      <c r="AX617" s="19"/>
      <c r="AY617" s="19"/>
      <c r="AZ617" s="19"/>
    </row>
    <row r="618" spans="13:52" ht="15.75" customHeight="1">
      <c r="M618" s="19"/>
      <c r="N618" s="19"/>
      <c r="O618" s="19"/>
      <c r="P618" s="19"/>
      <c r="Q618" s="19"/>
      <c r="R618" s="26"/>
      <c r="S618" s="20"/>
      <c r="T618" s="19"/>
      <c r="U618" s="19"/>
      <c r="V618" s="19"/>
      <c r="W618" s="19"/>
      <c r="X618" s="19"/>
      <c r="Y618" s="22"/>
      <c r="Z618" s="20"/>
      <c r="AO618" s="19"/>
      <c r="AP618" s="19"/>
      <c r="AQ618" s="19"/>
      <c r="AR618" s="19"/>
      <c r="AS618" s="19"/>
      <c r="AT618" s="26"/>
      <c r="AX618" s="19"/>
      <c r="AY618" s="19"/>
      <c r="AZ618" s="19"/>
    </row>
    <row r="619" spans="13:52" ht="15.75" customHeight="1">
      <c r="M619" s="19"/>
      <c r="N619" s="19"/>
      <c r="O619" s="19"/>
      <c r="P619" s="19"/>
      <c r="Q619" s="19"/>
      <c r="R619" s="26"/>
      <c r="S619" s="20"/>
      <c r="T619" s="19"/>
      <c r="U619" s="19"/>
      <c r="V619" s="19"/>
      <c r="W619" s="19"/>
      <c r="X619" s="19"/>
      <c r="Y619" s="22"/>
      <c r="Z619" s="20"/>
      <c r="AO619" s="19"/>
      <c r="AP619" s="19"/>
      <c r="AQ619" s="19"/>
      <c r="AR619" s="19"/>
      <c r="AS619" s="19"/>
      <c r="AT619" s="26"/>
      <c r="AX619" s="19"/>
      <c r="AY619" s="19"/>
      <c r="AZ619" s="19"/>
    </row>
    <row r="620" spans="13:52" ht="15.75" customHeight="1">
      <c r="M620" s="19"/>
      <c r="N620" s="19"/>
      <c r="O620" s="19"/>
      <c r="P620" s="19"/>
      <c r="Q620" s="19"/>
      <c r="R620" s="26"/>
      <c r="S620" s="20"/>
      <c r="T620" s="19"/>
      <c r="U620" s="19"/>
      <c r="V620" s="19"/>
      <c r="W620" s="19"/>
      <c r="X620" s="19"/>
      <c r="Y620" s="22"/>
      <c r="Z620" s="20"/>
      <c r="AO620" s="19"/>
      <c r="AP620" s="19"/>
      <c r="AQ620" s="19"/>
      <c r="AR620" s="19"/>
      <c r="AS620" s="19"/>
      <c r="AT620" s="26"/>
      <c r="AX620" s="19"/>
      <c r="AY620" s="19"/>
      <c r="AZ620" s="19"/>
    </row>
    <row r="621" spans="13:52" ht="15.75" customHeight="1">
      <c r="M621" s="19"/>
      <c r="N621" s="19"/>
      <c r="O621" s="19"/>
      <c r="P621" s="19"/>
      <c r="Q621" s="19"/>
      <c r="R621" s="26"/>
      <c r="S621" s="20"/>
      <c r="T621" s="19"/>
      <c r="U621" s="19"/>
      <c r="V621" s="19"/>
      <c r="W621" s="19"/>
      <c r="X621" s="19"/>
      <c r="Y621" s="22"/>
      <c r="Z621" s="20"/>
      <c r="AO621" s="19"/>
      <c r="AP621" s="19"/>
      <c r="AQ621" s="19"/>
      <c r="AR621" s="19"/>
      <c r="AS621" s="19"/>
      <c r="AT621" s="26"/>
      <c r="AX621" s="19"/>
      <c r="AY621" s="19"/>
      <c r="AZ621" s="19"/>
    </row>
    <row r="622" spans="13:52" ht="15.75" customHeight="1">
      <c r="M622" s="19"/>
      <c r="N622" s="19"/>
      <c r="O622" s="19"/>
      <c r="P622" s="19"/>
      <c r="Q622" s="19"/>
      <c r="R622" s="26"/>
      <c r="S622" s="20"/>
      <c r="T622" s="19"/>
      <c r="U622" s="19"/>
      <c r="V622" s="19"/>
      <c r="W622" s="19"/>
      <c r="X622" s="19"/>
      <c r="Y622" s="22"/>
      <c r="Z622" s="20"/>
      <c r="AO622" s="19"/>
      <c r="AP622" s="19"/>
      <c r="AQ622" s="19"/>
      <c r="AR622" s="19"/>
      <c r="AS622" s="19"/>
      <c r="AT622" s="26"/>
      <c r="AX622" s="19"/>
      <c r="AY622" s="19"/>
      <c r="AZ622" s="19"/>
    </row>
    <row r="623" spans="13:52" ht="15.75" customHeight="1">
      <c r="M623" s="19"/>
      <c r="N623" s="19"/>
      <c r="O623" s="19"/>
      <c r="P623" s="19"/>
      <c r="Q623" s="19"/>
      <c r="R623" s="26"/>
      <c r="S623" s="20"/>
      <c r="T623" s="19"/>
      <c r="U623" s="19"/>
      <c r="V623" s="19"/>
      <c r="W623" s="19"/>
      <c r="X623" s="19"/>
      <c r="Y623" s="22"/>
      <c r="Z623" s="20"/>
      <c r="AO623" s="19"/>
      <c r="AP623" s="19"/>
      <c r="AQ623" s="19"/>
      <c r="AR623" s="19"/>
      <c r="AS623" s="19"/>
      <c r="AT623" s="26"/>
      <c r="AX623" s="19"/>
      <c r="AY623" s="19"/>
      <c r="AZ623" s="19"/>
    </row>
    <row r="624" spans="13:52" ht="15.75" customHeight="1">
      <c r="M624" s="19"/>
      <c r="N624" s="19"/>
      <c r="O624" s="19"/>
      <c r="P624" s="19"/>
      <c r="Q624" s="19"/>
      <c r="R624" s="26"/>
      <c r="S624" s="20"/>
      <c r="T624" s="19"/>
      <c r="U624" s="19"/>
      <c r="V624" s="19"/>
      <c r="W624" s="19"/>
      <c r="X624" s="19"/>
      <c r="Y624" s="22"/>
      <c r="Z624" s="20"/>
      <c r="AO624" s="19"/>
      <c r="AP624" s="19"/>
      <c r="AQ624" s="19"/>
      <c r="AR624" s="19"/>
      <c r="AS624" s="19"/>
      <c r="AT624" s="26"/>
      <c r="AX624" s="19"/>
      <c r="AY624" s="19"/>
      <c r="AZ624" s="19"/>
    </row>
    <row r="625" spans="13:52" ht="15.75" customHeight="1">
      <c r="M625" s="19"/>
      <c r="N625" s="19"/>
      <c r="O625" s="19"/>
      <c r="P625" s="19"/>
      <c r="Q625" s="19"/>
      <c r="R625" s="26"/>
      <c r="S625" s="20"/>
      <c r="T625" s="19"/>
      <c r="U625" s="19"/>
      <c r="V625" s="19"/>
      <c r="W625" s="19"/>
      <c r="X625" s="19"/>
      <c r="Y625" s="22"/>
      <c r="Z625" s="20"/>
      <c r="AO625" s="19"/>
      <c r="AP625" s="19"/>
      <c r="AQ625" s="19"/>
      <c r="AR625" s="19"/>
      <c r="AS625" s="19"/>
      <c r="AT625" s="26"/>
      <c r="AX625" s="19"/>
      <c r="AY625" s="19"/>
      <c r="AZ625" s="19"/>
    </row>
    <row r="626" spans="13:52" ht="15.75" customHeight="1">
      <c r="M626" s="19"/>
      <c r="N626" s="19"/>
      <c r="O626" s="19"/>
      <c r="P626" s="19"/>
      <c r="Q626" s="19"/>
      <c r="R626" s="26"/>
      <c r="S626" s="20"/>
      <c r="T626" s="19"/>
      <c r="U626" s="19"/>
      <c r="V626" s="19"/>
      <c r="W626" s="19"/>
      <c r="X626" s="19"/>
      <c r="Y626" s="22"/>
      <c r="Z626" s="20"/>
      <c r="AO626" s="19"/>
      <c r="AP626" s="19"/>
      <c r="AQ626" s="19"/>
      <c r="AR626" s="19"/>
      <c r="AS626" s="19"/>
      <c r="AT626" s="26"/>
      <c r="AX626" s="19"/>
      <c r="AY626" s="19"/>
      <c r="AZ626" s="19"/>
    </row>
    <row r="627" spans="13:52" ht="15.75" customHeight="1">
      <c r="M627" s="19"/>
      <c r="N627" s="19"/>
      <c r="O627" s="19"/>
      <c r="P627" s="19"/>
      <c r="Q627" s="19"/>
      <c r="R627" s="26"/>
      <c r="S627" s="20"/>
      <c r="T627" s="19"/>
      <c r="U627" s="19"/>
      <c r="V627" s="19"/>
      <c r="W627" s="19"/>
      <c r="X627" s="19"/>
      <c r="Y627" s="22"/>
      <c r="Z627" s="20"/>
      <c r="AO627" s="19"/>
      <c r="AP627" s="19"/>
      <c r="AQ627" s="19"/>
      <c r="AR627" s="19"/>
      <c r="AS627" s="19"/>
      <c r="AT627" s="26"/>
      <c r="AX627" s="19"/>
      <c r="AY627" s="19"/>
      <c r="AZ627" s="19"/>
    </row>
    <row r="628" spans="13:52" ht="15.75" customHeight="1">
      <c r="M628" s="19"/>
      <c r="N628" s="19"/>
      <c r="O628" s="19"/>
      <c r="P628" s="19"/>
      <c r="Q628" s="19"/>
      <c r="R628" s="26"/>
      <c r="S628" s="20"/>
      <c r="T628" s="19"/>
      <c r="U628" s="19"/>
      <c r="V628" s="19"/>
      <c r="W628" s="19"/>
      <c r="X628" s="19"/>
      <c r="Y628" s="22"/>
      <c r="Z628" s="20"/>
      <c r="AO628" s="19"/>
      <c r="AP628" s="19"/>
      <c r="AQ628" s="19"/>
      <c r="AR628" s="19"/>
      <c r="AS628" s="19"/>
      <c r="AT628" s="26"/>
      <c r="AX628" s="19"/>
      <c r="AY628" s="19"/>
      <c r="AZ628" s="19"/>
    </row>
    <row r="629" spans="13:52" ht="15.75" customHeight="1">
      <c r="M629" s="19"/>
      <c r="N629" s="19"/>
      <c r="O629" s="19"/>
      <c r="P629" s="19"/>
      <c r="Q629" s="19"/>
      <c r="R629" s="26"/>
      <c r="S629" s="20"/>
      <c r="T629" s="19"/>
      <c r="U629" s="19"/>
      <c r="V629" s="19"/>
      <c r="W629" s="19"/>
      <c r="X629" s="19"/>
      <c r="Y629" s="22"/>
      <c r="Z629" s="20"/>
      <c r="AO629" s="19"/>
      <c r="AP629" s="19"/>
      <c r="AQ629" s="19"/>
      <c r="AR629" s="19"/>
      <c r="AS629" s="19"/>
      <c r="AT629" s="26"/>
      <c r="AX629" s="19"/>
      <c r="AY629" s="19"/>
      <c r="AZ629" s="19"/>
    </row>
    <row r="630" spans="13:52" ht="15.75" customHeight="1">
      <c r="M630" s="19"/>
      <c r="N630" s="19"/>
      <c r="O630" s="19"/>
      <c r="P630" s="19"/>
      <c r="Q630" s="19"/>
      <c r="R630" s="26"/>
      <c r="S630" s="20"/>
      <c r="T630" s="19"/>
      <c r="U630" s="19"/>
      <c r="V630" s="19"/>
      <c r="W630" s="19"/>
      <c r="X630" s="19"/>
      <c r="Y630" s="22"/>
      <c r="Z630" s="20"/>
      <c r="AO630" s="19"/>
      <c r="AP630" s="19"/>
      <c r="AQ630" s="19"/>
      <c r="AR630" s="19"/>
      <c r="AS630" s="19"/>
      <c r="AT630" s="26"/>
      <c r="AX630" s="19"/>
      <c r="AY630" s="19"/>
      <c r="AZ630" s="19"/>
    </row>
    <row r="631" spans="13:52" ht="15.75" customHeight="1">
      <c r="M631" s="19"/>
      <c r="N631" s="19"/>
      <c r="O631" s="19"/>
      <c r="P631" s="19"/>
      <c r="Q631" s="19"/>
      <c r="R631" s="26"/>
      <c r="S631" s="20"/>
      <c r="T631" s="19"/>
      <c r="U631" s="19"/>
      <c r="V631" s="19"/>
      <c r="W631" s="19"/>
      <c r="X631" s="19"/>
      <c r="Y631" s="22"/>
      <c r="Z631" s="20"/>
      <c r="AO631" s="19"/>
      <c r="AP631" s="19"/>
      <c r="AQ631" s="19"/>
      <c r="AR631" s="19"/>
      <c r="AS631" s="19"/>
      <c r="AT631" s="26"/>
      <c r="AX631" s="19"/>
      <c r="AY631" s="19"/>
      <c r="AZ631" s="19"/>
    </row>
    <row r="632" spans="13:52" ht="15.75" customHeight="1">
      <c r="M632" s="19"/>
      <c r="N632" s="19"/>
      <c r="O632" s="19"/>
      <c r="P632" s="19"/>
      <c r="Q632" s="19"/>
      <c r="R632" s="26"/>
      <c r="S632" s="20"/>
      <c r="T632" s="19"/>
      <c r="U632" s="19"/>
      <c r="V632" s="19"/>
      <c r="W632" s="19"/>
      <c r="X632" s="19"/>
      <c r="Y632" s="22"/>
      <c r="Z632" s="20"/>
      <c r="AO632" s="19"/>
      <c r="AP632" s="19"/>
      <c r="AQ632" s="19"/>
      <c r="AR632" s="19"/>
      <c r="AS632" s="19"/>
      <c r="AT632" s="26"/>
      <c r="AX632" s="19"/>
      <c r="AY632" s="19"/>
      <c r="AZ632" s="19"/>
    </row>
    <row r="633" spans="13:52" ht="15.75" customHeight="1">
      <c r="M633" s="19"/>
      <c r="N633" s="19"/>
      <c r="O633" s="19"/>
      <c r="P633" s="19"/>
      <c r="Q633" s="19"/>
      <c r="R633" s="26"/>
      <c r="S633" s="20"/>
      <c r="T633" s="19"/>
      <c r="U633" s="19"/>
      <c r="V633" s="19"/>
      <c r="W633" s="19"/>
      <c r="X633" s="19"/>
      <c r="Y633" s="22"/>
      <c r="Z633" s="20"/>
      <c r="AO633" s="19"/>
      <c r="AP633" s="19"/>
      <c r="AQ633" s="19"/>
      <c r="AR633" s="19"/>
      <c r="AS633" s="19"/>
      <c r="AT633" s="26"/>
      <c r="AX633" s="19"/>
      <c r="AY633" s="19"/>
      <c r="AZ633" s="19"/>
    </row>
    <row r="634" spans="13:52" ht="15.75" customHeight="1">
      <c r="M634" s="19"/>
      <c r="N634" s="19"/>
      <c r="O634" s="19"/>
      <c r="P634" s="19"/>
      <c r="Q634" s="19"/>
      <c r="R634" s="26"/>
      <c r="S634" s="20"/>
      <c r="T634" s="19"/>
      <c r="U634" s="19"/>
      <c r="V634" s="19"/>
      <c r="W634" s="19"/>
      <c r="X634" s="19"/>
      <c r="Y634" s="22"/>
      <c r="Z634" s="20"/>
      <c r="AO634" s="19"/>
      <c r="AP634" s="19"/>
      <c r="AQ634" s="19"/>
      <c r="AR634" s="19"/>
      <c r="AS634" s="19"/>
      <c r="AT634" s="26"/>
      <c r="AX634" s="19"/>
      <c r="AY634" s="19"/>
      <c r="AZ634" s="19"/>
    </row>
    <row r="635" spans="13:52" ht="15.75" customHeight="1">
      <c r="M635" s="19"/>
      <c r="N635" s="19"/>
      <c r="O635" s="19"/>
      <c r="P635" s="19"/>
      <c r="Q635" s="19"/>
      <c r="R635" s="26"/>
      <c r="S635" s="20"/>
      <c r="T635" s="19"/>
      <c r="U635" s="19"/>
      <c r="V635" s="19"/>
      <c r="W635" s="19"/>
      <c r="X635" s="19"/>
      <c r="Y635" s="22"/>
      <c r="Z635" s="20"/>
      <c r="AO635" s="19"/>
      <c r="AP635" s="19"/>
      <c r="AQ635" s="19"/>
      <c r="AR635" s="19"/>
      <c r="AS635" s="19"/>
      <c r="AT635" s="26"/>
      <c r="AX635" s="19"/>
      <c r="AY635" s="19"/>
      <c r="AZ635" s="19"/>
    </row>
    <row r="636" spans="13:52" ht="15.75" customHeight="1">
      <c r="M636" s="19"/>
      <c r="N636" s="19"/>
      <c r="O636" s="19"/>
      <c r="P636" s="19"/>
      <c r="Q636" s="19"/>
      <c r="R636" s="26"/>
      <c r="S636" s="20"/>
      <c r="T636" s="19"/>
      <c r="U636" s="19"/>
      <c r="V636" s="19"/>
      <c r="W636" s="19"/>
      <c r="X636" s="19"/>
      <c r="Y636" s="22"/>
      <c r="Z636" s="20"/>
      <c r="AO636" s="19"/>
      <c r="AP636" s="19"/>
      <c r="AQ636" s="19"/>
      <c r="AR636" s="19"/>
      <c r="AS636" s="19"/>
      <c r="AT636" s="26"/>
      <c r="AX636" s="19"/>
      <c r="AY636" s="19"/>
      <c r="AZ636" s="19"/>
    </row>
    <row r="637" spans="13:52" ht="15.75" customHeight="1">
      <c r="M637" s="19"/>
      <c r="N637" s="19"/>
      <c r="O637" s="19"/>
      <c r="P637" s="19"/>
      <c r="Q637" s="19"/>
      <c r="R637" s="26"/>
      <c r="S637" s="20"/>
      <c r="T637" s="19"/>
      <c r="U637" s="19"/>
      <c r="V637" s="19"/>
      <c r="W637" s="19"/>
      <c r="X637" s="19"/>
      <c r="Y637" s="22"/>
      <c r="Z637" s="20"/>
      <c r="AO637" s="19"/>
      <c r="AP637" s="19"/>
      <c r="AQ637" s="19"/>
      <c r="AR637" s="19"/>
      <c r="AS637" s="19"/>
      <c r="AT637" s="26"/>
      <c r="AX637" s="19"/>
      <c r="AY637" s="19"/>
      <c r="AZ637" s="19"/>
    </row>
    <row r="638" spans="13:52" ht="15.75" customHeight="1">
      <c r="M638" s="19"/>
      <c r="N638" s="19"/>
      <c r="O638" s="19"/>
      <c r="P638" s="19"/>
      <c r="Q638" s="19"/>
      <c r="R638" s="26"/>
      <c r="S638" s="20"/>
      <c r="T638" s="19"/>
      <c r="U638" s="19"/>
      <c r="V638" s="19"/>
      <c r="W638" s="19"/>
      <c r="X638" s="19"/>
      <c r="Y638" s="22"/>
      <c r="Z638" s="20"/>
      <c r="AO638" s="19"/>
      <c r="AP638" s="19"/>
      <c r="AQ638" s="19"/>
      <c r="AR638" s="19"/>
      <c r="AS638" s="19"/>
      <c r="AT638" s="26"/>
      <c r="AX638" s="19"/>
      <c r="AY638" s="19"/>
      <c r="AZ638" s="19"/>
    </row>
    <row r="639" spans="13:52" ht="15.75" customHeight="1">
      <c r="M639" s="19"/>
      <c r="N639" s="19"/>
      <c r="O639" s="19"/>
      <c r="P639" s="19"/>
      <c r="Q639" s="19"/>
      <c r="R639" s="26"/>
      <c r="S639" s="20"/>
      <c r="T639" s="19"/>
      <c r="U639" s="19"/>
      <c r="V639" s="19"/>
      <c r="W639" s="19"/>
      <c r="X639" s="19"/>
      <c r="Y639" s="22"/>
      <c r="Z639" s="20"/>
      <c r="AO639" s="19"/>
      <c r="AP639" s="19"/>
      <c r="AQ639" s="19"/>
      <c r="AR639" s="19"/>
      <c r="AS639" s="19"/>
      <c r="AT639" s="26"/>
      <c r="AX639" s="19"/>
      <c r="AY639" s="19"/>
      <c r="AZ639" s="19"/>
    </row>
    <row r="640" spans="13:52" ht="15.75" customHeight="1">
      <c r="M640" s="19"/>
      <c r="N640" s="19"/>
      <c r="O640" s="19"/>
      <c r="P640" s="19"/>
      <c r="Q640" s="19"/>
      <c r="R640" s="26"/>
      <c r="S640" s="20"/>
      <c r="T640" s="19"/>
      <c r="U640" s="19"/>
      <c r="V640" s="19"/>
      <c r="W640" s="19"/>
      <c r="X640" s="19"/>
      <c r="Y640" s="22"/>
      <c r="Z640" s="20"/>
      <c r="AO640" s="19"/>
      <c r="AP640" s="19"/>
      <c r="AQ640" s="19"/>
      <c r="AR640" s="19"/>
      <c r="AS640" s="19"/>
      <c r="AT640" s="26"/>
      <c r="AX640" s="19"/>
      <c r="AY640" s="19"/>
      <c r="AZ640" s="19"/>
    </row>
    <row r="641" spans="13:52" ht="15.75" customHeight="1">
      <c r="M641" s="19"/>
      <c r="N641" s="19"/>
      <c r="O641" s="19"/>
      <c r="P641" s="19"/>
      <c r="Q641" s="19"/>
      <c r="R641" s="26"/>
      <c r="S641" s="20"/>
      <c r="T641" s="19"/>
      <c r="U641" s="19"/>
      <c r="V641" s="19"/>
      <c r="W641" s="19"/>
      <c r="X641" s="19"/>
      <c r="Y641" s="22"/>
      <c r="Z641" s="20"/>
      <c r="AO641" s="19"/>
      <c r="AP641" s="19"/>
      <c r="AQ641" s="19"/>
      <c r="AR641" s="19"/>
      <c r="AS641" s="19"/>
      <c r="AT641" s="26"/>
      <c r="AX641" s="19"/>
      <c r="AY641" s="19"/>
      <c r="AZ641" s="19"/>
    </row>
    <row r="642" spans="13:52" ht="15.75" customHeight="1">
      <c r="M642" s="19"/>
      <c r="N642" s="19"/>
      <c r="O642" s="19"/>
      <c r="P642" s="19"/>
      <c r="Q642" s="19"/>
      <c r="R642" s="26"/>
      <c r="S642" s="20"/>
      <c r="T642" s="19"/>
      <c r="U642" s="19"/>
      <c r="V642" s="19"/>
      <c r="W642" s="19"/>
      <c r="X642" s="19"/>
      <c r="Y642" s="22"/>
      <c r="Z642" s="20"/>
      <c r="AO642" s="19"/>
      <c r="AP642" s="19"/>
      <c r="AQ642" s="19"/>
      <c r="AR642" s="19"/>
      <c r="AS642" s="19"/>
      <c r="AT642" s="26"/>
      <c r="AX642" s="19"/>
      <c r="AY642" s="19"/>
      <c r="AZ642" s="19"/>
    </row>
    <row r="643" spans="13:52" ht="15.75" customHeight="1">
      <c r="M643" s="19"/>
      <c r="N643" s="19"/>
      <c r="O643" s="19"/>
      <c r="P643" s="19"/>
      <c r="Q643" s="19"/>
      <c r="R643" s="26"/>
      <c r="S643" s="20"/>
      <c r="T643" s="19"/>
      <c r="U643" s="19"/>
      <c r="V643" s="19"/>
      <c r="W643" s="19"/>
      <c r="X643" s="19"/>
      <c r="Y643" s="22"/>
      <c r="Z643" s="20"/>
      <c r="AO643" s="19"/>
      <c r="AP643" s="19"/>
      <c r="AQ643" s="19"/>
      <c r="AR643" s="19"/>
      <c r="AS643" s="19"/>
      <c r="AT643" s="26"/>
      <c r="AX643" s="19"/>
      <c r="AY643" s="19"/>
      <c r="AZ643" s="19"/>
    </row>
    <row r="644" spans="13:52" ht="15.75" customHeight="1">
      <c r="M644" s="19"/>
      <c r="N644" s="19"/>
      <c r="O644" s="19"/>
      <c r="P644" s="19"/>
      <c r="Q644" s="19"/>
      <c r="R644" s="26"/>
      <c r="S644" s="20"/>
      <c r="T644" s="19"/>
      <c r="U644" s="19"/>
      <c r="V644" s="19"/>
      <c r="W644" s="19"/>
      <c r="X644" s="19"/>
      <c r="Y644" s="22"/>
      <c r="Z644" s="20"/>
      <c r="AO644" s="19"/>
      <c r="AP644" s="19"/>
      <c r="AQ644" s="19"/>
      <c r="AR644" s="19"/>
      <c r="AS644" s="19"/>
      <c r="AT644" s="26"/>
      <c r="AX644" s="19"/>
      <c r="AY644" s="19"/>
      <c r="AZ644" s="19"/>
    </row>
    <row r="645" spans="13:52" ht="15.75" customHeight="1">
      <c r="M645" s="19"/>
      <c r="N645" s="19"/>
      <c r="O645" s="19"/>
      <c r="P645" s="19"/>
      <c r="Q645" s="19"/>
      <c r="R645" s="26"/>
      <c r="S645" s="20"/>
      <c r="T645" s="19"/>
      <c r="U645" s="19"/>
      <c r="V645" s="19"/>
      <c r="W645" s="19"/>
      <c r="X645" s="19"/>
      <c r="Y645" s="22"/>
      <c r="Z645" s="20"/>
      <c r="AO645" s="19"/>
      <c r="AP645" s="19"/>
      <c r="AQ645" s="19"/>
      <c r="AR645" s="19"/>
      <c r="AS645" s="19"/>
      <c r="AT645" s="26"/>
      <c r="AX645" s="19"/>
      <c r="AY645" s="19"/>
      <c r="AZ645" s="19"/>
    </row>
    <row r="646" spans="13:52" ht="15.75" customHeight="1">
      <c r="M646" s="19"/>
      <c r="N646" s="19"/>
      <c r="O646" s="19"/>
      <c r="P646" s="19"/>
      <c r="Q646" s="19"/>
      <c r="R646" s="26"/>
      <c r="S646" s="20"/>
      <c r="T646" s="19"/>
      <c r="U646" s="19"/>
      <c r="V646" s="19"/>
      <c r="W646" s="19"/>
      <c r="X646" s="19"/>
      <c r="Y646" s="22"/>
      <c r="Z646" s="20"/>
      <c r="AO646" s="19"/>
      <c r="AP646" s="19"/>
      <c r="AQ646" s="19"/>
      <c r="AR646" s="19"/>
      <c r="AS646" s="19"/>
      <c r="AT646" s="26"/>
      <c r="AX646" s="19"/>
      <c r="AY646" s="19"/>
      <c r="AZ646" s="19"/>
    </row>
    <row r="647" spans="13:52" ht="15.75" customHeight="1">
      <c r="M647" s="19"/>
      <c r="N647" s="19"/>
      <c r="O647" s="19"/>
      <c r="P647" s="19"/>
      <c r="Q647" s="19"/>
      <c r="R647" s="26"/>
      <c r="S647" s="20"/>
      <c r="T647" s="19"/>
      <c r="U647" s="19"/>
      <c r="V647" s="19"/>
      <c r="W647" s="19"/>
      <c r="X647" s="19"/>
      <c r="Y647" s="22"/>
      <c r="Z647" s="20"/>
      <c r="AO647" s="19"/>
      <c r="AP647" s="19"/>
      <c r="AQ647" s="19"/>
      <c r="AR647" s="19"/>
      <c r="AS647" s="19"/>
      <c r="AT647" s="26"/>
      <c r="AX647" s="19"/>
      <c r="AY647" s="19"/>
      <c r="AZ647" s="19"/>
    </row>
    <row r="648" spans="13:52" ht="15.75" customHeight="1">
      <c r="M648" s="19"/>
      <c r="N648" s="19"/>
      <c r="O648" s="19"/>
      <c r="P648" s="19"/>
      <c r="Q648" s="19"/>
      <c r="R648" s="26"/>
      <c r="S648" s="20"/>
      <c r="T648" s="19"/>
      <c r="U648" s="19"/>
      <c r="V648" s="19"/>
      <c r="W648" s="19"/>
      <c r="X648" s="19"/>
      <c r="Y648" s="22"/>
      <c r="Z648" s="20"/>
      <c r="AO648" s="19"/>
      <c r="AP648" s="19"/>
      <c r="AQ648" s="19"/>
      <c r="AR648" s="19"/>
      <c r="AS648" s="19"/>
      <c r="AT648" s="26"/>
      <c r="AX648" s="19"/>
      <c r="AY648" s="19"/>
      <c r="AZ648" s="19"/>
    </row>
    <row r="649" spans="13:52" ht="15.75" customHeight="1">
      <c r="M649" s="19"/>
      <c r="N649" s="19"/>
      <c r="O649" s="19"/>
      <c r="P649" s="19"/>
      <c r="Q649" s="19"/>
      <c r="R649" s="26"/>
      <c r="S649" s="20"/>
      <c r="T649" s="19"/>
      <c r="U649" s="19"/>
      <c r="V649" s="19"/>
      <c r="W649" s="19"/>
      <c r="X649" s="19"/>
      <c r="Y649" s="22"/>
      <c r="Z649" s="20"/>
      <c r="AO649" s="19"/>
      <c r="AP649" s="19"/>
      <c r="AQ649" s="19"/>
      <c r="AR649" s="19"/>
      <c r="AS649" s="19"/>
      <c r="AT649" s="26"/>
      <c r="AX649" s="19"/>
      <c r="AY649" s="19"/>
      <c r="AZ649" s="19"/>
    </row>
    <row r="650" spans="13:52" ht="15.75" customHeight="1">
      <c r="M650" s="19"/>
      <c r="N650" s="19"/>
      <c r="O650" s="19"/>
      <c r="P650" s="19"/>
      <c r="Q650" s="19"/>
      <c r="R650" s="26"/>
      <c r="S650" s="20"/>
      <c r="T650" s="19"/>
      <c r="U650" s="19"/>
      <c r="V650" s="19"/>
      <c r="W650" s="19"/>
      <c r="X650" s="19"/>
      <c r="Y650" s="22"/>
      <c r="Z650" s="20"/>
      <c r="AO650" s="19"/>
      <c r="AP650" s="19"/>
      <c r="AQ650" s="19"/>
      <c r="AR650" s="19"/>
      <c r="AS650" s="19"/>
      <c r="AT650" s="26"/>
      <c r="AX650" s="19"/>
      <c r="AY650" s="19"/>
      <c r="AZ650" s="19"/>
    </row>
    <row r="651" spans="13:52" ht="15.75" customHeight="1">
      <c r="M651" s="19"/>
      <c r="N651" s="19"/>
      <c r="O651" s="19"/>
      <c r="P651" s="19"/>
      <c r="Q651" s="19"/>
      <c r="R651" s="26"/>
      <c r="S651" s="20"/>
      <c r="T651" s="19"/>
      <c r="U651" s="19"/>
      <c r="V651" s="19"/>
      <c r="W651" s="19"/>
      <c r="X651" s="19"/>
      <c r="Y651" s="22"/>
      <c r="Z651" s="20"/>
      <c r="AO651" s="19"/>
      <c r="AP651" s="19"/>
      <c r="AQ651" s="19"/>
      <c r="AR651" s="19"/>
      <c r="AS651" s="19"/>
      <c r="AT651" s="26"/>
      <c r="AX651" s="19"/>
      <c r="AY651" s="19"/>
      <c r="AZ651" s="19"/>
    </row>
    <row r="652" spans="13:52" ht="15.75" customHeight="1">
      <c r="M652" s="19"/>
      <c r="N652" s="19"/>
      <c r="O652" s="19"/>
      <c r="P652" s="19"/>
      <c r="Q652" s="19"/>
      <c r="R652" s="26"/>
      <c r="S652" s="20"/>
      <c r="T652" s="19"/>
      <c r="U652" s="19"/>
      <c r="V652" s="19"/>
      <c r="W652" s="19"/>
      <c r="X652" s="19"/>
      <c r="Y652" s="22"/>
      <c r="Z652" s="20"/>
      <c r="AO652" s="19"/>
      <c r="AP652" s="19"/>
      <c r="AQ652" s="19"/>
      <c r="AR652" s="19"/>
      <c r="AS652" s="19"/>
      <c r="AT652" s="26"/>
      <c r="AX652" s="19"/>
      <c r="AY652" s="19"/>
      <c r="AZ652" s="19"/>
    </row>
    <row r="653" spans="13:52" ht="15.75" customHeight="1">
      <c r="M653" s="19"/>
      <c r="N653" s="19"/>
      <c r="O653" s="19"/>
      <c r="P653" s="19"/>
      <c r="Q653" s="19"/>
      <c r="R653" s="26"/>
      <c r="S653" s="20"/>
      <c r="T653" s="19"/>
      <c r="U653" s="19"/>
      <c r="V653" s="19"/>
      <c r="W653" s="19"/>
      <c r="X653" s="19"/>
      <c r="Y653" s="22"/>
      <c r="Z653" s="20"/>
      <c r="AO653" s="19"/>
      <c r="AP653" s="19"/>
      <c r="AQ653" s="19"/>
      <c r="AR653" s="19"/>
      <c r="AS653" s="19"/>
      <c r="AT653" s="26"/>
      <c r="AX653" s="19"/>
      <c r="AY653" s="19"/>
      <c r="AZ653" s="19"/>
    </row>
    <row r="654" spans="13:52" ht="15.75" customHeight="1">
      <c r="M654" s="19"/>
      <c r="N654" s="19"/>
      <c r="O654" s="19"/>
      <c r="P654" s="19"/>
      <c r="Q654" s="19"/>
      <c r="R654" s="26"/>
      <c r="S654" s="20"/>
      <c r="T654" s="19"/>
      <c r="U654" s="19"/>
      <c r="V654" s="19"/>
      <c r="W654" s="19"/>
      <c r="X654" s="19"/>
      <c r="Y654" s="22"/>
      <c r="Z654" s="20"/>
      <c r="AO654" s="19"/>
      <c r="AP654" s="19"/>
      <c r="AQ654" s="19"/>
      <c r="AR654" s="19"/>
      <c r="AS654" s="19"/>
      <c r="AT654" s="26"/>
      <c r="AX654" s="19"/>
      <c r="AY654" s="19"/>
      <c r="AZ654" s="19"/>
    </row>
    <row r="655" spans="13:52" ht="15.75" customHeight="1">
      <c r="M655" s="19"/>
      <c r="N655" s="19"/>
      <c r="O655" s="19"/>
      <c r="P655" s="19"/>
      <c r="Q655" s="19"/>
      <c r="R655" s="26"/>
      <c r="S655" s="20"/>
      <c r="T655" s="19"/>
      <c r="U655" s="19"/>
      <c r="V655" s="19"/>
      <c r="W655" s="19"/>
      <c r="X655" s="19"/>
      <c r="Y655" s="22"/>
      <c r="Z655" s="20"/>
      <c r="AO655" s="19"/>
      <c r="AP655" s="19"/>
      <c r="AQ655" s="19"/>
      <c r="AR655" s="19"/>
      <c r="AS655" s="19"/>
      <c r="AT655" s="26"/>
      <c r="AX655" s="19"/>
      <c r="AY655" s="19"/>
      <c r="AZ655" s="19"/>
    </row>
    <row r="656" spans="13:52" ht="15.75" customHeight="1">
      <c r="M656" s="19"/>
      <c r="N656" s="19"/>
      <c r="O656" s="19"/>
      <c r="P656" s="19"/>
      <c r="Q656" s="19"/>
      <c r="R656" s="26"/>
      <c r="S656" s="20"/>
      <c r="T656" s="19"/>
      <c r="U656" s="19"/>
      <c r="V656" s="19"/>
      <c r="W656" s="19"/>
      <c r="X656" s="19"/>
      <c r="Y656" s="22"/>
      <c r="Z656" s="20"/>
      <c r="AO656" s="19"/>
      <c r="AP656" s="19"/>
      <c r="AQ656" s="19"/>
      <c r="AR656" s="19"/>
      <c r="AS656" s="19"/>
      <c r="AT656" s="26"/>
      <c r="AX656" s="19"/>
      <c r="AY656" s="19"/>
      <c r="AZ656" s="19"/>
    </row>
    <row r="657" spans="13:52" ht="15.75" customHeight="1">
      <c r="M657" s="19"/>
      <c r="N657" s="19"/>
      <c r="O657" s="19"/>
      <c r="P657" s="19"/>
      <c r="Q657" s="19"/>
      <c r="R657" s="26"/>
      <c r="S657" s="20"/>
      <c r="T657" s="19"/>
      <c r="U657" s="19"/>
      <c r="V657" s="19"/>
      <c r="W657" s="19"/>
      <c r="X657" s="19"/>
      <c r="Y657" s="22"/>
      <c r="Z657" s="20"/>
      <c r="AO657" s="19"/>
      <c r="AP657" s="19"/>
      <c r="AQ657" s="19"/>
      <c r="AR657" s="19"/>
      <c r="AS657" s="19"/>
      <c r="AT657" s="26"/>
      <c r="AX657" s="19"/>
      <c r="AY657" s="19"/>
      <c r="AZ657" s="19"/>
    </row>
    <row r="658" spans="13:52" ht="15.75" customHeight="1">
      <c r="M658" s="19"/>
      <c r="N658" s="19"/>
      <c r="O658" s="19"/>
      <c r="P658" s="19"/>
      <c r="Q658" s="19"/>
      <c r="R658" s="26"/>
      <c r="S658" s="20"/>
      <c r="T658" s="19"/>
      <c r="U658" s="19"/>
      <c r="V658" s="19"/>
      <c r="W658" s="19"/>
      <c r="X658" s="19"/>
      <c r="Y658" s="22"/>
      <c r="Z658" s="20"/>
      <c r="AO658" s="19"/>
      <c r="AP658" s="19"/>
      <c r="AQ658" s="19"/>
      <c r="AR658" s="19"/>
      <c r="AS658" s="19"/>
      <c r="AT658" s="26"/>
      <c r="AX658" s="19"/>
      <c r="AY658" s="19"/>
      <c r="AZ658" s="19"/>
    </row>
    <row r="659" spans="13:52" ht="15.75" customHeight="1">
      <c r="M659" s="19"/>
      <c r="N659" s="19"/>
      <c r="O659" s="19"/>
      <c r="P659" s="19"/>
      <c r="Q659" s="19"/>
      <c r="R659" s="26"/>
      <c r="S659" s="20"/>
      <c r="T659" s="19"/>
      <c r="U659" s="19"/>
      <c r="V659" s="19"/>
      <c r="W659" s="19"/>
      <c r="X659" s="19"/>
      <c r="Y659" s="22"/>
      <c r="Z659" s="20"/>
      <c r="AO659" s="19"/>
      <c r="AP659" s="19"/>
      <c r="AQ659" s="19"/>
      <c r="AR659" s="19"/>
      <c r="AS659" s="19"/>
      <c r="AT659" s="26"/>
      <c r="AX659" s="19"/>
      <c r="AY659" s="19"/>
      <c r="AZ659" s="19"/>
    </row>
    <row r="660" spans="13:52" ht="15.75" customHeight="1">
      <c r="M660" s="19"/>
      <c r="N660" s="19"/>
      <c r="O660" s="19"/>
      <c r="P660" s="19"/>
      <c r="Q660" s="19"/>
      <c r="R660" s="26"/>
      <c r="S660" s="20"/>
      <c r="T660" s="19"/>
      <c r="U660" s="19"/>
      <c r="V660" s="19"/>
      <c r="W660" s="19"/>
      <c r="X660" s="19"/>
      <c r="Y660" s="22"/>
      <c r="Z660" s="20"/>
      <c r="AO660" s="19"/>
      <c r="AP660" s="19"/>
      <c r="AQ660" s="19"/>
      <c r="AR660" s="19"/>
      <c r="AS660" s="19"/>
      <c r="AT660" s="26"/>
      <c r="AX660" s="19"/>
      <c r="AY660" s="19"/>
      <c r="AZ660" s="19"/>
    </row>
    <row r="661" spans="13:52" ht="15.75" customHeight="1">
      <c r="M661" s="19"/>
      <c r="N661" s="19"/>
      <c r="O661" s="19"/>
      <c r="P661" s="19"/>
      <c r="Q661" s="19"/>
      <c r="R661" s="26"/>
      <c r="S661" s="20"/>
      <c r="T661" s="19"/>
      <c r="U661" s="19"/>
      <c r="V661" s="19"/>
      <c r="W661" s="19"/>
      <c r="X661" s="19"/>
      <c r="Y661" s="22"/>
      <c r="Z661" s="20"/>
      <c r="AO661" s="19"/>
      <c r="AP661" s="19"/>
      <c r="AQ661" s="19"/>
      <c r="AR661" s="19"/>
      <c r="AS661" s="19"/>
      <c r="AT661" s="26"/>
      <c r="AX661" s="19"/>
      <c r="AY661" s="19"/>
      <c r="AZ661" s="19"/>
    </row>
    <row r="662" spans="13:52" ht="15.75" customHeight="1">
      <c r="M662" s="19"/>
      <c r="N662" s="19"/>
      <c r="O662" s="19"/>
      <c r="P662" s="19"/>
      <c r="Q662" s="19"/>
      <c r="R662" s="26"/>
      <c r="S662" s="20"/>
      <c r="T662" s="19"/>
      <c r="U662" s="19"/>
      <c r="V662" s="19"/>
      <c r="W662" s="19"/>
      <c r="X662" s="19"/>
      <c r="Y662" s="22"/>
      <c r="Z662" s="20"/>
      <c r="AO662" s="19"/>
      <c r="AP662" s="19"/>
      <c r="AQ662" s="19"/>
      <c r="AR662" s="19"/>
      <c r="AS662" s="19"/>
      <c r="AT662" s="26"/>
      <c r="AX662" s="19"/>
      <c r="AY662" s="19"/>
      <c r="AZ662" s="19"/>
    </row>
    <row r="663" spans="13:52" ht="15.75" customHeight="1">
      <c r="M663" s="19"/>
      <c r="N663" s="19"/>
      <c r="O663" s="19"/>
      <c r="P663" s="19"/>
      <c r="Q663" s="19"/>
      <c r="R663" s="26"/>
      <c r="S663" s="20"/>
      <c r="T663" s="19"/>
      <c r="U663" s="19"/>
      <c r="V663" s="19"/>
      <c r="W663" s="19"/>
      <c r="X663" s="19"/>
      <c r="Y663" s="22"/>
      <c r="Z663" s="20"/>
      <c r="AO663" s="19"/>
      <c r="AP663" s="19"/>
      <c r="AQ663" s="19"/>
      <c r="AR663" s="19"/>
      <c r="AS663" s="19"/>
      <c r="AT663" s="26"/>
      <c r="AX663" s="19"/>
      <c r="AY663" s="19"/>
      <c r="AZ663" s="19"/>
    </row>
    <row r="664" spans="13:52" ht="15.75" customHeight="1">
      <c r="M664" s="19"/>
      <c r="N664" s="19"/>
      <c r="O664" s="19"/>
      <c r="P664" s="19"/>
      <c r="Q664" s="19"/>
      <c r="R664" s="26"/>
      <c r="S664" s="20"/>
      <c r="T664" s="19"/>
      <c r="U664" s="19"/>
      <c r="V664" s="19"/>
      <c r="W664" s="19"/>
      <c r="X664" s="19"/>
      <c r="Y664" s="22"/>
      <c r="Z664" s="20"/>
      <c r="AO664" s="19"/>
      <c r="AP664" s="19"/>
      <c r="AQ664" s="19"/>
      <c r="AR664" s="19"/>
      <c r="AS664" s="19"/>
      <c r="AT664" s="26"/>
      <c r="AX664" s="19"/>
      <c r="AY664" s="19"/>
      <c r="AZ664" s="19"/>
    </row>
    <row r="665" spans="13:52" ht="15.75" customHeight="1">
      <c r="M665" s="19"/>
      <c r="N665" s="19"/>
      <c r="O665" s="19"/>
      <c r="P665" s="19"/>
      <c r="Q665" s="19"/>
      <c r="R665" s="26"/>
      <c r="S665" s="20"/>
      <c r="T665" s="19"/>
      <c r="U665" s="19"/>
      <c r="V665" s="19"/>
      <c r="W665" s="19"/>
      <c r="X665" s="19"/>
      <c r="Y665" s="22"/>
      <c r="Z665" s="20"/>
      <c r="AO665" s="19"/>
      <c r="AP665" s="19"/>
      <c r="AQ665" s="19"/>
      <c r="AR665" s="19"/>
      <c r="AS665" s="19"/>
      <c r="AT665" s="26"/>
      <c r="AX665" s="19"/>
      <c r="AY665" s="19"/>
      <c r="AZ665" s="19"/>
    </row>
    <row r="666" spans="13:52" ht="15.75" customHeight="1">
      <c r="M666" s="19"/>
      <c r="N666" s="19"/>
      <c r="O666" s="19"/>
      <c r="P666" s="19"/>
      <c r="Q666" s="19"/>
      <c r="R666" s="26"/>
      <c r="S666" s="20"/>
      <c r="T666" s="19"/>
      <c r="U666" s="19"/>
      <c r="V666" s="19"/>
      <c r="W666" s="19"/>
      <c r="X666" s="19"/>
      <c r="Y666" s="22"/>
      <c r="Z666" s="20"/>
      <c r="AO666" s="19"/>
      <c r="AP666" s="19"/>
      <c r="AQ666" s="19"/>
      <c r="AR666" s="19"/>
      <c r="AS666" s="19"/>
      <c r="AT666" s="26"/>
      <c r="AX666" s="19"/>
      <c r="AY666" s="19"/>
      <c r="AZ666" s="19"/>
    </row>
    <row r="667" spans="13:52" ht="15.75" customHeight="1">
      <c r="M667" s="19"/>
      <c r="N667" s="19"/>
      <c r="O667" s="19"/>
      <c r="P667" s="19"/>
      <c r="Q667" s="19"/>
      <c r="R667" s="26"/>
      <c r="S667" s="20"/>
      <c r="T667" s="19"/>
      <c r="U667" s="19"/>
      <c r="V667" s="19"/>
      <c r="W667" s="19"/>
      <c r="X667" s="19"/>
      <c r="Y667" s="22"/>
      <c r="Z667" s="20"/>
      <c r="AO667" s="19"/>
      <c r="AP667" s="19"/>
      <c r="AQ667" s="19"/>
      <c r="AR667" s="19"/>
      <c r="AS667" s="19"/>
      <c r="AT667" s="26"/>
      <c r="AX667" s="19"/>
      <c r="AY667" s="19"/>
      <c r="AZ667" s="19"/>
    </row>
    <row r="668" spans="13:52" ht="15.75" customHeight="1">
      <c r="M668" s="19"/>
      <c r="N668" s="19"/>
      <c r="O668" s="19"/>
      <c r="P668" s="19"/>
      <c r="Q668" s="19"/>
      <c r="R668" s="26"/>
      <c r="S668" s="20"/>
      <c r="T668" s="19"/>
      <c r="U668" s="19"/>
      <c r="V668" s="19"/>
      <c r="W668" s="19"/>
      <c r="X668" s="19"/>
      <c r="Y668" s="22"/>
      <c r="Z668" s="20"/>
      <c r="AO668" s="19"/>
      <c r="AP668" s="19"/>
      <c r="AQ668" s="19"/>
      <c r="AR668" s="19"/>
      <c r="AS668" s="19"/>
      <c r="AT668" s="26"/>
      <c r="AX668" s="19"/>
      <c r="AY668" s="19"/>
      <c r="AZ668" s="19"/>
    </row>
    <row r="669" spans="13:52" ht="15.75" customHeight="1">
      <c r="M669" s="19"/>
      <c r="N669" s="19"/>
      <c r="O669" s="19"/>
      <c r="P669" s="19"/>
      <c r="Q669" s="19"/>
      <c r="R669" s="26"/>
      <c r="S669" s="20"/>
      <c r="T669" s="19"/>
      <c r="U669" s="19"/>
      <c r="V669" s="19"/>
      <c r="W669" s="19"/>
      <c r="X669" s="19"/>
      <c r="Y669" s="22"/>
      <c r="Z669" s="20"/>
      <c r="AO669" s="19"/>
      <c r="AP669" s="19"/>
      <c r="AQ669" s="19"/>
      <c r="AR669" s="19"/>
      <c r="AS669" s="19"/>
      <c r="AT669" s="26"/>
      <c r="AX669" s="19"/>
      <c r="AY669" s="19"/>
      <c r="AZ669" s="19"/>
    </row>
    <row r="670" spans="13:52" ht="15.75" customHeight="1">
      <c r="M670" s="19"/>
      <c r="N670" s="19"/>
      <c r="O670" s="19"/>
      <c r="P670" s="19"/>
      <c r="Q670" s="19"/>
      <c r="R670" s="26"/>
      <c r="S670" s="20"/>
      <c r="T670" s="19"/>
      <c r="U670" s="19"/>
      <c r="V670" s="19"/>
      <c r="W670" s="19"/>
      <c r="X670" s="19"/>
      <c r="Y670" s="22"/>
      <c r="Z670" s="20"/>
      <c r="AO670" s="19"/>
      <c r="AP670" s="19"/>
      <c r="AQ670" s="19"/>
      <c r="AR670" s="19"/>
      <c r="AS670" s="19"/>
      <c r="AT670" s="26"/>
      <c r="AX670" s="19"/>
      <c r="AY670" s="19"/>
      <c r="AZ670" s="19"/>
    </row>
    <row r="671" spans="13:52" ht="15.75" customHeight="1">
      <c r="M671" s="19"/>
      <c r="N671" s="19"/>
      <c r="O671" s="19"/>
      <c r="P671" s="19"/>
      <c r="Q671" s="19"/>
      <c r="R671" s="26"/>
      <c r="S671" s="20"/>
      <c r="T671" s="19"/>
      <c r="U671" s="19"/>
      <c r="V671" s="19"/>
      <c r="W671" s="19"/>
      <c r="X671" s="19"/>
      <c r="Y671" s="22"/>
      <c r="Z671" s="20"/>
      <c r="AO671" s="19"/>
      <c r="AP671" s="19"/>
      <c r="AQ671" s="19"/>
      <c r="AR671" s="19"/>
      <c r="AS671" s="19"/>
      <c r="AT671" s="26"/>
      <c r="AX671" s="19"/>
      <c r="AY671" s="19"/>
      <c r="AZ671" s="19"/>
    </row>
    <row r="672" spans="13:52" ht="15.75" customHeight="1">
      <c r="M672" s="19"/>
      <c r="N672" s="19"/>
      <c r="O672" s="19"/>
      <c r="P672" s="19"/>
      <c r="Q672" s="19"/>
      <c r="R672" s="26"/>
      <c r="S672" s="20"/>
      <c r="T672" s="19"/>
      <c r="U672" s="19"/>
      <c r="V672" s="19"/>
      <c r="W672" s="19"/>
      <c r="X672" s="19"/>
      <c r="Y672" s="22"/>
      <c r="Z672" s="20"/>
      <c r="AO672" s="19"/>
      <c r="AP672" s="19"/>
      <c r="AQ672" s="19"/>
      <c r="AR672" s="19"/>
      <c r="AS672" s="19"/>
      <c r="AT672" s="26"/>
      <c r="AX672" s="19"/>
      <c r="AY672" s="19"/>
      <c r="AZ672" s="19"/>
    </row>
    <row r="673" spans="13:52" ht="15.75" customHeight="1">
      <c r="M673" s="19"/>
      <c r="N673" s="19"/>
      <c r="O673" s="19"/>
      <c r="P673" s="19"/>
      <c r="Q673" s="19"/>
      <c r="R673" s="26"/>
      <c r="S673" s="20"/>
      <c r="T673" s="19"/>
      <c r="U673" s="19"/>
      <c r="V673" s="19"/>
      <c r="W673" s="19"/>
      <c r="X673" s="19"/>
      <c r="Y673" s="22"/>
      <c r="Z673" s="20"/>
      <c r="AO673" s="19"/>
      <c r="AP673" s="19"/>
      <c r="AQ673" s="19"/>
      <c r="AR673" s="19"/>
      <c r="AS673" s="19"/>
      <c r="AT673" s="26"/>
      <c r="AX673" s="19"/>
      <c r="AY673" s="19"/>
      <c r="AZ673" s="19"/>
    </row>
    <row r="674" spans="13:52" ht="15.75" customHeight="1">
      <c r="M674" s="19"/>
      <c r="N674" s="19"/>
      <c r="O674" s="19"/>
      <c r="P674" s="19"/>
      <c r="Q674" s="19"/>
      <c r="R674" s="26"/>
      <c r="S674" s="20"/>
      <c r="T674" s="19"/>
      <c r="U674" s="19"/>
      <c r="V674" s="19"/>
      <c r="W674" s="19"/>
      <c r="X674" s="19"/>
      <c r="Y674" s="22"/>
      <c r="Z674" s="20"/>
      <c r="AO674" s="19"/>
      <c r="AP674" s="19"/>
      <c r="AQ674" s="19"/>
      <c r="AR674" s="19"/>
      <c r="AS674" s="19"/>
      <c r="AT674" s="26"/>
      <c r="AX674" s="19"/>
      <c r="AY674" s="19"/>
      <c r="AZ674" s="19"/>
    </row>
    <row r="675" spans="13:52" ht="15.75" customHeight="1">
      <c r="M675" s="19"/>
      <c r="N675" s="19"/>
      <c r="O675" s="19"/>
      <c r="P675" s="19"/>
      <c r="Q675" s="19"/>
      <c r="R675" s="26"/>
      <c r="S675" s="20"/>
      <c r="T675" s="19"/>
      <c r="U675" s="19"/>
      <c r="V675" s="19"/>
      <c r="W675" s="19"/>
      <c r="X675" s="19"/>
      <c r="Y675" s="22"/>
      <c r="Z675" s="20"/>
      <c r="AO675" s="19"/>
      <c r="AP675" s="19"/>
      <c r="AQ675" s="19"/>
      <c r="AR675" s="19"/>
      <c r="AS675" s="19"/>
      <c r="AT675" s="26"/>
      <c r="AX675" s="19"/>
      <c r="AY675" s="19"/>
      <c r="AZ675" s="19"/>
    </row>
    <row r="676" spans="13:52" ht="15.75" customHeight="1">
      <c r="M676" s="19"/>
      <c r="N676" s="19"/>
      <c r="O676" s="19"/>
      <c r="P676" s="19"/>
      <c r="Q676" s="19"/>
      <c r="R676" s="26"/>
      <c r="S676" s="20"/>
      <c r="T676" s="19"/>
      <c r="U676" s="19"/>
      <c r="V676" s="19"/>
      <c r="W676" s="19"/>
      <c r="X676" s="19"/>
      <c r="Y676" s="22"/>
      <c r="Z676" s="20"/>
      <c r="AO676" s="19"/>
      <c r="AP676" s="19"/>
      <c r="AQ676" s="19"/>
      <c r="AR676" s="19"/>
      <c r="AS676" s="19"/>
      <c r="AT676" s="26"/>
      <c r="AX676" s="19"/>
      <c r="AY676" s="19"/>
      <c r="AZ676" s="19"/>
    </row>
    <row r="677" spans="13:52" ht="15.75" customHeight="1">
      <c r="M677" s="19"/>
      <c r="N677" s="19"/>
      <c r="O677" s="19"/>
      <c r="P677" s="19"/>
      <c r="Q677" s="19"/>
      <c r="R677" s="26"/>
      <c r="S677" s="20"/>
      <c r="T677" s="19"/>
      <c r="U677" s="19"/>
      <c r="V677" s="19"/>
      <c r="W677" s="19"/>
      <c r="X677" s="19"/>
      <c r="Y677" s="22"/>
      <c r="Z677" s="20"/>
      <c r="AO677" s="19"/>
      <c r="AP677" s="19"/>
      <c r="AQ677" s="19"/>
      <c r="AR677" s="19"/>
      <c r="AS677" s="19"/>
      <c r="AT677" s="26"/>
      <c r="AX677" s="19"/>
      <c r="AY677" s="19"/>
      <c r="AZ677" s="19"/>
    </row>
    <row r="678" spans="13:52" ht="15.75" customHeight="1">
      <c r="M678" s="19"/>
      <c r="N678" s="19"/>
      <c r="O678" s="19"/>
      <c r="P678" s="19"/>
      <c r="Q678" s="19"/>
      <c r="R678" s="26"/>
      <c r="S678" s="20"/>
      <c r="T678" s="19"/>
      <c r="U678" s="19"/>
      <c r="V678" s="19"/>
      <c r="W678" s="19"/>
      <c r="X678" s="19"/>
      <c r="Y678" s="22"/>
      <c r="Z678" s="20"/>
      <c r="AO678" s="19"/>
      <c r="AP678" s="19"/>
      <c r="AQ678" s="19"/>
      <c r="AR678" s="19"/>
      <c r="AS678" s="19"/>
      <c r="AT678" s="26"/>
      <c r="AX678" s="19"/>
      <c r="AY678" s="19"/>
      <c r="AZ678" s="19"/>
    </row>
    <row r="679" spans="13:52" ht="15.75" customHeight="1">
      <c r="M679" s="19"/>
      <c r="N679" s="19"/>
      <c r="O679" s="19"/>
      <c r="P679" s="19"/>
      <c r="Q679" s="19"/>
      <c r="R679" s="26"/>
      <c r="S679" s="20"/>
      <c r="T679" s="19"/>
      <c r="U679" s="19"/>
      <c r="V679" s="19"/>
      <c r="W679" s="19"/>
      <c r="X679" s="19"/>
      <c r="Y679" s="22"/>
      <c r="Z679" s="20"/>
      <c r="AO679" s="19"/>
      <c r="AP679" s="19"/>
      <c r="AQ679" s="19"/>
      <c r="AR679" s="19"/>
      <c r="AS679" s="19"/>
      <c r="AT679" s="26"/>
      <c r="AX679" s="19"/>
      <c r="AY679" s="19"/>
      <c r="AZ679" s="19"/>
    </row>
    <row r="680" spans="13:52" ht="15.75" customHeight="1">
      <c r="M680" s="19"/>
      <c r="N680" s="19"/>
      <c r="O680" s="19"/>
      <c r="P680" s="19"/>
      <c r="Q680" s="19"/>
      <c r="R680" s="26"/>
      <c r="S680" s="20"/>
      <c r="T680" s="19"/>
      <c r="U680" s="19"/>
      <c r="V680" s="19"/>
      <c r="W680" s="19"/>
      <c r="X680" s="19"/>
      <c r="Y680" s="22"/>
      <c r="Z680" s="20"/>
      <c r="AO680" s="19"/>
      <c r="AP680" s="19"/>
      <c r="AQ680" s="19"/>
      <c r="AR680" s="19"/>
      <c r="AS680" s="19"/>
      <c r="AT680" s="26"/>
      <c r="AX680" s="19"/>
      <c r="AY680" s="19"/>
      <c r="AZ680" s="19"/>
    </row>
    <row r="681" spans="13:52" ht="15.75" customHeight="1">
      <c r="M681" s="19"/>
      <c r="N681" s="19"/>
      <c r="O681" s="19"/>
      <c r="P681" s="19"/>
      <c r="Q681" s="19"/>
      <c r="R681" s="26"/>
      <c r="S681" s="20"/>
      <c r="T681" s="19"/>
      <c r="U681" s="19"/>
      <c r="V681" s="19"/>
      <c r="W681" s="19"/>
      <c r="X681" s="19"/>
      <c r="Y681" s="22"/>
      <c r="Z681" s="20"/>
      <c r="AO681" s="19"/>
      <c r="AP681" s="19"/>
      <c r="AQ681" s="19"/>
      <c r="AR681" s="19"/>
      <c r="AS681" s="19"/>
      <c r="AT681" s="26"/>
      <c r="AX681" s="19"/>
      <c r="AY681" s="19"/>
      <c r="AZ681" s="19"/>
    </row>
    <row r="682" spans="13:52" ht="15.75" customHeight="1">
      <c r="M682" s="19"/>
      <c r="N682" s="19"/>
      <c r="O682" s="19"/>
      <c r="P682" s="19"/>
      <c r="Q682" s="19"/>
      <c r="R682" s="26"/>
      <c r="S682" s="20"/>
      <c r="T682" s="19"/>
      <c r="U682" s="19"/>
      <c r="V682" s="19"/>
      <c r="W682" s="19"/>
      <c r="X682" s="19"/>
      <c r="Y682" s="22"/>
      <c r="Z682" s="20"/>
      <c r="AO682" s="19"/>
      <c r="AP682" s="19"/>
      <c r="AQ682" s="19"/>
      <c r="AR682" s="19"/>
      <c r="AS682" s="19"/>
      <c r="AT682" s="26"/>
      <c r="AX682" s="19"/>
      <c r="AY682" s="19"/>
      <c r="AZ682" s="19"/>
    </row>
    <row r="683" spans="13:52" ht="15.75" customHeight="1">
      <c r="M683" s="19"/>
      <c r="N683" s="19"/>
      <c r="O683" s="19"/>
      <c r="P683" s="19"/>
      <c r="Q683" s="19"/>
      <c r="R683" s="26"/>
      <c r="S683" s="20"/>
      <c r="T683" s="19"/>
      <c r="U683" s="19"/>
      <c r="V683" s="19"/>
      <c r="W683" s="19"/>
      <c r="X683" s="19"/>
      <c r="Y683" s="22"/>
      <c r="Z683" s="20"/>
      <c r="AO683" s="19"/>
      <c r="AP683" s="19"/>
      <c r="AQ683" s="19"/>
      <c r="AR683" s="19"/>
      <c r="AS683" s="19"/>
      <c r="AT683" s="26"/>
      <c r="AX683" s="19"/>
      <c r="AY683" s="19"/>
      <c r="AZ683" s="19"/>
    </row>
    <row r="684" spans="13:52" ht="15.75" customHeight="1">
      <c r="M684" s="19"/>
      <c r="N684" s="19"/>
      <c r="O684" s="19"/>
      <c r="P684" s="19"/>
      <c r="Q684" s="19"/>
      <c r="R684" s="26"/>
      <c r="S684" s="20"/>
      <c r="T684" s="19"/>
      <c r="U684" s="19"/>
      <c r="V684" s="19"/>
      <c r="W684" s="19"/>
      <c r="X684" s="19"/>
      <c r="Y684" s="22"/>
      <c r="Z684" s="20"/>
      <c r="AO684" s="19"/>
      <c r="AP684" s="19"/>
      <c r="AQ684" s="19"/>
      <c r="AR684" s="19"/>
      <c r="AS684" s="19"/>
      <c r="AT684" s="26"/>
      <c r="AX684" s="19"/>
      <c r="AY684" s="19"/>
      <c r="AZ684" s="19"/>
    </row>
    <row r="685" spans="13:52" ht="15.75" customHeight="1">
      <c r="M685" s="19"/>
      <c r="N685" s="19"/>
      <c r="O685" s="19"/>
      <c r="P685" s="19"/>
      <c r="Q685" s="19"/>
      <c r="R685" s="26"/>
      <c r="S685" s="20"/>
      <c r="T685" s="19"/>
      <c r="U685" s="19"/>
      <c r="V685" s="19"/>
      <c r="W685" s="19"/>
      <c r="X685" s="19"/>
      <c r="Y685" s="22"/>
      <c r="Z685" s="20"/>
      <c r="AO685" s="19"/>
      <c r="AP685" s="19"/>
      <c r="AQ685" s="19"/>
      <c r="AR685" s="19"/>
      <c r="AS685" s="19"/>
      <c r="AT685" s="26"/>
      <c r="AX685" s="19"/>
      <c r="AY685" s="19"/>
      <c r="AZ685" s="19"/>
    </row>
    <row r="686" spans="13:52" ht="15.75" customHeight="1">
      <c r="M686" s="19"/>
      <c r="N686" s="19"/>
      <c r="O686" s="19"/>
      <c r="P686" s="19"/>
      <c r="Q686" s="19"/>
      <c r="R686" s="26"/>
      <c r="S686" s="20"/>
      <c r="T686" s="19"/>
      <c r="U686" s="19"/>
      <c r="V686" s="19"/>
      <c r="W686" s="19"/>
      <c r="X686" s="19"/>
      <c r="Y686" s="22"/>
      <c r="Z686" s="20"/>
      <c r="AO686" s="19"/>
      <c r="AP686" s="19"/>
      <c r="AQ686" s="19"/>
      <c r="AR686" s="19"/>
      <c r="AS686" s="19"/>
      <c r="AT686" s="26"/>
      <c r="AX686" s="19"/>
      <c r="AY686" s="19"/>
      <c r="AZ686" s="19"/>
    </row>
    <row r="687" spans="13:52" ht="15.75" customHeight="1">
      <c r="M687" s="19"/>
      <c r="N687" s="19"/>
      <c r="O687" s="19"/>
      <c r="P687" s="19"/>
      <c r="Q687" s="19"/>
      <c r="R687" s="26"/>
      <c r="S687" s="20"/>
      <c r="T687" s="19"/>
      <c r="U687" s="19"/>
      <c r="V687" s="19"/>
      <c r="W687" s="19"/>
      <c r="X687" s="19"/>
      <c r="Y687" s="22"/>
      <c r="Z687" s="20"/>
      <c r="AO687" s="19"/>
      <c r="AP687" s="19"/>
      <c r="AQ687" s="19"/>
      <c r="AR687" s="19"/>
      <c r="AS687" s="19"/>
      <c r="AT687" s="26"/>
      <c r="AX687" s="19"/>
      <c r="AY687" s="19"/>
      <c r="AZ687" s="19"/>
    </row>
    <row r="688" spans="13:52" ht="15.75" customHeight="1">
      <c r="M688" s="19"/>
      <c r="N688" s="19"/>
      <c r="O688" s="19"/>
      <c r="P688" s="19"/>
      <c r="Q688" s="19"/>
      <c r="R688" s="26"/>
      <c r="S688" s="20"/>
      <c r="T688" s="19"/>
      <c r="U688" s="19"/>
      <c r="V688" s="19"/>
      <c r="W688" s="19"/>
      <c r="X688" s="19"/>
      <c r="Y688" s="22"/>
      <c r="Z688" s="20"/>
      <c r="AO688" s="19"/>
      <c r="AP688" s="19"/>
      <c r="AQ688" s="19"/>
      <c r="AR688" s="19"/>
      <c r="AS688" s="19"/>
      <c r="AT688" s="26"/>
      <c r="AX688" s="19"/>
      <c r="AY688" s="19"/>
      <c r="AZ688" s="19"/>
    </row>
    <row r="689" spans="13:52" ht="15.75" customHeight="1">
      <c r="M689" s="19"/>
      <c r="N689" s="19"/>
      <c r="O689" s="19"/>
      <c r="P689" s="19"/>
      <c r="Q689" s="19"/>
      <c r="R689" s="26"/>
      <c r="S689" s="20"/>
      <c r="T689" s="19"/>
      <c r="U689" s="19"/>
      <c r="V689" s="19"/>
      <c r="W689" s="19"/>
      <c r="X689" s="19"/>
      <c r="Y689" s="22"/>
      <c r="Z689" s="20"/>
      <c r="AO689" s="19"/>
      <c r="AP689" s="19"/>
      <c r="AQ689" s="19"/>
      <c r="AR689" s="19"/>
      <c r="AS689" s="19"/>
      <c r="AT689" s="26"/>
      <c r="AX689" s="19"/>
      <c r="AY689" s="19"/>
      <c r="AZ689" s="19"/>
    </row>
    <row r="690" spans="13:52" ht="15.75" customHeight="1">
      <c r="M690" s="19"/>
      <c r="N690" s="19"/>
      <c r="O690" s="19"/>
      <c r="P690" s="19"/>
      <c r="Q690" s="19"/>
      <c r="R690" s="26"/>
      <c r="S690" s="20"/>
      <c r="T690" s="19"/>
      <c r="U690" s="19"/>
      <c r="V690" s="19"/>
      <c r="W690" s="19"/>
      <c r="X690" s="19"/>
      <c r="Y690" s="22"/>
      <c r="Z690" s="20"/>
      <c r="AO690" s="19"/>
      <c r="AP690" s="19"/>
      <c r="AQ690" s="19"/>
      <c r="AR690" s="19"/>
      <c r="AS690" s="19"/>
      <c r="AT690" s="26"/>
      <c r="AX690" s="19"/>
      <c r="AY690" s="19"/>
      <c r="AZ690" s="19"/>
    </row>
    <row r="691" spans="13:52" ht="15.75" customHeight="1">
      <c r="M691" s="19"/>
      <c r="N691" s="19"/>
      <c r="O691" s="19"/>
      <c r="P691" s="19"/>
      <c r="Q691" s="19"/>
      <c r="R691" s="26"/>
      <c r="S691" s="20"/>
      <c r="T691" s="19"/>
      <c r="U691" s="19"/>
      <c r="V691" s="19"/>
      <c r="W691" s="19"/>
      <c r="X691" s="19"/>
      <c r="Y691" s="22"/>
      <c r="Z691" s="20"/>
      <c r="AO691" s="19"/>
      <c r="AP691" s="19"/>
      <c r="AQ691" s="19"/>
      <c r="AR691" s="19"/>
      <c r="AS691" s="19"/>
      <c r="AT691" s="26"/>
      <c r="AX691" s="19"/>
      <c r="AY691" s="19"/>
      <c r="AZ691" s="19"/>
    </row>
    <row r="692" spans="13:52" ht="15.75" customHeight="1">
      <c r="M692" s="19"/>
      <c r="N692" s="19"/>
      <c r="O692" s="19"/>
      <c r="P692" s="19"/>
      <c r="Q692" s="19"/>
      <c r="R692" s="26"/>
      <c r="S692" s="20"/>
      <c r="T692" s="19"/>
      <c r="U692" s="19"/>
      <c r="V692" s="19"/>
      <c r="W692" s="19"/>
      <c r="X692" s="19"/>
      <c r="Y692" s="22"/>
      <c r="Z692" s="20"/>
      <c r="AO692" s="19"/>
      <c r="AP692" s="19"/>
      <c r="AQ692" s="19"/>
      <c r="AR692" s="19"/>
      <c r="AS692" s="19"/>
      <c r="AT692" s="26"/>
      <c r="AX692" s="19"/>
      <c r="AY692" s="19"/>
      <c r="AZ692" s="19"/>
    </row>
    <row r="693" spans="13:52" ht="15.75" customHeight="1">
      <c r="M693" s="19"/>
      <c r="N693" s="19"/>
      <c r="O693" s="19"/>
      <c r="P693" s="19"/>
      <c r="Q693" s="19"/>
      <c r="R693" s="26"/>
      <c r="S693" s="20"/>
      <c r="T693" s="19"/>
      <c r="U693" s="19"/>
      <c r="V693" s="19"/>
      <c r="W693" s="19"/>
      <c r="X693" s="19"/>
      <c r="Y693" s="22"/>
      <c r="Z693" s="20"/>
      <c r="AO693" s="19"/>
      <c r="AP693" s="19"/>
      <c r="AQ693" s="19"/>
      <c r="AR693" s="19"/>
      <c r="AS693" s="19"/>
      <c r="AT693" s="26"/>
      <c r="AX693" s="19"/>
      <c r="AY693" s="19"/>
      <c r="AZ693" s="19"/>
    </row>
    <row r="694" spans="13:52" ht="15.75" customHeight="1">
      <c r="M694" s="19"/>
      <c r="N694" s="19"/>
      <c r="O694" s="19"/>
      <c r="P694" s="19"/>
      <c r="Q694" s="19"/>
      <c r="R694" s="26"/>
      <c r="S694" s="20"/>
      <c r="T694" s="19"/>
      <c r="U694" s="19"/>
      <c r="V694" s="19"/>
      <c r="W694" s="19"/>
      <c r="X694" s="19"/>
      <c r="Y694" s="22"/>
      <c r="Z694" s="20"/>
      <c r="AO694" s="19"/>
      <c r="AP694" s="19"/>
      <c r="AQ694" s="19"/>
      <c r="AR694" s="19"/>
      <c r="AS694" s="19"/>
      <c r="AT694" s="26"/>
      <c r="AX694" s="19"/>
      <c r="AY694" s="19"/>
      <c r="AZ694" s="19"/>
    </row>
    <row r="695" spans="13:52" ht="15.75" customHeight="1">
      <c r="M695" s="19"/>
      <c r="N695" s="19"/>
      <c r="O695" s="19"/>
      <c r="P695" s="19"/>
      <c r="Q695" s="19"/>
      <c r="R695" s="26"/>
      <c r="S695" s="20"/>
      <c r="T695" s="19"/>
      <c r="U695" s="19"/>
      <c r="V695" s="19"/>
      <c r="W695" s="19"/>
      <c r="X695" s="19"/>
      <c r="Y695" s="22"/>
      <c r="Z695" s="20"/>
      <c r="AO695" s="19"/>
      <c r="AP695" s="19"/>
      <c r="AQ695" s="19"/>
      <c r="AR695" s="19"/>
      <c r="AS695" s="19"/>
      <c r="AT695" s="26"/>
      <c r="AX695" s="19"/>
      <c r="AY695" s="19"/>
      <c r="AZ695" s="19"/>
    </row>
    <row r="696" spans="13:52" ht="15.75" customHeight="1">
      <c r="M696" s="19"/>
      <c r="N696" s="19"/>
      <c r="O696" s="19"/>
      <c r="P696" s="19"/>
      <c r="Q696" s="19"/>
      <c r="R696" s="26"/>
      <c r="S696" s="20"/>
      <c r="T696" s="19"/>
      <c r="U696" s="19"/>
      <c r="V696" s="19"/>
      <c r="W696" s="19"/>
      <c r="X696" s="19"/>
      <c r="Y696" s="22"/>
      <c r="Z696" s="20"/>
      <c r="AO696" s="19"/>
      <c r="AP696" s="19"/>
      <c r="AQ696" s="19"/>
      <c r="AR696" s="19"/>
      <c r="AS696" s="19"/>
      <c r="AT696" s="26"/>
      <c r="AX696" s="19"/>
      <c r="AY696" s="19"/>
      <c r="AZ696" s="19"/>
    </row>
    <row r="697" spans="13:52" ht="15.75" customHeight="1">
      <c r="M697" s="19"/>
      <c r="N697" s="19"/>
      <c r="O697" s="19"/>
      <c r="P697" s="19"/>
      <c r="Q697" s="19"/>
      <c r="R697" s="26"/>
      <c r="S697" s="20"/>
      <c r="T697" s="19"/>
      <c r="U697" s="19"/>
      <c r="V697" s="19"/>
      <c r="W697" s="19"/>
      <c r="X697" s="19"/>
      <c r="Y697" s="22"/>
      <c r="Z697" s="20"/>
      <c r="AO697" s="19"/>
      <c r="AP697" s="19"/>
      <c r="AQ697" s="19"/>
      <c r="AR697" s="19"/>
      <c r="AS697" s="19"/>
      <c r="AT697" s="26"/>
      <c r="AX697" s="19"/>
      <c r="AY697" s="19"/>
      <c r="AZ697" s="19"/>
    </row>
    <row r="698" spans="13:52" ht="15.75" customHeight="1">
      <c r="M698" s="19"/>
      <c r="N698" s="19"/>
      <c r="O698" s="19"/>
      <c r="P698" s="19"/>
      <c r="Q698" s="19"/>
      <c r="R698" s="26"/>
      <c r="S698" s="20"/>
      <c r="T698" s="19"/>
      <c r="U698" s="19"/>
      <c r="V698" s="19"/>
      <c r="W698" s="19"/>
      <c r="X698" s="19"/>
      <c r="Y698" s="22"/>
      <c r="Z698" s="20"/>
      <c r="AO698" s="19"/>
      <c r="AP698" s="19"/>
      <c r="AQ698" s="19"/>
      <c r="AR698" s="19"/>
      <c r="AS698" s="19"/>
      <c r="AT698" s="26"/>
      <c r="AX698" s="19"/>
      <c r="AY698" s="19"/>
      <c r="AZ698" s="19"/>
    </row>
    <row r="699" spans="13:52" ht="15.75" customHeight="1">
      <c r="M699" s="19"/>
      <c r="N699" s="19"/>
      <c r="O699" s="19"/>
      <c r="P699" s="19"/>
      <c r="Q699" s="19"/>
      <c r="R699" s="26"/>
      <c r="S699" s="20"/>
      <c r="T699" s="19"/>
      <c r="U699" s="19"/>
      <c r="V699" s="19"/>
      <c r="W699" s="19"/>
      <c r="X699" s="19"/>
      <c r="Y699" s="22"/>
      <c r="Z699" s="20"/>
      <c r="AO699" s="19"/>
      <c r="AP699" s="19"/>
      <c r="AQ699" s="19"/>
      <c r="AR699" s="19"/>
      <c r="AS699" s="19"/>
      <c r="AT699" s="26"/>
      <c r="AX699" s="19"/>
      <c r="AY699" s="19"/>
      <c r="AZ699" s="19"/>
    </row>
    <row r="700" spans="13:52" ht="15.75" customHeight="1">
      <c r="M700" s="19"/>
      <c r="N700" s="19"/>
      <c r="O700" s="19"/>
      <c r="P700" s="19"/>
      <c r="Q700" s="19"/>
      <c r="R700" s="26"/>
      <c r="S700" s="20"/>
      <c r="T700" s="19"/>
      <c r="U700" s="19"/>
      <c r="V700" s="19"/>
      <c r="W700" s="19"/>
      <c r="X700" s="19"/>
      <c r="Y700" s="22"/>
      <c r="Z700" s="20"/>
      <c r="AO700" s="19"/>
      <c r="AP700" s="19"/>
      <c r="AQ700" s="19"/>
      <c r="AR700" s="19"/>
      <c r="AS700" s="19"/>
      <c r="AT700" s="26"/>
      <c r="AX700" s="19"/>
      <c r="AY700" s="19"/>
      <c r="AZ700" s="19"/>
    </row>
    <row r="701" spans="13:52" ht="15.75" customHeight="1">
      <c r="M701" s="19"/>
      <c r="N701" s="19"/>
      <c r="O701" s="19"/>
      <c r="P701" s="19"/>
      <c r="Q701" s="19"/>
      <c r="R701" s="26"/>
      <c r="S701" s="20"/>
      <c r="T701" s="19"/>
      <c r="U701" s="19"/>
      <c r="V701" s="19"/>
      <c r="W701" s="19"/>
      <c r="X701" s="19"/>
      <c r="Y701" s="22"/>
      <c r="Z701" s="20"/>
      <c r="AO701" s="19"/>
      <c r="AP701" s="19"/>
      <c r="AQ701" s="19"/>
      <c r="AR701" s="19"/>
      <c r="AS701" s="19"/>
      <c r="AT701" s="26"/>
      <c r="AX701" s="19"/>
      <c r="AY701" s="19"/>
      <c r="AZ701" s="19"/>
    </row>
    <row r="702" spans="13:52" ht="15.75" customHeight="1">
      <c r="M702" s="19"/>
      <c r="N702" s="19"/>
      <c r="O702" s="19"/>
      <c r="P702" s="19"/>
      <c r="Q702" s="19"/>
      <c r="R702" s="26"/>
      <c r="S702" s="20"/>
      <c r="T702" s="19"/>
      <c r="U702" s="19"/>
      <c r="V702" s="19"/>
      <c r="W702" s="19"/>
      <c r="X702" s="19"/>
      <c r="Y702" s="22"/>
      <c r="Z702" s="20"/>
      <c r="AO702" s="19"/>
      <c r="AP702" s="19"/>
      <c r="AQ702" s="19"/>
      <c r="AR702" s="19"/>
      <c r="AS702" s="19"/>
      <c r="AT702" s="26"/>
      <c r="AX702" s="19"/>
      <c r="AY702" s="19"/>
      <c r="AZ702" s="19"/>
    </row>
    <row r="703" spans="13:52" ht="15.75" customHeight="1">
      <c r="M703" s="19"/>
      <c r="N703" s="19"/>
      <c r="O703" s="19"/>
      <c r="P703" s="19"/>
      <c r="Q703" s="19"/>
      <c r="R703" s="26"/>
      <c r="S703" s="20"/>
      <c r="T703" s="19"/>
      <c r="U703" s="19"/>
      <c r="V703" s="19"/>
      <c r="W703" s="19"/>
      <c r="X703" s="19"/>
      <c r="Y703" s="22"/>
      <c r="Z703" s="20"/>
      <c r="AO703" s="19"/>
      <c r="AP703" s="19"/>
      <c r="AQ703" s="19"/>
      <c r="AR703" s="19"/>
      <c r="AS703" s="19"/>
      <c r="AT703" s="26"/>
      <c r="AX703" s="19"/>
      <c r="AY703" s="19"/>
      <c r="AZ703" s="19"/>
    </row>
    <row r="704" spans="13:52" ht="15.75" customHeight="1">
      <c r="M704" s="19"/>
      <c r="N704" s="19"/>
      <c r="O704" s="19"/>
      <c r="P704" s="19"/>
      <c r="Q704" s="19"/>
      <c r="R704" s="26"/>
      <c r="S704" s="20"/>
      <c r="T704" s="19"/>
      <c r="U704" s="19"/>
      <c r="V704" s="19"/>
      <c r="W704" s="19"/>
      <c r="X704" s="19"/>
      <c r="Y704" s="22"/>
      <c r="Z704" s="20"/>
      <c r="AO704" s="19"/>
      <c r="AP704" s="19"/>
      <c r="AQ704" s="19"/>
      <c r="AR704" s="19"/>
      <c r="AS704" s="19"/>
      <c r="AT704" s="26"/>
      <c r="AX704" s="19"/>
      <c r="AY704" s="19"/>
      <c r="AZ704" s="19"/>
    </row>
    <row r="705" spans="13:52" ht="15.75" customHeight="1">
      <c r="M705" s="19"/>
      <c r="N705" s="19"/>
      <c r="O705" s="19"/>
      <c r="P705" s="19"/>
      <c r="Q705" s="19"/>
      <c r="R705" s="26"/>
      <c r="S705" s="20"/>
      <c r="T705" s="19"/>
      <c r="U705" s="19"/>
      <c r="V705" s="19"/>
      <c r="W705" s="19"/>
      <c r="X705" s="19"/>
      <c r="Y705" s="22"/>
      <c r="Z705" s="20"/>
      <c r="AO705" s="19"/>
      <c r="AP705" s="19"/>
      <c r="AQ705" s="19"/>
      <c r="AR705" s="19"/>
      <c r="AS705" s="19"/>
      <c r="AT705" s="26"/>
      <c r="AX705" s="19"/>
      <c r="AY705" s="19"/>
      <c r="AZ705" s="19"/>
    </row>
    <row r="706" spans="13:52" ht="15.75" customHeight="1">
      <c r="M706" s="19"/>
      <c r="N706" s="19"/>
      <c r="O706" s="19"/>
      <c r="P706" s="19"/>
      <c r="Q706" s="19"/>
      <c r="R706" s="26"/>
      <c r="S706" s="20"/>
      <c r="T706" s="19"/>
      <c r="U706" s="19"/>
      <c r="V706" s="19"/>
      <c r="W706" s="19"/>
      <c r="X706" s="19"/>
      <c r="Y706" s="22"/>
      <c r="Z706" s="20"/>
      <c r="AO706" s="19"/>
      <c r="AP706" s="19"/>
      <c r="AQ706" s="19"/>
      <c r="AR706" s="19"/>
      <c r="AS706" s="19"/>
      <c r="AT706" s="26"/>
      <c r="AX706" s="19"/>
      <c r="AY706" s="19"/>
      <c r="AZ706" s="19"/>
    </row>
    <row r="707" spans="13:52" ht="15.75" customHeight="1">
      <c r="M707" s="19"/>
      <c r="N707" s="19"/>
      <c r="O707" s="19"/>
      <c r="P707" s="19"/>
      <c r="Q707" s="19"/>
      <c r="R707" s="26"/>
      <c r="S707" s="20"/>
      <c r="T707" s="19"/>
      <c r="U707" s="19"/>
      <c r="V707" s="19"/>
      <c r="W707" s="19"/>
      <c r="X707" s="19"/>
      <c r="Y707" s="22"/>
      <c r="Z707" s="20"/>
      <c r="AO707" s="19"/>
      <c r="AP707" s="19"/>
      <c r="AQ707" s="19"/>
      <c r="AR707" s="19"/>
      <c r="AS707" s="19"/>
      <c r="AT707" s="26"/>
      <c r="AX707" s="19"/>
      <c r="AY707" s="19"/>
      <c r="AZ707" s="19"/>
    </row>
    <row r="708" spans="13:52" ht="15.75" customHeight="1">
      <c r="M708" s="19"/>
      <c r="N708" s="19"/>
      <c r="O708" s="19"/>
      <c r="P708" s="19"/>
      <c r="Q708" s="19"/>
      <c r="R708" s="26"/>
      <c r="S708" s="20"/>
      <c r="T708" s="19"/>
      <c r="U708" s="19"/>
      <c r="V708" s="19"/>
      <c r="W708" s="19"/>
      <c r="X708" s="19"/>
      <c r="Y708" s="22"/>
      <c r="Z708" s="20"/>
      <c r="AO708" s="19"/>
      <c r="AP708" s="19"/>
      <c r="AQ708" s="19"/>
      <c r="AR708" s="19"/>
      <c r="AS708" s="19"/>
      <c r="AT708" s="26"/>
      <c r="AX708" s="19"/>
      <c r="AY708" s="19"/>
      <c r="AZ708" s="19"/>
    </row>
    <row r="709" spans="13:52" ht="15.75" customHeight="1">
      <c r="M709" s="19"/>
      <c r="N709" s="19"/>
      <c r="O709" s="19"/>
      <c r="P709" s="19"/>
      <c r="Q709" s="19"/>
      <c r="R709" s="26"/>
      <c r="S709" s="20"/>
      <c r="T709" s="19"/>
      <c r="U709" s="19"/>
      <c r="V709" s="19"/>
      <c r="W709" s="19"/>
      <c r="X709" s="19"/>
      <c r="Y709" s="22"/>
      <c r="Z709" s="20"/>
      <c r="AO709" s="19"/>
      <c r="AP709" s="19"/>
      <c r="AQ709" s="19"/>
      <c r="AR709" s="19"/>
      <c r="AS709" s="19"/>
      <c r="AT709" s="26"/>
      <c r="AX709" s="19"/>
      <c r="AY709" s="19"/>
      <c r="AZ709" s="19"/>
    </row>
    <row r="710" spans="13:52" ht="15.75" customHeight="1">
      <c r="M710" s="19"/>
      <c r="N710" s="19"/>
      <c r="O710" s="19"/>
      <c r="P710" s="19"/>
      <c r="Q710" s="19"/>
      <c r="R710" s="26"/>
      <c r="S710" s="20"/>
      <c r="T710" s="19"/>
      <c r="U710" s="19"/>
      <c r="V710" s="19"/>
      <c r="W710" s="19"/>
      <c r="X710" s="19"/>
      <c r="Y710" s="22"/>
      <c r="Z710" s="20"/>
      <c r="AO710" s="19"/>
      <c r="AP710" s="19"/>
      <c r="AQ710" s="19"/>
      <c r="AR710" s="19"/>
      <c r="AS710" s="19"/>
      <c r="AT710" s="26"/>
      <c r="AX710" s="19"/>
      <c r="AY710" s="19"/>
      <c r="AZ710" s="19"/>
    </row>
    <row r="711" spans="13:52" ht="15.75" customHeight="1">
      <c r="M711" s="19"/>
      <c r="N711" s="19"/>
      <c r="O711" s="19"/>
      <c r="P711" s="19"/>
      <c r="Q711" s="19"/>
      <c r="R711" s="26"/>
      <c r="S711" s="20"/>
      <c r="T711" s="19"/>
      <c r="U711" s="19"/>
      <c r="V711" s="19"/>
      <c r="W711" s="19"/>
      <c r="X711" s="19"/>
      <c r="Y711" s="22"/>
      <c r="Z711" s="20"/>
      <c r="AO711" s="19"/>
      <c r="AP711" s="19"/>
      <c r="AQ711" s="19"/>
      <c r="AR711" s="19"/>
      <c r="AS711" s="19"/>
      <c r="AT711" s="26"/>
      <c r="AX711" s="19"/>
      <c r="AY711" s="19"/>
      <c r="AZ711" s="19"/>
    </row>
    <row r="712" spans="13:52" ht="15.75" customHeight="1">
      <c r="M712" s="19"/>
      <c r="N712" s="19"/>
      <c r="O712" s="19"/>
      <c r="P712" s="19"/>
      <c r="Q712" s="19"/>
      <c r="R712" s="26"/>
      <c r="S712" s="20"/>
      <c r="T712" s="19"/>
      <c r="U712" s="19"/>
      <c r="V712" s="19"/>
      <c r="W712" s="19"/>
      <c r="X712" s="19"/>
      <c r="Y712" s="22"/>
      <c r="Z712" s="20"/>
      <c r="AO712" s="19"/>
      <c r="AP712" s="19"/>
      <c r="AQ712" s="19"/>
      <c r="AR712" s="19"/>
      <c r="AS712" s="19"/>
      <c r="AT712" s="26"/>
      <c r="AX712" s="19"/>
      <c r="AY712" s="19"/>
      <c r="AZ712" s="19"/>
    </row>
    <row r="713" spans="13:52" ht="15.75" customHeight="1">
      <c r="M713" s="19"/>
      <c r="N713" s="19"/>
      <c r="O713" s="19"/>
      <c r="P713" s="19"/>
      <c r="Q713" s="19"/>
      <c r="R713" s="26"/>
      <c r="S713" s="20"/>
      <c r="T713" s="19"/>
      <c r="U713" s="19"/>
      <c r="V713" s="19"/>
      <c r="W713" s="19"/>
      <c r="X713" s="19"/>
      <c r="Y713" s="22"/>
      <c r="Z713" s="20"/>
      <c r="AO713" s="19"/>
      <c r="AP713" s="19"/>
      <c r="AQ713" s="19"/>
      <c r="AR713" s="19"/>
      <c r="AS713" s="19"/>
      <c r="AT713" s="26"/>
      <c r="AX713" s="19"/>
      <c r="AY713" s="19"/>
      <c r="AZ713" s="19"/>
    </row>
    <row r="714" spans="13:52" ht="15.75" customHeight="1">
      <c r="M714" s="19"/>
      <c r="N714" s="19"/>
      <c r="O714" s="19"/>
      <c r="P714" s="19"/>
      <c r="Q714" s="19"/>
      <c r="R714" s="26"/>
      <c r="S714" s="20"/>
      <c r="T714" s="19"/>
      <c r="U714" s="19"/>
      <c r="V714" s="19"/>
      <c r="W714" s="19"/>
      <c r="X714" s="19"/>
      <c r="Y714" s="22"/>
      <c r="Z714" s="20"/>
      <c r="AO714" s="19"/>
      <c r="AP714" s="19"/>
      <c r="AQ714" s="19"/>
      <c r="AR714" s="19"/>
      <c r="AS714" s="19"/>
      <c r="AT714" s="26"/>
      <c r="AX714" s="19"/>
      <c r="AY714" s="19"/>
      <c r="AZ714" s="19"/>
    </row>
    <row r="715" spans="13:52" ht="15.75" customHeight="1">
      <c r="M715" s="19"/>
      <c r="N715" s="19"/>
      <c r="O715" s="19"/>
      <c r="P715" s="19"/>
      <c r="Q715" s="19"/>
      <c r="R715" s="26"/>
      <c r="S715" s="20"/>
      <c r="T715" s="19"/>
      <c r="U715" s="19"/>
      <c r="V715" s="19"/>
      <c r="W715" s="19"/>
      <c r="X715" s="19"/>
      <c r="Y715" s="22"/>
      <c r="Z715" s="20"/>
      <c r="AO715" s="19"/>
      <c r="AP715" s="19"/>
      <c r="AQ715" s="19"/>
      <c r="AR715" s="19"/>
      <c r="AS715" s="19"/>
      <c r="AT715" s="26"/>
      <c r="AX715" s="19"/>
      <c r="AY715" s="19"/>
      <c r="AZ715" s="19"/>
    </row>
    <row r="716" spans="13:52" ht="15.75" customHeight="1">
      <c r="M716" s="19"/>
      <c r="N716" s="19"/>
      <c r="O716" s="19"/>
      <c r="P716" s="19"/>
      <c r="Q716" s="19"/>
      <c r="R716" s="26"/>
      <c r="S716" s="20"/>
      <c r="T716" s="19"/>
      <c r="U716" s="19"/>
      <c r="V716" s="19"/>
      <c r="W716" s="19"/>
      <c r="X716" s="19"/>
      <c r="Y716" s="22"/>
      <c r="Z716" s="20"/>
      <c r="AO716" s="19"/>
      <c r="AP716" s="19"/>
      <c r="AQ716" s="19"/>
      <c r="AR716" s="19"/>
      <c r="AS716" s="19"/>
      <c r="AT716" s="26"/>
      <c r="AX716" s="19"/>
      <c r="AY716" s="19"/>
      <c r="AZ716" s="19"/>
    </row>
    <row r="717" spans="13:52" ht="15.75" customHeight="1">
      <c r="M717" s="19"/>
      <c r="N717" s="19"/>
      <c r="O717" s="19"/>
      <c r="P717" s="19"/>
      <c r="Q717" s="19"/>
      <c r="R717" s="26"/>
      <c r="S717" s="20"/>
      <c r="T717" s="19"/>
      <c r="U717" s="19"/>
      <c r="V717" s="19"/>
      <c r="W717" s="19"/>
      <c r="X717" s="19"/>
      <c r="Y717" s="22"/>
      <c r="Z717" s="20"/>
      <c r="AO717" s="19"/>
      <c r="AP717" s="19"/>
      <c r="AQ717" s="19"/>
      <c r="AR717" s="19"/>
      <c r="AS717" s="19"/>
      <c r="AT717" s="26"/>
      <c r="AX717" s="19"/>
      <c r="AY717" s="19"/>
      <c r="AZ717" s="19"/>
    </row>
    <row r="718" spans="13:52" ht="15.75" customHeight="1">
      <c r="M718" s="19"/>
      <c r="N718" s="19"/>
      <c r="O718" s="19"/>
      <c r="P718" s="19"/>
      <c r="Q718" s="19"/>
      <c r="R718" s="26"/>
      <c r="S718" s="20"/>
      <c r="T718" s="19"/>
      <c r="U718" s="19"/>
      <c r="V718" s="19"/>
      <c r="W718" s="19"/>
      <c r="X718" s="19"/>
      <c r="Y718" s="22"/>
      <c r="Z718" s="20"/>
      <c r="AO718" s="19"/>
      <c r="AP718" s="19"/>
      <c r="AQ718" s="19"/>
      <c r="AR718" s="19"/>
      <c r="AS718" s="19"/>
      <c r="AT718" s="26"/>
      <c r="AX718" s="19"/>
      <c r="AY718" s="19"/>
      <c r="AZ718" s="19"/>
    </row>
    <row r="719" spans="13:52" ht="15.75" customHeight="1">
      <c r="M719" s="19"/>
      <c r="N719" s="19"/>
      <c r="O719" s="19"/>
      <c r="P719" s="19"/>
      <c r="Q719" s="19"/>
      <c r="R719" s="26"/>
      <c r="S719" s="20"/>
      <c r="T719" s="19"/>
      <c r="U719" s="19"/>
      <c r="V719" s="19"/>
      <c r="W719" s="19"/>
      <c r="X719" s="19"/>
      <c r="Y719" s="22"/>
      <c r="Z719" s="20"/>
      <c r="AO719" s="19"/>
      <c r="AP719" s="19"/>
      <c r="AQ719" s="19"/>
      <c r="AR719" s="19"/>
      <c r="AS719" s="19"/>
      <c r="AT719" s="26"/>
      <c r="AX719" s="19"/>
      <c r="AY719" s="19"/>
      <c r="AZ719" s="19"/>
    </row>
    <row r="720" spans="13:52" ht="15.75" customHeight="1">
      <c r="M720" s="19"/>
      <c r="N720" s="19"/>
      <c r="O720" s="19"/>
      <c r="P720" s="19"/>
      <c r="Q720" s="19"/>
      <c r="R720" s="26"/>
      <c r="S720" s="20"/>
      <c r="T720" s="19"/>
      <c r="U720" s="19"/>
      <c r="V720" s="19"/>
      <c r="W720" s="19"/>
      <c r="X720" s="19"/>
      <c r="Y720" s="22"/>
      <c r="Z720" s="20"/>
      <c r="AO720" s="19"/>
      <c r="AP720" s="19"/>
      <c r="AQ720" s="19"/>
      <c r="AR720" s="19"/>
      <c r="AS720" s="19"/>
      <c r="AT720" s="26"/>
      <c r="AX720" s="19"/>
      <c r="AY720" s="19"/>
      <c r="AZ720" s="19"/>
    </row>
    <row r="721" spans="13:52" ht="15.75" customHeight="1">
      <c r="M721" s="19"/>
      <c r="N721" s="19"/>
      <c r="O721" s="19"/>
      <c r="P721" s="19"/>
      <c r="Q721" s="19"/>
      <c r="R721" s="26"/>
      <c r="S721" s="20"/>
      <c r="T721" s="19"/>
      <c r="U721" s="19"/>
      <c r="V721" s="19"/>
      <c r="W721" s="19"/>
      <c r="X721" s="19"/>
      <c r="Y721" s="22"/>
      <c r="Z721" s="20"/>
      <c r="AO721" s="19"/>
      <c r="AP721" s="19"/>
      <c r="AQ721" s="19"/>
      <c r="AR721" s="19"/>
      <c r="AS721" s="19"/>
      <c r="AT721" s="26"/>
      <c r="AX721" s="19"/>
      <c r="AY721" s="19"/>
      <c r="AZ721" s="19"/>
    </row>
    <row r="722" spans="13:52" ht="15.75" customHeight="1">
      <c r="M722" s="19"/>
      <c r="N722" s="19"/>
      <c r="O722" s="19"/>
      <c r="P722" s="19"/>
      <c r="Q722" s="19"/>
      <c r="R722" s="26"/>
      <c r="S722" s="20"/>
      <c r="T722" s="19"/>
      <c r="U722" s="19"/>
      <c r="V722" s="19"/>
      <c r="W722" s="19"/>
      <c r="X722" s="19"/>
      <c r="Y722" s="22"/>
      <c r="Z722" s="20"/>
      <c r="AO722" s="19"/>
      <c r="AP722" s="19"/>
      <c r="AQ722" s="19"/>
      <c r="AR722" s="19"/>
      <c r="AS722" s="19"/>
      <c r="AT722" s="26"/>
      <c r="AX722" s="19"/>
      <c r="AY722" s="19"/>
      <c r="AZ722" s="19"/>
    </row>
    <row r="723" spans="13:52" ht="15.75" customHeight="1">
      <c r="M723" s="19"/>
      <c r="N723" s="19"/>
      <c r="O723" s="19"/>
      <c r="P723" s="19"/>
      <c r="Q723" s="19"/>
      <c r="R723" s="26"/>
      <c r="S723" s="20"/>
      <c r="T723" s="19"/>
      <c r="U723" s="19"/>
      <c r="V723" s="19"/>
      <c r="W723" s="19"/>
      <c r="X723" s="19"/>
      <c r="Y723" s="22"/>
      <c r="Z723" s="20"/>
      <c r="AO723" s="19"/>
      <c r="AP723" s="19"/>
      <c r="AQ723" s="19"/>
      <c r="AR723" s="19"/>
      <c r="AS723" s="19"/>
      <c r="AT723" s="26"/>
      <c r="AX723" s="19"/>
      <c r="AY723" s="19"/>
      <c r="AZ723" s="19"/>
    </row>
    <row r="724" spans="13:52" ht="15.75" customHeight="1">
      <c r="M724" s="19"/>
      <c r="N724" s="19"/>
      <c r="O724" s="19"/>
      <c r="P724" s="19"/>
      <c r="Q724" s="19"/>
      <c r="R724" s="26"/>
      <c r="S724" s="20"/>
      <c r="T724" s="19"/>
      <c r="U724" s="19"/>
      <c r="V724" s="19"/>
      <c r="W724" s="19"/>
      <c r="X724" s="19"/>
      <c r="Y724" s="22"/>
      <c r="Z724" s="20"/>
      <c r="AO724" s="19"/>
      <c r="AP724" s="19"/>
      <c r="AQ724" s="19"/>
      <c r="AR724" s="19"/>
      <c r="AS724" s="19"/>
      <c r="AT724" s="26"/>
      <c r="AX724" s="19"/>
      <c r="AY724" s="19"/>
      <c r="AZ724" s="19"/>
    </row>
    <row r="725" spans="13:52" ht="15.75" customHeight="1">
      <c r="M725" s="19"/>
      <c r="N725" s="19"/>
      <c r="O725" s="19"/>
      <c r="P725" s="19"/>
      <c r="Q725" s="19"/>
      <c r="R725" s="26"/>
      <c r="S725" s="20"/>
      <c r="T725" s="19"/>
      <c r="U725" s="19"/>
      <c r="V725" s="19"/>
      <c r="W725" s="19"/>
      <c r="X725" s="19"/>
      <c r="Y725" s="22"/>
      <c r="Z725" s="20"/>
      <c r="AO725" s="19"/>
      <c r="AP725" s="19"/>
      <c r="AQ725" s="19"/>
      <c r="AR725" s="19"/>
      <c r="AS725" s="19"/>
      <c r="AT725" s="26"/>
      <c r="AX725" s="19"/>
      <c r="AY725" s="19"/>
      <c r="AZ725" s="19"/>
    </row>
    <row r="726" spans="13:52" ht="15.75" customHeight="1">
      <c r="M726" s="19"/>
      <c r="N726" s="19"/>
      <c r="O726" s="19"/>
      <c r="P726" s="19"/>
      <c r="Q726" s="19"/>
      <c r="R726" s="26"/>
      <c r="S726" s="20"/>
      <c r="T726" s="19"/>
      <c r="U726" s="19"/>
      <c r="V726" s="19"/>
      <c r="W726" s="19"/>
      <c r="X726" s="19"/>
      <c r="Y726" s="22"/>
      <c r="Z726" s="20"/>
      <c r="AO726" s="19"/>
      <c r="AP726" s="19"/>
      <c r="AQ726" s="19"/>
      <c r="AR726" s="19"/>
      <c r="AS726" s="19"/>
      <c r="AT726" s="26"/>
      <c r="AX726" s="19"/>
      <c r="AY726" s="19"/>
      <c r="AZ726" s="19"/>
    </row>
    <row r="727" spans="13:52" ht="15.75" customHeight="1">
      <c r="M727" s="19"/>
      <c r="N727" s="19"/>
      <c r="O727" s="19"/>
      <c r="P727" s="19"/>
      <c r="Q727" s="19"/>
      <c r="R727" s="26"/>
      <c r="S727" s="20"/>
      <c r="T727" s="19"/>
      <c r="U727" s="19"/>
      <c r="V727" s="19"/>
      <c r="W727" s="19"/>
      <c r="X727" s="19"/>
      <c r="Y727" s="22"/>
      <c r="Z727" s="20"/>
      <c r="AO727" s="19"/>
      <c r="AP727" s="19"/>
      <c r="AQ727" s="19"/>
      <c r="AR727" s="19"/>
      <c r="AS727" s="19"/>
      <c r="AT727" s="26"/>
      <c r="AX727" s="19"/>
      <c r="AY727" s="19"/>
      <c r="AZ727" s="19"/>
    </row>
    <row r="728" spans="13:52" ht="15.75" customHeight="1">
      <c r="M728" s="19"/>
      <c r="N728" s="19"/>
      <c r="O728" s="19"/>
      <c r="P728" s="19"/>
      <c r="Q728" s="19"/>
      <c r="R728" s="26"/>
      <c r="S728" s="20"/>
      <c r="T728" s="19"/>
      <c r="U728" s="19"/>
      <c r="V728" s="19"/>
      <c r="W728" s="19"/>
      <c r="X728" s="19"/>
      <c r="Y728" s="22"/>
      <c r="Z728" s="20"/>
      <c r="AO728" s="19"/>
      <c r="AP728" s="19"/>
      <c r="AQ728" s="19"/>
      <c r="AR728" s="19"/>
      <c r="AS728" s="19"/>
      <c r="AT728" s="26"/>
      <c r="AX728" s="19"/>
      <c r="AY728" s="19"/>
      <c r="AZ728" s="19"/>
    </row>
    <row r="729" spans="13:52" ht="15.75" customHeight="1">
      <c r="M729" s="19"/>
      <c r="N729" s="19"/>
      <c r="O729" s="19"/>
      <c r="P729" s="19"/>
      <c r="Q729" s="19"/>
      <c r="R729" s="26"/>
      <c r="S729" s="20"/>
      <c r="T729" s="19"/>
      <c r="U729" s="19"/>
      <c r="V729" s="19"/>
      <c r="W729" s="19"/>
      <c r="X729" s="19"/>
      <c r="Y729" s="22"/>
      <c r="Z729" s="20"/>
      <c r="AO729" s="19"/>
      <c r="AP729" s="19"/>
      <c r="AQ729" s="19"/>
      <c r="AR729" s="19"/>
      <c r="AS729" s="19"/>
      <c r="AT729" s="26"/>
      <c r="AX729" s="19"/>
      <c r="AY729" s="19"/>
      <c r="AZ729" s="19"/>
    </row>
    <row r="730" spans="13:52" ht="15.75" customHeight="1">
      <c r="M730" s="19"/>
      <c r="N730" s="19"/>
      <c r="O730" s="19"/>
      <c r="P730" s="19"/>
      <c r="Q730" s="19"/>
      <c r="R730" s="26"/>
      <c r="S730" s="20"/>
      <c r="T730" s="19"/>
      <c r="U730" s="19"/>
      <c r="V730" s="19"/>
      <c r="W730" s="19"/>
      <c r="X730" s="19"/>
      <c r="Y730" s="22"/>
      <c r="Z730" s="20"/>
      <c r="AO730" s="19"/>
      <c r="AP730" s="19"/>
      <c r="AQ730" s="19"/>
      <c r="AR730" s="19"/>
      <c r="AS730" s="19"/>
      <c r="AT730" s="26"/>
      <c r="AX730" s="19"/>
      <c r="AY730" s="19"/>
      <c r="AZ730" s="19"/>
    </row>
    <row r="731" spans="13:52" ht="15.75" customHeight="1">
      <c r="M731" s="19"/>
      <c r="N731" s="19"/>
      <c r="O731" s="19"/>
      <c r="P731" s="19"/>
      <c r="Q731" s="19"/>
      <c r="R731" s="26"/>
      <c r="S731" s="20"/>
      <c r="T731" s="19"/>
      <c r="U731" s="19"/>
      <c r="V731" s="19"/>
      <c r="W731" s="19"/>
      <c r="X731" s="19"/>
      <c r="Y731" s="22"/>
      <c r="Z731" s="20"/>
      <c r="AO731" s="19"/>
      <c r="AP731" s="19"/>
      <c r="AQ731" s="19"/>
      <c r="AR731" s="19"/>
      <c r="AS731" s="19"/>
      <c r="AT731" s="26"/>
      <c r="AX731" s="19"/>
      <c r="AY731" s="19"/>
      <c r="AZ731" s="19"/>
    </row>
    <row r="732" spans="13:52" ht="15.75" customHeight="1">
      <c r="M732" s="19"/>
      <c r="N732" s="19"/>
      <c r="O732" s="19"/>
      <c r="P732" s="19"/>
      <c r="Q732" s="19"/>
      <c r="R732" s="26"/>
      <c r="S732" s="20"/>
      <c r="T732" s="19"/>
      <c r="U732" s="19"/>
      <c r="V732" s="19"/>
      <c r="W732" s="19"/>
      <c r="X732" s="19"/>
      <c r="Y732" s="22"/>
      <c r="Z732" s="20"/>
      <c r="AO732" s="19"/>
      <c r="AP732" s="19"/>
      <c r="AQ732" s="19"/>
      <c r="AR732" s="19"/>
      <c r="AS732" s="19"/>
      <c r="AT732" s="26"/>
      <c r="AX732" s="19"/>
      <c r="AY732" s="19"/>
      <c r="AZ732" s="19"/>
    </row>
    <row r="733" spans="13:52" ht="15.75" customHeight="1">
      <c r="M733" s="19"/>
      <c r="N733" s="19"/>
      <c r="O733" s="19"/>
      <c r="P733" s="19"/>
      <c r="Q733" s="19"/>
      <c r="R733" s="26"/>
      <c r="S733" s="20"/>
      <c r="T733" s="19"/>
      <c r="U733" s="19"/>
      <c r="V733" s="19"/>
      <c r="W733" s="19"/>
      <c r="X733" s="19"/>
      <c r="Y733" s="22"/>
      <c r="Z733" s="20"/>
      <c r="AO733" s="19"/>
      <c r="AP733" s="19"/>
      <c r="AQ733" s="19"/>
      <c r="AR733" s="19"/>
      <c r="AS733" s="19"/>
      <c r="AT733" s="26"/>
      <c r="AX733" s="19"/>
      <c r="AY733" s="19"/>
      <c r="AZ733" s="19"/>
    </row>
    <row r="734" spans="13:52" ht="15.75" customHeight="1">
      <c r="M734" s="19"/>
      <c r="N734" s="19"/>
      <c r="O734" s="19"/>
      <c r="P734" s="19"/>
      <c r="Q734" s="19"/>
      <c r="R734" s="26"/>
      <c r="S734" s="20"/>
      <c r="T734" s="19"/>
      <c r="U734" s="19"/>
      <c r="V734" s="19"/>
      <c r="W734" s="19"/>
      <c r="X734" s="19"/>
      <c r="Y734" s="22"/>
      <c r="Z734" s="20"/>
      <c r="AO734" s="19"/>
      <c r="AP734" s="19"/>
      <c r="AQ734" s="19"/>
      <c r="AR734" s="19"/>
      <c r="AS734" s="19"/>
      <c r="AT734" s="26"/>
      <c r="AX734" s="19"/>
      <c r="AY734" s="19"/>
      <c r="AZ734" s="19"/>
    </row>
    <row r="735" spans="13:52" ht="15.75" customHeight="1">
      <c r="M735" s="19"/>
      <c r="N735" s="19"/>
      <c r="O735" s="19"/>
      <c r="P735" s="19"/>
      <c r="Q735" s="19"/>
      <c r="R735" s="26"/>
      <c r="S735" s="20"/>
      <c r="T735" s="19"/>
      <c r="U735" s="19"/>
      <c r="V735" s="19"/>
      <c r="W735" s="19"/>
      <c r="X735" s="19"/>
      <c r="Y735" s="22"/>
      <c r="Z735" s="20"/>
      <c r="AO735" s="19"/>
      <c r="AP735" s="19"/>
      <c r="AQ735" s="19"/>
      <c r="AR735" s="19"/>
      <c r="AS735" s="19"/>
      <c r="AT735" s="26"/>
      <c r="AX735" s="19"/>
      <c r="AY735" s="19"/>
      <c r="AZ735" s="19"/>
    </row>
    <row r="736" spans="13:52" ht="15.75" customHeight="1">
      <c r="M736" s="19"/>
      <c r="N736" s="19"/>
      <c r="O736" s="19"/>
      <c r="P736" s="19"/>
      <c r="Q736" s="19"/>
      <c r="R736" s="26"/>
      <c r="S736" s="20"/>
      <c r="T736" s="19"/>
      <c r="U736" s="19"/>
      <c r="V736" s="19"/>
      <c r="W736" s="19"/>
      <c r="X736" s="19"/>
      <c r="Y736" s="22"/>
      <c r="Z736" s="20"/>
      <c r="AO736" s="19"/>
      <c r="AP736" s="19"/>
      <c r="AQ736" s="19"/>
      <c r="AR736" s="19"/>
      <c r="AS736" s="19"/>
      <c r="AT736" s="26"/>
      <c r="AX736" s="19"/>
      <c r="AY736" s="19"/>
      <c r="AZ736" s="19"/>
    </row>
    <row r="737" spans="13:52" ht="15.75" customHeight="1">
      <c r="M737" s="19"/>
      <c r="N737" s="19"/>
      <c r="O737" s="19"/>
      <c r="P737" s="19"/>
      <c r="Q737" s="19"/>
      <c r="R737" s="26"/>
      <c r="S737" s="20"/>
      <c r="T737" s="19"/>
      <c r="U737" s="19"/>
      <c r="V737" s="19"/>
      <c r="W737" s="19"/>
      <c r="X737" s="19"/>
      <c r="Y737" s="22"/>
      <c r="Z737" s="20"/>
      <c r="AO737" s="19"/>
      <c r="AP737" s="19"/>
      <c r="AQ737" s="19"/>
      <c r="AR737" s="19"/>
      <c r="AS737" s="19"/>
      <c r="AT737" s="26"/>
      <c r="AX737" s="19"/>
      <c r="AY737" s="19"/>
      <c r="AZ737" s="19"/>
    </row>
    <row r="738" spans="13:52" ht="15.75" customHeight="1">
      <c r="M738" s="19"/>
      <c r="N738" s="19"/>
      <c r="O738" s="19"/>
      <c r="P738" s="19"/>
      <c r="Q738" s="19"/>
      <c r="R738" s="26"/>
      <c r="S738" s="20"/>
      <c r="T738" s="19"/>
      <c r="U738" s="19"/>
      <c r="V738" s="19"/>
      <c r="W738" s="19"/>
      <c r="X738" s="19"/>
      <c r="Y738" s="22"/>
      <c r="Z738" s="20"/>
      <c r="AO738" s="19"/>
      <c r="AP738" s="19"/>
      <c r="AQ738" s="19"/>
      <c r="AR738" s="19"/>
      <c r="AS738" s="19"/>
      <c r="AT738" s="26"/>
      <c r="AX738" s="19"/>
      <c r="AY738" s="19"/>
      <c r="AZ738" s="19"/>
    </row>
    <row r="739" spans="13:52" ht="15.75" customHeight="1">
      <c r="M739" s="19"/>
      <c r="N739" s="19"/>
      <c r="O739" s="19"/>
      <c r="P739" s="19"/>
      <c r="Q739" s="19"/>
      <c r="R739" s="26"/>
      <c r="S739" s="20"/>
      <c r="T739" s="19"/>
      <c r="U739" s="19"/>
      <c r="V739" s="19"/>
      <c r="W739" s="19"/>
      <c r="X739" s="19"/>
      <c r="Y739" s="22"/>
      <c r="Z739" s="20"/>
      <c r="AO739" s="19"/>
      <c r="AP739" s="19"/>
      <c r="AQ739" s="19"/>
      <c r="AR739" s="19"/>
      <c r="AS739" s="19"/>
      <c r="AT739" s="26"/>
      <c r="AX739" s="19"/>
      <c r="AY739" s="19"/>
      <c r="AZ739" s="19"/>
    </row>
    <row r="740" spans="13:52" ht="15.75" customHeight="1">
      <c r="M740" s="19"/>
      <c r="N740" s="19"/>
      <c r="O740" s="19"/>
      <c r="P740" s="19"/>
      <c r="Q740" s="19"/>
      <c r="R740" s="26"/>
      <c r="S740" s="20"/>
      <c r="T740" s="19"/>
      <c r="U740" s="19"/>
      <c r="V740" s="19"/>
      <c r="W740" s="19"/>
      <c r="X740" s="19"/>
      <c r="Y740" s="22"/>
      <c r="Z740" s="20"/>
      <c r="AO740" s="19"/>
      <c r="AP740" s="19"/>
      <c r="AQ740" s="19"/>
      <c r="AR740" s="19"/>
      <c r="AS740" s="19"/>
      <c r="AT740" s="26"/>
      <c r="AX740" s="19"/>
      <c r="AY740" s="19"/>
      <c r="AZ740" s="19"/>
    </row>
    <row r="741" spans="13:52" ht="15.75" customHeight="1">
      <c r="M741" s="19"/>
      <c r="N741" s="19"/>
      <c r="O741" s="19"/>
      <c r="P741" s="19"/>
      <c r="Q741" s="19"/>
      <c r="R741" s="26"/>
      <c r="S741" s="20"/>
      <c r="T741" s="19"/>
      <c r="U741" s="19"/>
      <c r="V741" s="19"/>
      <c r="W741" s="19"/>
      <c r="X741" s="19"/>
      <c r="Y741" s="22"/>
      <c r="Z741" s="20"/>
      <c r="AO741" s="19"/>
      <c r="AP741" s="19"/>
      <c r="AQ741" s="19"/>
      <c r="AR741" s="19"/>
      <c r="AS741" s="19"/>
      <c r="AT741" s="26"/>
      <c r="AX741" s="19"/>
      <c r="AY741" s="19"/>
      <c r="AZ741" s="19"/>
    </row>
    <row r="742" spans="13:52" ht="15.75" customHeight="1">
      <c r="M742" s="19"/>
      <c r="N742" s="19"/>
      <c r="O742" s="19"/>
      <c r="P742" s="19"/>
      <c r="Q742" s="19"/>
      <c r="R742" s="26"/>
      <c r="S742" s="20"/>
      <c r="T742" s="19"/>
      <c r="U742" s="19"/>
      <c r="V742" s="19"/>
      <c r="W742" s="19"/>
      <c r="X742" s="19"/>
      <c r="Y742" s="22"/>
      <c r="Z742" s="20"/>
      <c r="AO742" s="19"/>
      <c r="AP742" s="19"/>
      <c r="AQ742" s="19"/>
      <c r="AR742" s="19"/>
      <c r="AS742" s="19"/>
      <c r="AT742" s="26"/>
      <c r="AX742" s="19"/>
      <c r="AY742" s="19"/>
      <c r="AZ742" s="19"/>
    </row>
    <row r="743" spans="13:52" ht="15.75" customHeight="1">
      <c r="M743" s="19"/>
      <c r="N743" s="19"/>
      <c r="O743" s="19"/>
      <c r="P743" s="19"/>
      <c r="Q743" s="19"/>
      <c r="R743" s="26"/>
      <c r="S743" s="20"/>
      <c r="T743" s="19"/>
      <c r="U743" s="19"/>
      <c r="V743" s="19"/>
      <c r="W743" s="19"/>
      <c r="X743" s="19"/>
      <c r="Y743" s="22"/>
      <c r="Z743" s="20"/>
      <c r="AO743" s="19"/>
      <c r="AP743" s="19"/>
      <c r="AQ743" s="19"/>
      <c r="AR743" s="19"/>
      <c r="AS743" s="19"/>
      <c r="AT743" s="26"/>
      <c r="AX743" s="19"/>
      <c r="AY743" s="19"/>
      <c r="AZ743" s="19"/>
    </row>
    <row r="744" spans="13:52" ht="15.75" customHeight="1">
      <c r="M744" s="19"/>
      <c r="N744" s="19"/>
      <c r="O744" s="19"/>
      <c r="P744" s="19"/>
      <c r="Q744" s="19"/>
      <c r="R744" s="26"/>
      <c r="S744" s="20"/>
      <c r="T744" s="19"/>
      <c r="U744" s="19"/>
      <c r="V744" s="19"/>
      <c r="W744" s="19"/>
      <c r="X744" s="19"/>
      <c r="Y744" s="22"/>
      <c r="Z744" s="20"/>
      <c r="AO744" s="19"/>
      <c r="AP744" s="19"/>
      <c r="AQ744" s="19"/>
      <c r="AR744" s="19"/>
      <c r="AS744" s="19"/>
      <c r="AT744" s="26"/>
      <c r="AX744" s="19"/>
      <c r="AY744" s="19"/>
      <c r="AZ744" s="19"/>
    </row>
    <row r="745" spans="13:52" ht="15.75" customHeight="1">
      <c r="M745" s="19"/>
      <c r="N745" s="19"/>
      <c r="O745" s="19"/>
      <c r="P745" s="19"/>
      <c r="Q745" s="19"/>
      <c r="R745" s="26"/>
      <c r="S745" s="20"/>
      <c r="T745" s="19"/>
      <c r="U745" s="19"/>
      <c r="V745" s="19"/>
      <c r="W745" s="19"/>
      <c r="X745" s="19"/>
      <c r="Y745" s="22"/>
      <c r="Z745" s="20"/>
      <c r="AO745" s="19"/>
      <c r="AP745" s="19"/>
      <c r="AQ745" s="19"/>
      <c r="AR745" s="19"/>
      <c r="AS745" s="19"/>
      <c r="AT745" s="26"/>
      <c r="AX745" s="19"/>
      <c r="AY745" s="19"/>
      <c r="AZ745" s="19"/>
    </row>
    <row r="746" spans="13:52" ht="15.75" customHeight="1">
      <c r="M746" s="19"/>
      <c r="N746" s="19"/>
      <c r="O746" s="19"/>
      <c r="P746" s="19"/>
      <c r="Q746" s="19"/>
      <c r="R746" s="26"/>
      <c r="S746" s="20"/>
      <c r="T746" s="19"/>
      <c r="U746" s="19"/>
      <c r="V746" s="19"/>
      <c r="W746" s="19"/>
      <c r="X746" s="19"/>
      <c r="Y746" s="22"/>
      <c r="Z746" s="20"/>
      <c r="AO746" s="19"/>
      <c r="AP746" s="19"/>
      <c r="AQ746" s="19"/>
      <c r="AR746" s="19"/>
      <c r="AS746" s="19"/>
      <c r="AT746" s="26"/>
      <c r="AX746" s="19"/>
      <c r="AY746" s="19"/>
      <c r="AZ746" s="19"/>
    </row>
    <row r="747" spans="13:52" ht="15.75" customHeight="1">
      <c r="M747" s="19"/>
      <c r="N747" s="19"/>
      <c r="O747" s="19"/>
      <c r="P747" s="19"/>
      <c r="Q747" s="19"/>
      <c r="R747" s="26"/>
      <c r="S747" s="20"/>
      <c r="T747" s="19"/>
      <c r="U747" s="19"/>
      <c r="V747" s="19"/>
      <c r="W747" s="19"/>
      <c r="X747" s="19"/>
      <c r="Y747" s="22"/>
      <c r="Z747" s="20"/>
      <c r="AO747" s="19"/>
      <c r="AP747" s="19"/>
      <c r="AQ747" s="19"/>
      <c r="AR747" s="19"/>
      <c r="AS747" s="19"/>
      <c r="AT747" s="26"/>
      <c r="AX747" s="19"/>
      <c r="AY747" s="19"/>
      <c r="AZ747" s="19"/>
    </row>
    <row r="748" spans="13:52" ht="15.75" customHeight="1">
      <c r="M748" s="19"/>
      <c r="N748" s="19"/>
      <c r="O748" s="19"/>
      <c r="P748" s="19"/>
      <c r="Q748" s="19"/>
      <c r="R748" s="26"/>
      <c r="S748" s="20"/>
      <c r="T748" s="19"/>
      <c r="U748" s="19"/>
      <c r="V748" s="19"/>
      <c r="W748" s="19"/>
      <c r="X748" s="19"/>
      <c r="Y748" s="22"/>
      <c r="Z748" s="20"/>
      <c r="AO748" s="19"/>
      <c r="AP748" s="19"/>
      <c r="AQ748" s="19"/>
      <c r="AR748" s="19"/>
      <c r="AS748" s="19"/>
      <c r="AT748" s="26"/>
      <c r="AX748" s="19"/>
      <c r="AY748" s="19"/>
      <c r="AZ748" s="19"/>
    </row>
    <row r="749" spans="13:52" ht="15.75" customHeight="1">
      <c r="M749" s="19"/>
      <c r="N749" s="19"/>
      <c r="O749" s="19"/>
      <c r="P749" s="19"/>
      <c r="Q749" s="19"/>
      <c r="R749" s="26"/>
      <c r="S749" s="20"/>
      <c r="T749" s="19"/>
      <c r="U749" s="19"/>
      <c r="V749" s="19"/>
      <c r="W749" s="19"/>
      <c r="X749" s="19"/>
      <c r="Y749" s="22"/>
      <c r="Z749" s="20"/>
      <c r="AO749" s="19"/>
      <c r="AP749" s="19"/>
      <c r="AQ749" s="19"/>
      <c r="AR749" s="19"/>
      <c r="AS749" s="19"/>
      <c r="AT749" s="26"/>
      <c r="AX749" s="19"/>
      <c r="AY749" s="19"/>
      <c r="AZ749" s="19"/>
    </row>
    <row r="750" spans="13:52" ht="15.75" customHeight="1">
      <c r="M750" s="19"/>
      <c r="N750" s="19"/>
      <c r="O750" s="19"/>
      <c r="P750" s="19"/>
      <c r="Q750" s="19"/>
      <c r="R750" s="26"/>
      <c r="S750" s="20"/>
      <c r="T750" s="19"/>
      <c r="U750" s="19"/>
      <c r="V750" s="19"/>
      <c r="W750" s="19"/>
      <c r="X750" s="19"/>
      <c r="Y750" s="22"/>
      <c r="Z750" s="20"/>
      <c r="AO750" s="19"/>
      <c r="AP750" s="19"/>
      <c r="AQ750" s="19"/>
      <c r="AR750" s="19"/>
      <c r="AS750" s="19"/>
      <c r="AT750" s="26"/>
      <c r="AX750" s="19"/>
      <c r="AY750" s="19"/>
      <c r="AZ750" s="19"/>
    </row>
    <row r="751" spans="13:52" ht="15.75" customHeight="1">
      <c r="M751" s="19"/>
      <c r="N751" s="19"/>
      <c r="O751" s="19"/>
      <c r="P751" s="19"/>
      <c r="Q751" s="19"/>
      <c r="R751" s="26"/>
      <c r="S751" s="20"/>
      <c r="T751" s="19"/>
      <c r="U751" s="19"/>
      <c r="V751" s="19"/>
      <c r="W751" s="19"/>
      <c r="X751" s="19"/>
      <c r="Y751" s="22"/>
      <c r="Z751" s="20"/>
      <c r="AO751" s="19"/>
      <c r="AP751" s="19"/>
      <c r="AQ751" s="19"/>
      <c r="AR751" s="19"/>
      <c r="AS751" s="19"/>
      <c r="AT751" s="26"/>
      <c r="AX751" s="19"/>
      <c r="AY751" s="19"/>
      <c r="AZ751" s="19"/>
    </row>
    <row r="752" spans="13:52" ht="15.75" customHeight="1">
      <c r="M752" s="19"/>
      <c r="N752" s="19"/>
      <c r="O752" s="19"/>
      <c r="P752" s="19"/>
      <c r="Q752" s="19"/>
      <c r="R752" s="26"/>
      <c r="S752" s="20"/>
      <c r="T752" s="19"/>
      <c r="U752" s="19"/>
      <c r="V752" s="19"/>
      <c r="W752" s="19"/>
      <c r="X752" s="19"/>
      <c r="Y752" s="22"/>
      <c r="Z752" s="20"/>
      <c r="AO752" s="19"/>
      <c r="AP752" s="19"/>
      <c r="AQ752" s="19"/>
      <c r="AR752" s="19"/>
      <c r="AS752" s="19"/>
      <c r="AT752" s="26"/>
      <c r="AX752" s="19"/>
      <c r="AY752" s="19"/>
      <c r="AZ752" s="19"/>
    </row>
    <row r="753" spans="13:52" ht="15.75" customHeight="1">
      <c r="M753" s="19"/>
      <c r="N753" s="19"/>
      <c r="O753" s="19"/>
      <c r="P753" s="19"/>
      <c r="Q753" s="19"/>
      <c r="R753" s="26"/>
      <c r="S753" s="20"/>
      <c r="T753" s="19"/>
      <c r="U753" s="19"/>
      <c r="V753" s="19"/>
      <c r="W753" s="19"/>
      <c r="X753" s="19"/>
      <c r="Y753" s="22"/>
      <c r="Z753" s="20"/>
      <c r="AO753" s="19"/>
      <c r="AP753" s="19"/>
      <c r="AQ753" s="19"/>
      <c r="AR753" s="19"/>
      <c r="AS753" s="19"/>
      <c r="AT753" s="26"/>
      <c r="AX753" s="19"/>
      <c r="AY753" s="19"/>
      <c r="AZ753" s="19"/>
    </row>
    <row r="754" spans="13:52" ht="15.75" customHeight="1">
      <c r="M754" s="19"/>
      <c r="N754" s="19"/>
      <c r="O754" s="19"/>
      <c r="P754" s="19"/>
      <c r="Q754" s="19"/>
      <c r="R754" s="26"/>
      <c r="S754" s="20"/>
      <c r="T754" s="19"/>
      <c r="U754" s="19"/>
      <c r="V754" s="19"/>
      <c r="W754" s="19"/>
      <c r="X754" s="19"/>
      <c r="Y754" s="22"/>
      <c r="Z754" s="20"/>
      <c r="AO754" s="19"/>
      <c r="AP754" s="19"/>
      <c r="AQ754" s="19"/>
      <c r="AR754" s="19"/>
      <c r="AS754" s="19"/>
      <c r="AT754" s="26"/>
      <c r="AX754" s="19"/>
      <c r="AY754" s="19"/>
      <c r="AZ754" s="19"/>
    </row>
    <row r="755" spans="13:52" ht="15.75" customHeight="1">
      <c r="M755" s="19"/>
      <c r="N755" s="19"/>
      <c r="O755" s="19"/>
      <c r="P755" s="19"/>
      <c r="Q755" s="19"/>
      <c r="R755" s="26"/>
      <c r="S755" s="20"/>
      <c r="T755" s="19"/>
      <c r="U755" s="19"/>
      <c r="V755" s="19"/>
      <c r="W755" s="19"/>
      <c r="X755" s="19"/>
      <c r="Y755" s="22"/>
      <c r="Z755" s="20"/>
      <c r="AO755" s="19"/>
      <c r="AP755" s="19"/>
      <c r="AQ755" s="19"/>
      <c r="AR755" s="19"/>
      <c r="AS755" s="19"/>
      <c r="AT755" s="26"/>
      <c r="AX755" s="19"/>
      <c r="AY755" s="19"/>
      <c r="AZ755" s="19"/>
    </row>
    <row r="756" spans="13:52" ht="15.75" customHeight="1">
      <c r="M756" s="19"/>
      <c r="N756" s="19"/>
      <c r="O756" s="19"/>
      <c r="P756" s="19"/>
      <c r="Q756" s="19"/>
      <c r="R756" s="26"/>
      <c r="S756" s="20"/>
      <c r="T756" s="19"/>
      <c r="U756" s="19"/>
      <c r="V756" s="19"/>
      <c r="W756" s="19"/>
      <c r="X756" s="19"/>
      <c r="Y756" s="22"/>
      <c r="Z756" s="20"/>
      <c r="AO756" s="19"/>
      <c r="AP756" s="19"/>
      <c r="AQ756" s="19"/>
      <c r="AR756" s="19"/>
      <c r="AS756" s="19"/>
      <c r="AT756" s="26"/>
      <c r="AX756" s="19"/>
      <c r="AY756" s="19"/>
      <c r="AZ756" s="19"/>
    </row>
    <row r="757" spans="13:52" ht="15.75" customHeight="1">
      <c r="M757" s="19"/>
      <c r="N757" s="19"/>
      <c r="O757" s="19"/>
      <c r="P757" s="19"/>
      <c r="Q757" s="19"/>
      <c r="R757" s="26"/>
      <c r="S757" s="20"/>
      <c r="T757" s="19"/>
      <c r="U757" s="19"/>
      <c r="V757" s="19"/>
      <c r="W757" s="19"/>
      <c r="X757" s="19"/>
      <c r="Y757" s="22"/>
      <c r="Z757" s="20"/>
      <c r="AO757" s="19"/>
      <c r="AP757" s="19"/>
      <c r="AQ757" s="19"/>
      <c r="AR757" s="19"/>
      <c r="AS757" s="19"/>
      <c r="AT757" s="26"/>
      <c r="AX757" s="19"/>
      <c r="AY757" s="19"/>
      <c r="AZ757" s="19"/>
    </row>
    <row r="758" spans="13:52" ht="15.75" customHeight="1">
      <c r="M758" s="19"/>
      <c r="N758" s="19"/>
      <c r="O758" s="19"/>
      <c r="P758" s="19"/>
      <c r="Q758" s="19"/>
      <c r="R758" s="26"/>
      <c r="S758" s="20"/>
      <c r="T758" s="19"/>
      <c r="U758" s="19"/>
      <c r="V758" s="19"/>
      <c r="W758" s="19"/>
      <c r="X758" s="19"/>
      <c r="Y758" s="22"/>
      <c r="Z758" s="20"/>
      <c r="AO758" s="19"/>
      <c r="AP758" s="19"/>
      <c r="AQ758" s="19"/>
      <c r="AR758" s="19"/>
      <c r="AS758" s="19"/>
      <c r="AT758" s="26"/>
      <c r="AX758" s="19"/>
      <c r="AY758" s="19"/>
      <c r="AZ758" s="19"/>
    </row>
    <row r="759" spans="13:52" ht="15.75" customHeight="1">
      <c r="M759" s="19"/>
      <c r="N759" s="19"/>
      <c r="O759" s="19"/>
      <c r="P759" s="19"/>
      <c r="Q759" s="19"/>
      <c r="R759" s="26"/>
      <c r="S759" s="20"/>
      <c r="T759" s="19"/>
      <c r="U759" s="19"/>
      <c r="V759" s="19"/>
      <c r="W759" s="19"/>
      <c r="X759" s="19"/>
      <c r="Y759" s="22"/>
      <c r="Z759" s="20"/>
      <c r="AO759" s="19"/>
      <c r="AP759" s="19"/>
      <c r="AQ759" s="19"/>
      <c r="AR759" s="19"/>
      <c r="AS759" s="19"/>
      <c r="AT759" s="26"/>
      <c r="AX759" s="19"/>
      <c r="AY759" s="19"/>
      <c r="AZ759" s="19"/>
    </row>
    <row r="760" spans="13:52" ht="15.75" customHeight="1">
      <c r="M760" s="19"/>
      <c r="N760" s="19"/>
      <c r="O760" s="19"/>
      <c r="P760" s="19"/>
      <c r="Q760" s="19"/>
      <c r="R760" s="26"/>
      <c r="S760" s="20"/>
      <c r="T760" s="19"/>
      <c r="U760" s="19"/>
      <c r="V760" s="19"/>
      <c r="W760" s="19"/>
      <c r="X760" s="19"/>
      <c r="Y760" s="22"/>
      <c r="Z760" s="20"/>
      <c r="AO760" s="19"/>
      <c r="AP760" s="19"/>
      <c r="AQ760" s="19"/>
      <c r="AR760" s="19"/>
      <c r="AS760" s="19"/>
      <c r="AT760" s="26"/>
      <c r="AX760" s="19"/>
      <c r="AY760" s="19"/>
      <c r="AZ760" s="19"/>
    </row>
    <row r="761" spans="13:52" ht="15.75" customHeight="1">
      <c r="M761" s="19"/>
      <c r="N761" s="19"/>
      <c r="O761" s="19"/>
      <c r="P761" s="19"/>
      <c r="Q761" s="19"/>
      <c r="R761" s="26"/>
      <c r="S761" s="20"/>
      <c r="T761" s="19"/>
      <c r="U761" s="19"/>
      <c r="V761" s="19"/>
      <c r="W761" s="19"/>
      <c r="X761" s="19"/>
      <c r="Y761" s="22"/>
      <c r="Z761" s="20"/>
      <c r="AO761" s="19"/>
      <c r="AP761" s="19"/>
      <c r="AQ761" s="19"/>
      <c r="AR761" s="19"/>
      <c r="AS761" s="19"/>
      <c r="AT761" s="26"/>
      <c r="AX761" s="19"/>
      <c r="AY761" s="19"/>
      <c r="AZ761" s="19"/>
    </row>
    <row r="762" spans="13:52" ht="15.75" customHeight="1">
      <c r="M762" s="19"/>
      <c r="N762" s="19"/>
      <c r="O762" s="19"/>
      <c r="P762" s="19"/>
      <c r="Q762" s="19"/>
      <c r="R762" s="26"/>
      <c r="S762" s="20"/>
      <c r="T762" s="19"/>
      <c r="U762" s="19"/>
      <c r="V762" s="19"/>
      <c r="W762" s="19"/>
      <c r="X762" s="19"/>
      <c r="Y762" s="22"/>
      <c r="Z762" s="20"/>
      <c r="AO762" s="19"/>
      <c r="AP762" s="19"/>
      <c r="AQ762" s="19"/>
      <c r="AR762" s="19"/>
      <c r="AS762" s="19"/>
      <c r="AT762" s="26"/>
      <c r="AX762" s="19"/>
      <c r="AY762" s="19"/>
      <c r="AZ762" s="19"/>
    </row>
    <row r="763" spans="13:52" ht="15.75" customHeight="1">
      <c r="M763" s="19"/>
      <c r="N763" s="19"/>
      <c r="O763" s="19"/>
      <c r="P763" s="19"/>
      <c r="Q763" s="19"/>
      <c r="R763" s="26"/>
      <c r="S763" s="20"/>
      <c r="T763" s="19"/>
      <c r="U763" s="19"/>
      <c r="V763" s="19"/>
      <c r="W763" s="19"/>
      <c r="X763" s="19"/>
      <c r="Y763" s="22"/>
      <c r="Z763" s="20"/>
      <c r="AO763" s="19"/>
      <c r="AP763" s="19"/>
      <c r="AQ763" s="19"/>
      <c r="AR763" s="19"/>
      <c r="AS763" s="19"/>
      <c r="AT763" s="26"/>
      <c r="AX763" s="19"/>
      <c r="AY763" s="19"/>
      <c r="AZ763" s="19"/>
    </row>
    <row r="764" spans="13:52" ht="15.75" customHeight="1">
      <c r="M764" s="19"/>
      <c r="N764" s="19"/>
      <c r="O764" s="19"/>
      <c r="P764" s="19"/>
      <c r="Q764" s="19"/>
      <c r="R764" s="26"/>
      <c r="S764" s="20"/>
      <c r="T764" s="19"/>
      <c r="U764" s="19"/>
      <c r="V764" s="19"/>
      <c r="W764" s="19"/>
      <c r="X764" s="19"/>
      <c r="Y764" s="22"/>
      <c r="Z764" s="20"/>
      <c r="AO764" s="19"/>
      <c r="AP764" s="19"/>
      <c r="AQ764" s="19"/>
      <c r="AR764" s="19"/>
      <c r="AS764" s="19"/>
      <c r="AT764" s="26"/>
      <c r="AX764" s="19"/>
      <c r="AY764" s="19"/>
      <c r="AZ764" s="19"/>
    </row>
    <row r="765" spans="13:52" ht="15.75" customHeight="1">
      <c r="M765" s="19"/>
      <c r="N765" s="19"/>
      <c r="O765" s="19"/>
      <c r="P765" s="19"/>
      <c r="Q765" s="19"/>
      <c r="R765" s="26"/>
      <c r="S765" s="20"/>
      <c r="T765" s="19"/>
      <c r="U765" s="19"/>
      <c r="V765" s="19"/>
      <c r="W765" s="19"/>
      <c r="X765" s="19"/>
      <c r="Y765" s="22"/>
      <c r="Z765" s="20"/>
      <c r="AO765" s="19"/>
      <c r="AP765" s="19"/>
      <c r="AQ765" s="19"/>
      <c r="AR765" s="19"/>
      <c r="AS765" s="19"/>
      <c r="AT765" s="26"/>
      <c r="AX765" s="19"/>
      <c r="AY765" s="19"/>
      <c r="AZ765" s="19"/>
    </row>
    <row r="766" spans="13:52" ht="15.75" customHeight="1">
      <c r="M766" s="19"/>
      <c r="N766" s="19"/>
      <c r="O766" s="19"/>
      <c r="P766" s="19"/>
      <c r="Q766" s="19"/>
      <c r="R766" s="26"/>
      <c r="S766" s="20"/>
      <c r="T766" s="19"/>
      <c r="U766" s="19"/>
      <c r="V766" s="19"/>
      <c r="W766" s="19"/>
      <c r="X766" s="19"/>
      <c r="Y766" s="22"/>
      <c r="Z766" s="20"/>
      <c r="AO766" s="19"/>
      <c r="AP766" s="19"/>
      <c r="AQ766" s="19"/>
      <c r="AR766" s="19"/>
      <c r="AS766" s="19"/>
      <c r="AT766" s="26"/>
      <c r="AX766" s="19"/>
      <c r="AY766" s="19"/>
      <c r="AZ766" s="19"/>
    </row>
    <row r="767" spans="13:52" ht="15.75" customHeight="1">
      <c r="M767" s="19"/>
      <c r="N767" s="19"/>
      <c r="O767" s="19"/>
      <c r="P767" s="19"/>
      <c r="Q767" s="19"/>
      <c r="R767" s="26"/>
      <c r="S767" s="20"/>
      <c r="T767" s="19"/>
      <c r="U767" s="19"/>
      <c r="V767" s="19"/>
      <c r="W767" s="19"/>
      <c r="X767" s="19"/>
      <c r="Y767" s="22"/>
      <c r="Z767" s="20"/>
      <c r="AO767" s="19"/>
      <c r="AP767" s="19"/>
      <c r="AQ767" s="19"/>
      <c r="AR767" s="19"/>
      <c r="AS767" s="19"/>
      <c r="AT767" s="26"/>
      <c r="AX767" s="19"/>
      <c r="AY767" s="19"/>
      <c r="AZ767" s="19"/>
    </row>
    <row r="768" spans="13:52" ht="15.75" customHeight="1">
      <c r="M768" s="19"/>
      <c r="N768" s="19"/>
      <c r="O768" s="19"/>
      <c r="P768" s="19"/>
      <c r="Q768" s="19"/>
      <c r="R768" s="26"/>
      <c r="S768" s="20"/>
      <c r="T768" s="19"/>
      <c r="U768" s="19"/>
      <c r="V768" s="19"/>
      <c r="W768" s="19"/>
      <c r="X768" s="19"/>
      <c r="Y768" s="22"/>
      <c r="Z768" s="20"/>
      <c r="AO768" s="19"/>
      <c r="AP768" s="19"/>
      <c r="AQ768" s="19"/>
      <c r="AR768" s="19"/>
      <c r="AS768" s="19"/>
      <c r="AT768" s="26"/>
      <c r="AX768" s="19"/>
      <c r="AY768" s="19"/>
      <c r="AZ768" s="19"/>
    </row>
    <row r="769" spans="13:52" ht="15.75" customHeight="1">
      <c r="M769" s="19"/>
      <c r="N769" s="19"/>
      <c r="O769" s="19"/>
      <c r="P769" s="19"/>
      <c r="Q769" s="19"/>
      <c r="R769" s="26"/>
      <c r="S769" s="20"/>
      <c r="T769" s="19"/>
      <c r="U769" s="19"/>
      <c r="V769" s="19"/>
      <c r="W769" s="19"/>
      <c r="X769" s="19"/>
      <c r="Y769" s="22"/>
      <c r="Z769" s="20"/>
      <c r="AO769" s="19"/>
      <c r="AP769" s="19"/>
      <c r="AQ769" s="19"/>
      <c r="AR769" s="19"/>
      <c r="AS769" s="19"/>
      <c r="AT769" s="26"/>
      <c r="AX769" s="19"/>
      <c r="AY769" s="19"/>
      <c r="AZ769" s="19"/>
    </row>
    <row r="770" spans="13:52" ht="15.75" customHeight="1">
      <c r="M770" s="19"/>
      <c r="N770" s="19"/>
      <c r="O770" s="19"/>
      <c r="P770" s="19"/>
      <c r="Q770" s="19"/>
      <c r="R770" s="26"/>
      <c r="S770" s="20"/>
      <c r="T770" s="19"/>
      <c r="U770" s="19"/>
      <c r="V770" s="19"/>
      <c r="W770" s="19"/>
      <c r="X770" s="19"/>
      <c r="Y770" s="22"/>
      <c r="Z770" s="20"/>
      <c r="AO770" s="19"/>
      <c r="AP770" s="19"/>
      <c r="AQ770" s="19"/>
      <c r="AR770" s="19"/>
      <c r="AS770" s="19"/>
      <c r="AT770" s="26"/>
      <c r="AX770" s="19"/>
      <c r="AY770" s="19"/>
      <c r="AZ770" s="19"/>
    </row>
    <row r="771" spans="13:52" ht="15.75" customHeight="1">
      <c r="M771" s="19"/>
      <c r="N771" s="19"/>
      <c r="O771" s="19"/>
      <c r="P771" s="19"/>
      <c r="Q771" s="19"/>
      <c r="R771" s="26"/>
      <c r="S771" s="20"/>
      <c r="T771" s="19"/>
      <c r="U771" s="19"/>
      <c r="V771" s="19"/>
      <c r="W771" s="19"/>
      <c r="X771" s="19"/>
      <c r="Y771" s="22"/>
      <c r="Z771" s="20"/>
      <c r="AO771" s="19"/>
      <c r="AP771" s="19"/>
      <c r="AQ771" s="19"/>
      <c r="AR771" s="19"/>
      <c r="AS771" s="19"/>
      <c r="AT771" s="26"/>
      <c r="AX771" s="19"/>
      <c r="AY771" s="19"/>
      <c r="AZ771" s="19"/>
    </row>
    <row r="772" spans="13:52" ht="15.75" customHeight="1">
      <c r="M772" s="19"/>
      <c r="N772" s="19"/>
      <c r="O772" s="19"/>
      <c r="P772" s="19"/>
      <c r="Q772" s="19"/>
      <c r="R772" s="26"/>
      <c r="S772" s="20"/>
      <c r="T772" s="19"/>
      <c r="U772" s="19"/>
      <c r="V772" s="19"/>
      <c r="W772" s="19"/>
      <c r="X772" s="19"/>
      <c r="Y772" s="22"/>
      <c r="Z772" s="20"/>
      <c r="AO772" s="19"/>
      <c r="AP772" s="19"/>
      <c r="AQ772" s="19"/>
      <c r="AR772" s="19"/>
      <c r="AS772" s="19"/>
      <c r="AT772" s="26"/>
      <c r="AX772" s="19"/>
      <c r="AY772" s="19"/>
      <c r="AZ772" s="19"/>
    </row>
    <row r="773" spans="13:52" ht="15.75" customHeight="1">
      <c r="M773" s="19"/>
      <c r="N773" s="19"/>
      <c r="O773" s="19"/>
      <c r="P773" s="19"/>
      <c r="Q773" s="19"/>
      <c r="R773" s="26"/>
      <c r="S773" s="20"/>
      <c r="T773" s="19"/>
      <c r="U773" s="19"/>
      <c r="V773" s="19"/>
      <c r="W773" s="19"/>
      <c r="X773" s="19"/>
      <c r="Y773" s="22"/>
      <c r="Z773" s="20"/>
      <c r="AO773" s="19"/>
      <c r="AP773" s="19"/>
      <c r="AQ773" s="19"/>
      <c r="AR773" s="19"/>
      <c r="AS773" s="19"/>
      <c r="AT773" s="26"/>
      <c r="AX773" s="19"/>
      <c r="AY773" s="19"/>
      <c r="AZ773" s="19"/>
    </row>
    <row r="774" spans="13:52" ht="15.75" customHeight="1">
      <c r="M774" s="19"/>
      <c r="N774" s="19"/>
      <c r="O774" s="19"/>
      <c r="P774" s="19"/>
      <c r="Q774" s="19"/>
      <c r="R774" s="26"/>
      <c r="S774" s="20"/>
      <c r="T774" s="19"/>
      <c r="U774" s="19"/>
      <c r="V774" s="19"/>
      <c r="W774" s="19"/>
      <c r="X774" s="19"/>
      <c r="Y774" s="22"/>
      <c r="Z774" s="20"/>
      <c r="AO774" s="19"/>
      <c r="AP774" s="19"/>
      <c r="AQ774" s="19"/>
      <c r="AR774" s="19"/>
      <c r="AS774" s="19"/>
      <c r="AT774" s="26"/>
      <c r="AX774" s="19"/>
      <c r="AY774" s="19"/>
      <c r="AZ774" s="19"/>
    </row>
    <row r="775" spans="13:52" ht="15.75" customHeight="1">
      <c r="M775" s="19"/>
      <c r="N775" s="19"/>
      <c r="O775" s="19"/>
      <c r="P775" s="19"/>
      <c r="Q775" s="19"/>
      <c r="R775" s="26"/>
      <c r="S775" s="20"/>
      <c r="T775" s="19"/>
      <c r="U775" s="19"/>
      <c r="V775" s="19"/>
      <c r="W775" s="19"/>
      <c r="X775" s="19"/>
      <c r="Y775" s="22"/>
      <c r="Z775" s="20"/>
      <c r="AO775" s="19"/>
      <c r="AP775" s="19"/>
      <c r="AQ775" s="19"/>
      <c r="AR775" s="19"/>
      <c r="AS775" s="19"/>
      <c r="AT775" s="26"/>
      <c r="AX775" s="19"/>
      <c r="AY775" s="19"/>
      <c r="AZ775" s="19"/>
    </row>
    <row r="776" spans="13:52" ht="15.75" customHeight="1">
      <c r="M776" s="19"/>
      <c r="N776" s="19"/>
      <c r="O776" s="19"/>
      <c r="P776" s="19"/>
      <c r="Q776" s="19"/>
      <c r="R776" s="26"/>
      <c r="S776" s="20"/>
      <c r="T776" s="19"/>
      <c r="U776" s="19"/>
      <c r="V776" s="19"/>
      <c r="W776" s="19"/>
      <c r="X776" s="19"/>
      <c r="Y776" s="22"/>
      <c r="Z776" s="20"/>
      <c r="AO776" s="19"/>
      <c r="AP776" s="19"/>
      <c r="AQ776" s="19"/>
      <c r="AR776" s="19"/>
      <c r="AS776" s="19"/>
      <c r="AT776" s="26"/>
      <c r="AX776" s="19"/>
      <c r="AY776" s="19"/>
      <c r="AZ776" s="19"/>
    </row>
    <row r="777" spans="13:52" ht="15.75" customHeight="1">
      <c r="M777" s="19"/>
      <c r="N777" s="19"/>
      <c r="O777" s="19"/>
      <c r="P777" s="19"/>
      <c r="Q777" s="19"/>
      <c r="R777" s="26"/>
      <c r="S777" s="20"/>
      <c r="T777" s="19"/>
      <c r="U777" s="19"/>
      <c r="V777" s="19"/>
      <c r="W777" s="19"/>
      <c r="X777" s="19"/>
      <c r="Y777" s="22"/>
      <c r="Z777" s="20"/>
      <c r="AO777" s="19"/>
      <c r="AP777" s="19"/>
      <c r="AQ777" s="19"/>
      <c r="AR777" s="19"/>
      <c r="AS777" s="19"/>
      <c r="AT777" s="26"/>
      <c r="AX777" s="19"/>
      <c r="AY777" s="19"/>
      <c r="AZ777" s="19"/>
    </row>
    <row r="778" spans="13:52" ht="15.75" customHeight="1">
      <c r="M778" s="19"/>
      <c r="N778" s="19"/>
      <c r="O778" s="19"/>
      <c r="P778" s="19"/>
      <c r="Q778" s="19"/>
      <c r="R778" s="26"/>
      <c r="S778" s="20"/>
      <c r="T778" s="19"/>
      <c r="U778" s="19"/>
      <c r="V778" s="19"/>
      <c r="W778" s="19"/>
      <c r="X778" s="19"/>
      <c r="Y778" s="22"/>
      <c r="Z778" s="20"/>
      <c r="AO778" s="19"/>
      <c r="AP778" s="19"/>
      <c r="AQ778" s="19"/>
      <c r="AR778" s="19"/>
      <c r="AS778" s="19"/>
      <c r="AT778" s="26"/>
      <c r="AX778" s="19"/>
      <c r="AY778" s="19"/>
      <c r="AZ778" s="19"/>
    </row>
    <row r="779" spans="13:52" ht="15.75" customHeight="1">
      <c r="M779" s="19"/>
      <c r="N779" s="19"/>
      <c r="O779" s="19"/>
      <c r="P779" s="19"/>
      <c r="Q779" s="19"/>
      <c r="R779" s="26"/>
      <c r="S779" s="20"/>
      <c r="T779" s="19"/>
      <c r="U779" s="19"/>
      <c r="V779" s="19"/>
      <c r="W779" s="19"/>
      <c r="X779" s="19"/>
      <c r="Y779" s="22"/>
      <c r="Z779" s="20"/>
      <c r="AO779" s="19"/>
      <c r="AP779" s="19"/>
      <c r="AQ779" s="19"/>
      <c r="AR779" s="19"/>
      <c r="AS779" s="19"/>
      <c r="AT779" s="26"/>
      <c r="AX779" s="19"/>
      <c r="AY779" s="19"/>
      <c r="AZ779" s="19"/>
    </row>
    <row r="780" spans="13:52" ht="15.75" customHeight="1">
      <c r="M780" s="19"/>
      <c r="N780" s="19"/>
      <c r="O780" s="19"/>
      <c r="P780" s="19"/>
      <c r="Q780" s="19"/>
      <c r="R780" s="26"/>
      <c r="S780" s="20"/>
      <c r="T780" s="19"/>
      <c r="U780" s="19"/>
      <c r="V780" s="19"/>
      <c r="W780" s="19"/>
      <c r="X780" s="19"/>
      <c r="Y780" s="22"/>
      <c r="Z780" s="20"/>
      <c r="AO780" s="19"/>
      <c r="AP780" s="19"/>
      <c r="AQ780" s="19"/>
      <c r="AR780" s="19"/>
      <c r="AS780" s="19"/>
      <c r="AT780" s="26"/>
      <c r="AX780" s="19"/>
      <c r="AY780" s="19"/>
      <c r="AZ780" s="19"/>
    </row>
    <row r="781" spans="13:52" ht="15.75" customHeight="1">
      <c r="M781" s="19"/>
      <c r="N781" s="19"/>
      <c r="O781" s="19"/>
      <c r="P781" s="19"/>
      <c r="Q781" s="19"/>
      <c r="R781" s="26"/>
      <c r="S781" s="20"/>
      <c r="T781" s="19"/>
      <c r="U781" s="19"/>
      <c r="V781" s="19"/>
      <c r="W781" s="19"/>
      <c r="X781" s="19"/>
      <c r="Y781" s="22"/>
      <c r="Z781" s="20"/>
      <c r="AO781" s="19"/>
      <c r="AP781" s="19"/>
      <c r="AQ781" s="19"/>
      <c r="AR781" s="19"/>
      <c r="AS781" s="19"/>
      <c r="AT781" s="26"/>
      <c r="AX781" s="19"/>
      <c r="AY781" s="19"/>
      <c r="AZ781" s="19"/>
    </row>
    <row r="782" spans="13:52" ht="15.75" customHeight="1">
      <c r="M782" s="19"/>
      <c r="N782" s="19"/>
      <c r="O782" s="19"/>
      <c r="P782" s="19"/>
      <c r="Q782" s="19"/>
      <c r="R782" s="26"/>
      <c r="S782" s="20"/>
      <c r="T782" s="19"/>
      <c r="U782" s="19"/>
      <c r="V782" s="19"/>
      <c r="W782" s="19"/>
      <c r="X782" s="19"/>
      <c r="Y782" s="22"/>
      <c r="Z782" s="20"/>
      <c r="AO782" s="19"/>
      <c r="AP782" s="19"/>
      <c r="AQ782" s="19"/>
      <c r="AR782" s="19"/>
      <c r="AS782" s="19"/>
      <c r="AT782" s="26"/>
      <c r="AX782" s="19"/>
      <c r="AY782" s="19"/>
      <c r="AZ782" s="19"/>
    </row>
    <row r="783" spans="13:52" ht="15.75" customHeight="1">
      <c r="M783" s="19"/>
      <c r="N783" s="19"/>
      <c r="O783" s="19"/>
      <c r="P783" s="19"/>
      <c r="Q783" s="19"/>
      <c r="R783" s="26"/>
      <c r="S783" s="20"/>
      <c r="T783" s="19"/>
      <c r="U783" s="19"/>
      <c r="V783" s="19"/>
      <c r="W783" s="19"/>
      <c r="X783" s="19"/>
      <c r="Y783" s="22"/>
      <c r="Z783" s="20"/>
      <c r="AO783" s="19"/>
      <c r="AP783" s="19"/>
      <c r="AQ783" s="19"/>
      <c r="AR783" s="19"/>
      <c r="AS783" s="19"/>
      <c r="AT783" s="26"/>
      <c r="AX783" s="19"/>
      <c r="AY783" s="19"/>
      <c r="AZ783" s="19"/>
    </row>
    <row r="784" spans="13:52" ht="15.75" customHeight="1">
      <c r="M784" s="19"/>
      <c r="N784" s="19"/>
      <c r="O784" s="19"/>
      <c r="P784" s="19"/>
      <c r="Q784" s="19"/>
      <c r="R784" s="26"/>
      <c r="S784" s="20"/>
      <c r="T784" s="19"/>
      <c r="U784" s="19"/>
      <c r="V784" s="19"/>
      <c r="W784" s="19"/>
      <c r="X784" s="19"/>
      <c r="Y784" s="22"/>
      <c r="Z784" s="20"/>
      <c r="AO784" s="19"/>
      <c r="AP784" s="19"/>
      <c r="AQ784" s="19"/>
      <c r="AR784" s="19"/>
      <c r="AS784" s="19"/>
      <c r="AT784" s="26"/>
      <c r="AX784" s="19"/>
      <c r="AY784" s="19"/>
      <c r="AZ784" s="19"/>
    </row>
    <row r="785" spans="13:52" ht="15.75" customHeight="1">
      <c r="M785" s="19"/>
      <c r="N785" s="19"/>
      <c r="O785" s="19"/>
      <c r="P785" s="19"/>
      <c r="Q785" s="19"/>
      <c r="R785" s="26"/>
      <c r="S785" s="20"/>
      <c r="T785" s="19"/>
      <c r="U785" s="19"/>
      <c r="V785" s="19"/>
      <c r="W785" s="19"/>
      <c r="X785" s="19"/>
      <c r="Y785" s="22"/>
      <c r="Z785" s="20"/>
      <c r="AO785" s="19"/>
      <c r="AP785" s="19"/>
      <c r="AQ785" s="19"/>
      <c r="AR785" s="19"/>
      <c r="AS785" s="19"/>
      <c r="AT785" s="26"/>
      <c r="AX785" s="19"/>
      <c r="AY785" s="19"/>
      <c r="AZ785" s="19"/>
    </row>
    <row r="786" spans="13:52" ht="15.75" customHeight="1">
      <c r="M786" s="19"/>
      <c r="N786" s="19"/>
      <c r="O786" s="19"/>
      <c r="P786" s="19"/>
      <c r="Q786" s="19"/>
      <c r="R786" s="26"/>
      <c r="S786" s="20"/>
      <c r="T786" s="19"/>
      <c r="U786" s="19"/>
      <c r="V786" s="19"/>
      <c r="W786" s="19"/>
      <c r="X786" s="19"/>
      <c r="Y786" s="22"/>
      <c r="Z786" s="20"/>
      <c r="AO786" s="19"/>
      <c r="AP786" s="19"/>
      <c r="AQ786" s="19"/>
      <c r="AR786" s="19"/>
      <c r="AS786" s="19"/>
      <c r="AT786" s="26"/>
      <c r="AX786" s="19"/>
      <c r="AY786" s="19"/>
      <c r="AZ786" s="19"/>
    </row>
    <row r="787" spans="13:52" ht="15.75" customHeight="1">
      <c r="M787" s="19"/>
      <c r="N787" s="19"/>
      <c r="O787" s="19"/>
      <c r="P787" s="19"/>
      <c r="Q787" s="19"/>
      <c r="R787" s="26"/>
      <c r="S787" s="20"/>
      <c r="T787" s="19"/>
      <c r="U787" s="19"/>
      <c r="V787" s="19"/>
      <c r="W787" s="19"/>
      <c r="X787" s="19"/>
      <c r="Y787" s="22"/>
      <c r="Z787" s="20"/>
      <c r="AO787" s="19"/>
      <c r="AP787" s="19"/>
      <c r="AQ787" s="19"/>
      <c r="AR787" s="19"/>
      <c r="AS787" s="19"/>
      <c r="AT787" s="26"/>
      <c r="AX787" s="19"/>
      <c r="AY787" s="19"/>
      <c r="AZ787" s="19"/>
    </row>
    <row r="788" spans="13:52" ht="15.75" customHeight="1">
      <c r="M788" s="19"/>
      <c r="N788" s="19"/>
      <c r="O788" s="19"/>
      <c r="P788" s="19"/>
      <c r="Q788" s="19"/>
      <c r="R788" s="26"/>
      <c r="S788" s="20"/>
      <c r="T788" s="19"/>
      <c r="U788" s="19"/>
      <c r="V788" s="19"/>
      <c r="W788" s="19"/>
      <c r="X788" s="19"/>
      <c r="Y788" s="22"/>
      <c r="Z788" s="20"/>
      <c r="AO788" s="19"/>
      <c r="AP788" s="19"/>
      <c r="AQ788" s="19"/>
      <c r="AR788" s="19"/>
      <c r="AS788" s="19"/>
      <c r="AT788" s="26"/>
      <c r="AX788" s="19"/>
      <c r="AY788" s="19"/>
      <c r="AZ788" s="19"/>
    </row>
    <row r="789" spans="13:52" ht="15.75" customHeight="1">
      <c r="M789" s="19"/>
      <c r="N789" s="19"/>
      <c r="O789" s="19"/>
      <c r="P789" s="19"/>
      <c r="Q789" s="19"/>
      <c r="R789" s="26"/>
      <c r="S789" s="20"/>
      <c r="T789" s="19"/>
      <c r="U789" s="19"/>
      <c r="V789" s="19"/>
      <c r="W789" s="19"/>
      <c r="X789" s="19"/>
      <c r="Y789" s="22"/>
      <c r="Z789" s="20"/>
      <c r="AO789" s="19"/>
      <c r="AP789" s="19"/>
      <c r="AQ789" s="19"/>
      <c r="AR789" s="19"/>
      <c r="AS789" s="19"/>
      <c r="AT789" s="26"/>
      <c r="AX789" s="19"/>
      <c r="AY789" s="19"/>
      <c r="AZ789" s="19"/>
    </row>
    <row r="790" spans="13:52" ht="15.75" customHeight="1">
      <c r="M790" s="19"/>
      <c r="N790" s="19"/>
      <c r="O790" s="19"/>
      <c r="P790" s="19"/>
      <c r="Q790" s="19"/>
      <c r="R790" s="26"/>
      <c r="S790" s="20"/>
      <c r="T790" s="19"/>
      <c r="U790" s="19"/>
      <c r="V790" s="19"/>
      <c r="W790" s="19"/>
      <c r="X790" s="19"/>
      <c r="Y790" s="22"/>
      <c r="Z790" s="20"/>
      <c r="AO790" s="19"/>
      <c r="AP790" s="19"/>
      <c r="AQ790" s="19"/>
      <c r="AR790" s="19"/>
      <c r="AS790" s="19"/>
      <c r="AT790" s="26"/>
      <c r="AX790" s="19"/>
      <c r="AY790" s="19"/>
      <c r="AZ790" s="19"/>
    </row>
    <row r="791" spans="13:52" ht="15.75" customHeight="1">
      <c r="M791" s="19"/>
      <c r="N791" s="19"/>
      <c r="O791" s="19"/>
      <c r="P791" s="19"/>
      <c r="Q791" s="19"/>
      <c r="R791" s="26"/>
      <c r="S791" s="20"/>
      <c r="T791" s="19"/>
      <c r="U791" s="19"/>
      <c r="V791" s="19"/>
      <c r="W791" s="19"/>
      <c r="X791" s="19"/>
      <c r="Y791" s="22"/>
      <c r="Z791" s="20"/>
      <c r="AO791" s="19"/>
      <c r="AP791" s="19"/>
      <c r="AQ791" s="19"/>
      <c r="AR791" s="19"/>
      <c r="AS791" s="19"/>
      <c r="AT791" s="26"/>
      <c r="AX791" s="19"/>
      <c r="AY791" s="19"/>
      <c r="AZ791" s="19"/>
    </row>
    <row r="792" spans="13:52" ht="15.75" customHeight="1">
      <c r="M792" s="19"/>
      <c r="N792" s="19"/>
      <c r="O792" s="19"/>
      <c r="P792" s="19"/>
      <c r="Q792" s="19"/>
      <c r="R792" s="26"/>
      <c r="S792" s="20"/>
      <c r="T792" s="19"/>
      <c r="U792" s="19"/>
      <c r="V792" s="19"/>
      <c r="W792" s="19"/>
      <c r="X792" s="19"/>
      <c r="Y792" s="22"/>
      <c r="Z792" s="20"/>
      <c r="AO792" s="19"/>
      <c r="AP792" s="19"/>
      <c r="AQ792" s="19"/>
      <c r="AR792" s="19"/>
      <c r="AS792" s="19"/>
      <c r="AT792" s="26"/>
      <c r="AX792" s="19"/>
      <c r="AY792" s="19"/>
      <c r="AZ792" s="19"/>
    </row>
    <row r="793" spans="13:52" ht="15.75" customHeight="1">
      <c r="M793" s="19"/>
      <c r="N793" s="19"/>
      <c r="O793" s="19"/>
      <c r="P793" s="19"/>
      <c r="Q793" s="19"/>
      <c r="R793" s="26"/>
      <c r="S793" s="20"/>
      <c r="T793" s="19"/>
      <c r="U793" s="19"/>
      <c r="V793" s="19"/>
      <c r="W793" s="19"/>
      <c r="X793" s="19"/>
      <c r="Y793" s="22"/>
      <c r="Z793" s="20"/>
      <c r="AO793" s="19"/>
      <c r="AP793" s="19"/>
      <c r="AQ793" s="19"/>
      <c r="AR793" s="19"/>
      <c r="AS793" s="19"/>
      <c r="AT793" s="26"/>
      <c r="AX793" s="19"/>
      <c r="AY793" s="19"/>
      <c r="AZ793" s="19"/>
    </row>
    <row r="794" spans="13:52" ht="15.75" customHeight="1">
      <c r="M794" s="19"/>
      <c r="N794" s="19"/>
      <c r="O794" s="19"/>
      <c r="P794" s="19"/>
      <c r="Q794" s="19"/>
      <c r="R794" s="26"/>
      <c r="S794" s="20"/>
      <c r="T794" s="19"/>
      <c r="U794" s="19"/>
      <c r="V794" s="19"/>
      <c r="W794" s="19"/>
      <c r="X794" s="19"/>
      <c r="Y794" s="22"/>
      <c r="Z794" s="20"/>
      <c r="AO794" s="19"/>
      <c r="AP794" s="19"/>
      <c r="AQ794" s="19"/>
      <c r="AR794" s="19"/>
      <c r="AS794" s="19"/>
      <c r="AT794" s="26"/>
      <c r="AX794" s="19"/>
      <c r="AY794" s="19"/>
      <c r="AZ794" s="19"/>
    </row>
    <row r="795" spans="13:52" ht="15.75" customHeight="1">
      <c r="M795" s="19"/>
      <c r="N795" s="19"/>
      <c r="O795" s="19"/>
      <c r="P795" s="19"/>
      <c r="Q795" s="19"/>
      <c r="R795" s="26"/>
      <c r="S795" s="20"/>
      <c r="T795" s="19"/>
      <c r="U795" s="19"/>
      <c r="V795" s="19"/>
      <c r="W795" s="19"/>
      <c r="X795" s="19"/>
      <c r="Y795" s="22"/>
      <c r="Z795" s="20"/>
      <c r="AO795" s="19"/>
      <c r="AP795" s="19"/>
      <c r="AQ795" s="19"/>
      <c r="AR795" s="19"/>
      <c r="AS795" s="19"/>
      <c r="AT795" s="26"/>
      <c r="AX795" s="19"/>
      <c r="AY795" s="19"/>
      <c r="AZ795" s="19"/>
    </row>
    <row r="796" spans="13:52" ht="15.75" customHeight="1">
      <c r="M796" s="19"/>
      <c r="N796" s="19"/>
      <c r="O796" s="19"/>
      <c r="P796" s="19"/>
      <c r="Q796" s="19"/>
      <c r="R796" s="26"/>
      <c r="S796" s="20"/>
      <c r="T796" s="19"/>
      <c r="U796" s="19"/>
      <c r="V796" s="19"/>
      <c r="W796" s="19"/>
      <c r="X796" s="19"/>
      <c r="Y796" s="22"/>
      <c r="Z796" s="20"/>
      <c r="AO796" s="19"/>
      <c r="AP796" s="19"/>
      <c r="AQ796" s="19"/>
      <c r="AR796" s="19"/>
      <c r="AS796" s="19"/>
      <c r="AT796" s="26"/>
      <c r="AX796" s="19"/>
      <c r="AY796" s="19"/>
      <c r="AZ796" s="19"/>
    </row>
    <row r="797" spans="13:52" ht="15.75" customHeight="1">
      <c r="M797" s="19"/>
      <c r="N797" s="19"/>
      <c r="O797" s="19"/>
      <c r="P797" s="19"/>
      <c r="Q797" s="19"/>
      <c r="R797" s="26"/>
      <c r="S797" s="20"/>
      <c r="T797" s="19"/>
      <c r="U797" s="19"/>
      <c r="V797" s="19"/>
      <c r="W797" s="19"/>
      <c r="X797" s="19"/>
      <c r="Y797" s="22"/>
      <c r="Z797" s="20"/>
      <c r="AO797" s="19"/>
      <c r="AP797" s="19"/>
      <c r="AQ797" s="19"/>
      <c r="AR797" s="19"/>
      <c r="AS797" s="19"/>
      <c r="AT797" s="26"/>
      <c r="AX797" s="19"/>
      <c r="AY797" s="19"/>
      <c r="AZ797" s="19"/>
    </row>
    <row r="798" spans="13:52" ht="15.75" customHeight="1">
      <c r="M798" s="19"/>
      <c r="N798" s="19"/>
      <c r="O798" s="19"/>
      <c r="P798" s="19"/>
      <c r="Q798" s="19"/>
      <c r="R798" s="26"/>
      <c r="S798" s="20"/>
      <c r="T798" s="19"/>
      <c r="U798" s="19"/>
      <c r="V798" s="19"/>
      <c r="W798" s="19"/>
      <c r="X798" s="19"/>
      <c r="Y798" s="22"/>
      <c r="Z798" s="20"/>
      <c r="AO798" s="19"/>
      <c r="AP798" s="19"/>
      <c r="AQ798" s="19"/>
      <c r="AR798" s="19"/>
      <c r="AS798" s="19"/>
      <c r="AT798" s="26"/>
      <c r="AX798" s="19"/>
      <c r="AY798" s="19"/>
      <c r="AZ798" s="19"/>
    </row>
    <row r="799" spans="13:52" ht="15.75" customHeight="1">
      <c r="M799" s="19"/>
      <c r="N799" s="19"/>
      <c r="O799" s="19"/>
      <c r="P799" s="19"/>
      <c r="Q799" s="19"/>
      <c r="R799" s="26"/>
      <c r="S799" s="20"/>
      <c r="T799" s="19"/>
      <c r="U799" s="19"/>
      <c r="V799" s="19"/>
      <c r="W799" s="19"/>
      <c r="X799" s="19"/>
      <c r="Y799" s="22"/>
      <c r="Z799" s="20"/>
      <c r="AO799" s="19"/>
      <c r="AP799" s="19"/>
      <c r="AQ799" s="19"/>
      <c r="AR799" s="19"/>
      <c r="AS799" s="19"/>
      <c r="AT799" s="26"/>
      <c r="AX799" s="19"/>
      <c r="AY799" s="19"/>
      <c r="AZ799" s="19"/>
    </row>
    <row r="800" spans="13:52" ht="15.75" customHeight="1">
      <c r="M800" s="19"/>
      <c r="N800" s="19"/>
      <c r="O800" s="19"/>
      <c r="P800" s="19"/>
      <c r="Q800" s="19"/>
      <c r="R800" s="26"/>
      <c r="S800" s="20"/>
      <c r="T800" s="19"/>
      <c r="U800" s="19"/>
      <c r="V800" s="19"/>
      <c r="W800" s="19"/>
      <c r="X800" s="19"/>
      <c r="Y800" s="22"/>
      <c r="Z800" s="20"/>
      <c r="AO800" s="19"/>
      <c r="AP800" s="19"/>
      <c r="AQ800" s="19"/>
      <c r="AR800" s="19"/>
      <c r="AS800" s="19"/>
      <c r="AT800" s="26"/>
      <c r="AX800" s="19"/>
      <c r="AY800" s="19"/>
      <c r="AZ800" s="19"/>
    </row>
    <row r="801" spans="13:52" ht="15.75" customHeight="1">
      <c r="M801" s="19"/>
      <c r="N801" s="19"/>
      <c r="O801" s="19"/>
      <c r="P801" s="19"/>
      <c r="Q801" s="19"/>
      <c r="R801" s="26"/>
      <c r="S801" s="20"/>
      <c r="T801" s="19"/>
      <c r="U801" s="19"/>
      <c r="V801" s="19"/>
      <c r="W801" s="19"/>
      <c r="X801" s="19"/>
      <c r="Y801" s="22"/>
      <c r="Z801" s="20"/>
      <c r="AO801" s="19"/>
      <c r="AP801" s="19"/>
      <c r="AQ801" s="19"/>
      <c r="AR801" s="19"/>
      <c r="AS801" s="19"/>
      <c r="AT801" s="26"/>
      <c r="AX801" s="19"/>
      <c r="AY801" s="19"/>
      <c r="AZ801" s="19"/>
    </row>
    <row r="802" spans="13:52" ht="15.75" customHeight="1">
      <c r="M802" s="19"/>
      <c r="N802" s="19"/>
      <c r="O802" s="19"/>
      <c r="P802" s="19"/>
      <c r="Q802" s="19"/>
      <c r="R802" s="26"/>
      <c r="S802" s="20"/>
      <c r="T802" s="19"/>
      <c r="U802" s="19"/>
      <c r="V802" s="19"/>
      <c r="W802" s="19"/>
      <c r="X802" s="19"/>
      <c r="Y802" s="22"/>
      <c r="Z802" s="20"/>
      <c r="AO802" s="19"/>
      <c r="AP802" s="19"/>
      <c r="AQ802" s="19"/>
      <c r="AR802" s="19"/>
      <c r="AS802" s="19"/>
      <c r="AT802" s="26"/>
      <c r="AX802" s="19"/>
      <c r="AY802" s="19"/>
      <c r="AZ802" s="19"/>
    </row>
    <row r="803" spans="13:52" ht="15.75" customHeight="1">
      <c r="M803" s="19"/>
      <c r="N803" s="19"/>
      <c r="O803" s="19"/>
      <c r="P803" s="19"/>
      <c r="Q803" s="19"/>
      <c r="R803" s="26"/>
      <c r="S803" s="20"/>
      <c r="T803" s="19"/>
      <c r="U803" s="19"/>
      <c r="V803" s="19"/>
      <c r="W803" s="19"/>
      <c r="X803" s="19"/>
      <c r="Y803" s="22"/>
      <c r="Z803" s="20"/>
      <c r="AO803" s="19"/>
      <c r="AP803" s="19"/>
      <c r="AQ803" s="19"/>
      <c r="AR803" s="19"/>
      <c r="AS803" s="19"/>
      <c r="AT803" s="26"/>
      <c r="AX803" s="19"/>
      <c r="AY803" s="19"/>
      <c r="AZ803" s="19"/>
    </row>
    <row r="804" spans="13:52" ht="15.75" customHeight="1">
      <c r="M804" s="19"/>
      <c r="N804" s="19"/>
      <c r="O804" s="19"/>
      <c r="P804" s="19"/>
      <c r="Q804" s="19"/>
      <c r="R804" s="26"/>
      <c r="S804" s="20"/>
      <c r="T804" s="19"/>
      <c r="U804" s="19"/>
      <c r="V804" s="19"/>
      <c r="W804" s="19"/>
      <c r="X804" s="19"/>
      <c r="Y804" s="22"/>
      <c r="Z804" s="20"/>
      <c r="AO804" s="19"/>
      <c r="AP804" s="19"/>
      <c r="AQ804" s="19"/>
      <c r="AR804" s="19"/>
      <c r="AS804" s="19"/>
      <c r="AT804" s="26"/>
      <c r="AX804" s="19"/>
      <c r="AY804" s="19"/>
      <c r="AZ804" s="19"/>
    </row>
    <row r="805" spans="13:52" ht="15.75" customHeight="1">
      <c r="M805" s="19"/>
      <c r="N805" s="19"/>
      <c r="O805" s="19"/>
      <c r="P805" s="19"/>
      <c r="Q805" s="19"/>
      <c r="R805" s="26"/>
      <c r="S805" s="20"/>
      <c r="T805" s="19"/>
      <c r="U805" s="19"/>
      <c r="V805" s="19"/>
      <c r="W805" s="19"/>
      <c r="X805" s="19"/>
      <c r="Y805" s="22"/>
      <c r="Z805" s="20"/>
      <c r="AO805" s="19"/>
      <c r="AP805" s="19"/>
      <c r="AQ805" s="19"/>
      <c r="AR805" s="19"/>
      <c r="AS805" s="19"/>
      <c r="AT805" s="26"/>
      <c r="AX805" s="19"/>
      <c r="AY805" s="19"/>
      <c r="AZ805" s="19"/>
    </row>
    <row r="806" spans="13:52" ht="15.75" customHeight="1">
      <c r="M806" s="19"/>
      <c r="N806" s="19"/>
      <c r="O806" s="19"/>
      <c r="P806" s="19"/>
      <c r="Q806" s="19"/>
      <c r="R806" s="26"/>
      <c r="S806" s="20"/>
      <c r="T806" s="19"/>
      <c r="U806" s="19"/>
      <c r="V806" s="19"/>
      <c r="W806" s="19"/>
      <c r="X806" s="19"/>
      <c r="Y806" s="22"/>
      <c r="Z806" s="20"/>
      <c r="AO806" s="19"/>
      <c r="AP806" s="19"/>
      <c r="AQ806" s="19"/>
      <c r="AR806" s="19"/>
      <c r="AS806" s="19"/>
      <c r="AT806" s="26"/>
      <c r="AX806" s="19"/>
      <c r="AY806" s="19"/>
      <c r="AZ806" s="19"/>
    </row>
    <row r="807" spans="13:52" ht="15.75" customHeight="1">
      <c r="M807" s="19"/>
      <c r="N807" s="19"/>
      <c r="O807" s="19"/>
      <c r="P807" s="19"/>
      <c r="Q807" s="19"/>
      <c r="R807" s="26"/>
      <c r="S807" s="20"/>
      <c r="T807" s="19"/>
      <c r="U807" s="19"/>
      <c r="V807" s="19"/>
      <c r="W807" s="19"/>
      <c r="X807" s="19"/>
      <c r="Y807" s="22"/>
      <c r="Z807" s="20"/>
      <c r="AO807" s="19"/>
      <c r="AP807" s="19"/>
      <c r="AQ807" s="19"/>
      <c r="AR807" s="19"/>
      <c r="AS807" s="19"/>
      <c r="AT807" s="26"/>
      <c r="AX807" s="19"/>
      <c r="AY807" s="19"/>
      <c r="AZ807" s="19"/>
    </row>
    <row r="808" spans="13:52" ht="15.75" customHeight="1">
      <c r="M808" s="19"/>
      <c r="N808" s="19"/>
      <c r="O808" s="19"/>
      <c r="P808" s="19"/>
      <c r="Q808" s="19"/>
      <c r="R808" s="26"/>
      <c r="S808" s="20"/>
      <c r="T808" s="19"/>
      <c r="U808" s="19"/>
      <c r="V808" s="19"/>
      <c r="W808" s="19"/>
      <c r="X808" s="19"/>
      <c r="Y808" s="22"/>
      <c r="Z808" s="20"/>
      <c r="AO808" s="19"/>
      <c r="AP808" s="19"/>
      <c r="AQ808" s="19"/>
      <c r="AR808" s="19"/>
      <c r="AS808" s="19"/>
      <c r="AT808" s="26"/>
      <c r="AX808" s="19"/>
      <c r="AY808" s="19"/>
      <c r="AZ808" s="19"/>
    </row>
    <row r="809" spans="13:52" ht="15.75" customHeight="1">
      <c r="M809" s="19"/>
      <c r="N809" s="19"/>
      <c r="O809" s="19"/>
      <c r="P809" s="19"/>
      <c r="Q809" s="19"/>
      <c r="R809" s="26"/>
      <c r="S809" s="20"/>
      <c r="T809" s="19"/>
      <c r="U809" s="19"/>
      <c r="V809" s="19"/>
      <c r="W809" s="19"/>
      <c r="X809" s="19"/>
      <c r="Y809" s="22"/>
      <c r="Z809" s="20"/>
      <c r="AO809" s="19"/>
      <c r="AP809" s="19"/>
      <c r="AQ809" s="19"/>
      <c r="AR809" s="19"/>
      <c r="AS809" s="19"/>
      <c r="AT809" s="26"/>
      <c r="AX809" s="19"/>
      <c r="AY809" s="19"/>
      <c r="AZ809" s="19"/>
    </row>
    <row r="810" spans="13:52" ht="15.75" customHeight="1">
      <c r="M810" s="19"/>
      <c r="N810" s="19"/>
      <c r="O810" s="19"/>
      <c r="P810" s="19"/>
      <c r="Q810" s="19"/>
      <c r="R810" s="26"/>
      <c r="S810" s="20"/>
      <c r="T810" s="19"/>
      <c r="U810" s="19"/>
      <c r="V810" s="19"/>
      <c r="W810" s="19"/>
      <c r="X810" s="19"/>
      <c r="Y810" s="22"/>
      <c r="Z810" s="20"/>
      <c r="AO810" s="19"/>
      <c r="AP810" s="19"/>
      <c r="AQ810" s="19"/>
      <c r="AR810" s="19"/>
      <c r="AS810" s="19"/>
      <c r="AT810" s="26"/>
      <c r="AX810" s="19"/>
      <c r="AY810" s="19"/>
      <c r="AZ810" s="19"/>
    </row>
    <row r="811" spans="13:52" ht="15.75" customHeight="1">
      <c r="M811" s="19"/>
      <c r="N811" s="19"/>
      <c r="O811" s="19"/>
      <c r="P811" s="19"/>
      <c r="Q811" s="19"/>
      <c r="R811" s="26"/>
      <c r="S811" s="20"/>
      <c r="T811" s="19"/>
      <c r="U811" s="19"/>
      <c r="V811" s="19"/>
      <c r="W811" s="19"/>
      <c r="X811" s="19"/>
      <c r="Y811" s="22"/>
      <c r="Z811" s="20"/>
      <c r="AO811" s="19"/>
      <c r="AP811" s="19"/>
      <c r="AQ811" s="19"/>
      <c r="AR811" s="19"/>
      <c r="AS811" s="19"/>
      <c r="AT811" s="26"/>
      <c r="AX811" s="19"/>
      <c r="AY811" s="19"/>
      <c r="AZ811" s="19"/>
    </row>
    <row r="812" spans="13:52" ht="15.75" customHeight="1">
      <c r="M812" s="19"/>
      <c r="N812" s="19"/>
      <c r="O812" s="19"/>
      <c r="P812" s="19"/>
      <c r="Q812" s="19"/>
      <c r="R812" s="26"/>
      <c r="S812" s="20"/>
      <c r="T812" s="19"/>
      <c r="U812" s="19"/>
      <c r="V812" s="19"/>
      <c r="W812" s="19"/>
      <c r="X812" s="19"/>
      <c r="Y812" s="22"/>
      <c r="Z812" s="20"/>
      <c r="AO812" s="19"/>
      <c r="AP812" s="19"/>
      <c r="AQ812" s="19"/>
      <c r="AR812" s="19"/>
      <c r="AS812" s="19"/>
      <c r="AT812" s="26"/>
      <c r="AX812" s="19"/>
      <c r="AY812" s="19"/>
      <c r="AZ812" s="19"/>
    </row>
    <row r="813" spans="13:52" ht="15.75" customHeight="1">
      <c r="M813" s="19"/>
      <c r="N813" s="19"/>
      <c r="O813" s="19"/>
      <c r="P813" s="19"/>
      <c r="Q813" s="19"/>
      <c r="R813" s="26"/>
      <c r="S813" s="20"/>
      <c r="T813" s="19"/>
      <c r="U813" s="19"/>
      <c r="V813" s="19"/>
      <c r="W813" s="19"/>
      <c r="X813" s="19"/>
      <c r="Y813" s="22"/>
      <c r="Z813" s="20"/>
      <c r="AO813" s="19"/>
      <c r="AP813" s="19"/>
      <c r="AQ813" s="19"/>
      <c r="AR813" s="19"/>
      <c r="AS813" s="19"/>
      <c r="AT813" s="26"/>
      <c r="AX813" s="19"/>
      <c r="AY813" s="19"/>
      <c r="AZ813" s="19"/>
    </row>
    <row r="814" spans="13:52" ht="15.75" customHeight="1">
      <c r="M814" s="19"/>
      <c r="N814" s="19"/>
      <c r="O814" s="19"/>
      <c r="P814" s="19"/>
      <c r="Q814" s="19"/>
      <c r="R814" s="26"/>
      <c r="S814" s="20"/>
      <c r="T814" s="19"/>
      <c r="U814" s="19"/>
      <c r="V814" s="19"/>
      <c r="W814" s="19"/>
      <c r="X814" s="19"/>
      <c r="Y814" s="22"/>
      <c r="Z814" s="20"/>
      <c r="AO814" s="19"/>
      <c r="AP814" s="19"/>
      <c r="AQ814" s="19"/>
      <c r="AR814" s="19"/>
      <c r="AS814" s="19"/>
      <c r="AT814" s="26"/>
      <c r="AX814" s="19"/>
      <c r="AY814" s="19"/>
      <c r="AZ814" s="19"/>
    </row>
    <row r="815" spans="13:52" ht="15.75" customHeight="1">
      <c r="M815" s="19"/>
      <c r="N815" s="19"/>
      <c r="O815" s="19"/>
      <c r="P815" s="19"/>
      <c r="Q815" s="19"/>
      <c r="R815" s="26"/>
      <c r="S815" s="20"/>
      <c r="T815" s="19"/>
      <c r="U815" s="19"/>
      <c r="V815" s="19"/>
      <c r="W815" s="19"/>
      <c r="X815" s="19"/>
      <c r="Y815" s="22"/>
      <c r="Z815" s="20"/>
      <c r="AO815" s="19"/>
      <c r="AP815" s="19"/>
      <c r="AQ815" s="19"/>
      <c r="AR815" s="19"/>
      <c r="AS815" s="19"/>
      <c r="AT815" s="26"/>
      <c r="AX815" s="19"/>
      <c r="AY815" s="19"/>
      <c r="AZ815" s="19"/>
    </row>
    <row r="816" spans="13:52" ht="15.75" customHeight="1">
      <c r="M816" s="19"/>
      <c r="N816" s="19"/>
      <c r="O816" s="19"/>
      <c r="P816" s="19"/>
      <c r="Q816" s="19"/>
      <c r="R816" s="26"/>
      <c r="S816" s="20"/>
      <c r="T816" s="19"/>
      <c r="U816" s="19"/>
      <c r="V816" s="19"/>
      <c r="W816" s="19"/>
      <c r="X816" s="19"/>
      <c r="Y816" s="22"/>
      <c r="Z816" s="20"/>
      <c r="AO816" s="19"/>
      <c r="AP816" s="19"/>
      <c r="AQ816" s="19"/>
      <c r="AR816" s="19"/>
      <c r="AS816" s="19"/>
      <c r="AT816" s="26"/>
      <c r="AX816" s="19"/>
      <c r="AY816" s="19"/>
      <c r="AZ816" s="19"/>
    </row>
    <row r="817" spans="13:52" ht="15.75" customHeight="1">
      <c r="M817" s="19"/>
      <c r="N817" s="19"/>
      <c r="O817" s="19"/>
      <c r="P817" s="19"/>
      <c r="Q817" s="19"/>
      <c r="R817" s="26"/>
      <c r="S817" s="20"/>
      <c r="T817" s="19"/>
      <c r="U817" s="19"/>
      <c r="V817" s="19"/>
      <c r="W817" s="19"/>
      <c r="X817" s="19"/>
      <c r="Y817" s="22"/>
      <c r="Z817" s="20"/>
      <c r="AO817" s="19"/>
      <c r="AP817" s="19"/>
      <c r="AQ817" s="19"/>
      <c r="AR817" s="19"/>
      <c r="AS817" s="19"/>
      <c r="AT817" s="26"/>
      <c r="AX817" s="19"/>
      <c r="AY817" s="19"/>
      <c r="AZ817" s="19"/>
    </row>
    <row r="818" spans="13:52" ht="15.75" customHeight="1">
      <c r="M818" s="19"/>
      <c r="N818" s="19"/>
      <c r="O818" s="19"/>
      <c r="P818" s="19"/>
      <c r="Q818" s="19"/>
      <c r="R818" s="26"/>
      <c r="S818" s="20"/>
      <c r="T818" s="19"/>
      <c r="U818" s="19"/>
      <c r="V818" s="19"/>
      <c r="W818" s="19"/>
      <c r="X818" s="19"/>
      <c r="Y818" s="22"/>
      <c r="Z818" s="20"/>
      <c r="AO818" s="19"/>
      <c r="AP818" s="19"/>
      <c r="AQ818" s="19"/>
      <c r="AR818" s="19"/>
      <c r="AS818" s="19"/>
      <c r="AT818" s="26"/>
      <c r="AX818" s="19"/>
      <c r="AY818" s="19"/>
      <c r="AZ818" s="19"/>
    </row>
    <row r="819" spans="13:52" ht="15.75" customHeight="1">
      <c r="M819" s="19"/>
      <c r="N819" s="19"/>
      <c r="O819" s="19"/>
      <c r="P819" s="19"/>
      <c r="Q819" s="19"/>
      <c r="R819" s="26"/>
      <c r="S819" s="20"/>
      <c r="T819" s="19"/>
      <c r="U819" s="19"/>
      <c r="V819" s="19"/>
      <c r="W819" s="19"/>
      <c r="X819" s="19"/>
      <c r="Y819" s="22"/>
      <c r="Z819" s="20"/>
      <c r="AO819" s="19"/>
      <c r="AP819" s="19"/>
      <c r="AQ819" s="19"/>
      <c r="AR819" s="19"/>
      <c r="AS819" s="19"/>
      <c r="AT819" s="26"/>
      <c r="AX819" s="19"/>
      <c r="AY819" s="19"/>
      <c r="AZ819" s="19"/>
    </row>
    <row r="820" spans="13:52" ht="15.75" customHeight="1">
      <c r="M820" s="19"/>
      <c r="N820" s="19"/>
      <c r="O820" s="19"/>
      <c r="P820" s="19"/>
      <c r="Q820" s="19"/>
      <c r="R820" s="26"/>
      <c r="S820" s="20"/>
      <c r="T820" s="19"/>
      <c r="U820" s="19"/>
      <c r="V820" s="19"/>
      <c r="W820" s="19"/>
      <c r="X820" s="19"/>
      <c r="Y820" s="22"/>
      <c r="Z820" s="20"/>
      <c r="AO820" s="19"/>
      <c r="AP820" s="19"/>
      <c r="AQ820" s="19"/>
      <c r="AR820" s="19"/>
      <c r="AS820" s="19"/>
      <c r="AT820" s="26"/>
      <c r="AX820" s="19"/>
      <c r="AY820" s="19"/>
      <c r="AZ820" s="19"/>
    </row>
    <row r="821" spans="13:52" ht="15.75" customHeight="1">
      <c r="M821" s="19"/>
      <c r="N821" s="19"/>
      <c r="O821" s="19"/>
      <c r="P821" s="19"/>
      <c r="Q821" s="19"/>
      <c r="R821" s="26"/>
      <c r="S821" s="20"/>
      <c r="T821" s="19"/>
      <c r="U821" s="19"/>
      <c r="V821" s="19"/>
      <c r="W821" s="19"/>
      <c r="X821" s="19"/>
      <c r="Y821" s="22"/>
      <c r="Z821" s="20"/>
      <c r="AO821" s="19"/>
      <c r="AP821" s="19"/>
      <c r="AQ821" s="19"/>
      <c r="AR821" s="19"/>
      <c r="AS821" s="19"/>
      <c r="AT821" s="26"/>
      <c r="AX821" s="19"/>
      <c r="AY821" s="19"/>
      <c r="AZ821" s="19"/>
    </row>
    <row r="822" spans="13:52" ht="15.75" customHeight="1">
      <c r="M822" s="19"/>
      <c r="N822" s="19"/>
      <c r="O822" s="19"/>
      <c r="P822" s="19"/>
      <c r="Q822" s="19"/>
      <c r="R822" s="26"/>
      <c r="S822" s="20"/>
      <c r="T822" s="19"/>
      <c r="U822" s="19"/>
      <c r="V822" s="19"/>
      <c r="W822" s="19"/>
      <c r="X822" s="19"/>
      <c r="Y822" s="22"/>
      <c r="Z822" s="20"/>
      <c r="AO822" s="19"/>
      <c r="AP822" s="19"/>
      <c r="AQ822" s="19"/>
      <c r="AR822" s="19"/>
      <c r="AS822" s="19"/>
      <c r="AT822" s="26"/>
      <c r="AX822" s="19"/>
      <c r="AY822" s="19"/>
      <c r="AZ822" s="19"/>
    </row>
    <row r="823" spans="13:52" ht="15.75" customHeight="1">
      <c r="M823" s="19"/>
      <c r="N823" s="19"/>
      <c r="O823" s="19"/>
      <c r="P823" s="19"/>
      <c r="Q823" s="19"/>
      <c r="R823" s="26"/>
      <c r="S823" s="20"/>
      <c r="T823" s="19"/>
      <c r="U823" s="19"/>
      <c r="V823" s="19"/>
      <c r="W823" s="19"/>
      <c r="X823" s="19"/>
      <c r="Y823" s="22"/>
      <c r="Z823" s="20"/>
      <c r="AO823" s="19"/>
      <c r="AP823" s="19"/>
      <c r="AQ823" s="19"/>
      <c r="AR823" s="19"/>
      <c r="AS823" s="19"/>
      <c r="AT823" s="26"/>
      <c r="AX823" s="19"/>
      <c r="AY823" s="19"/>
      <c r="AZ823" s="19"/>
    </row>
    <row r="824" spans="13:52" ht="15.75" customHeight="1">
      <c r="M824" s="19"/>
      <c r="N824" s="19"/>
      <c r="O824" s="19"/>
      <c r="P824" s="19"/>
      <c r="Q824" s="19"/>
      <c r="R824" s="26"/>
      <c r="S824" s="20"/>
      <c r="T824" s="19"/>
      <c r="U824" s="19"/>
      <c r="V824" s="19"/>
      <c r="W824" s="19"/>
      <c r="X824" s="19"/>
      <c r="Y824" s="22"/>
      <c r="Z824" s="20"/>
      <c r="AO824" s="19"/>
      <c r="AP824" s="19"/>
      <c r="AQ824" s="19"/>
      <c r="AR824" s="19"/>
      <c r="AS824" s="19"/>
      <c r="AT824" s="26"/>
      <c r="AX824" s="19"/>
      <c r="AY824" s="19"/>
      <c r="AZ824" s="19"/>
    </row>
    <row r="825" spans="13:52" ht="15.75" customHeight="1">
      <c r="M825" s="19"/>
      <c r="N825" s="19"/>
      <c r="O825" s="19"/>
      <c r="P825" s="19"/>
      <c r="Q825" s="19"/>
      <c r="R825" s="26"/>
      <c r="S825" s="20"/>
      <c r="T825" s="19"/>
      <c r="U825" s="19"/>
      <c r="V825" s="19"/>
      <c r="W825" s="19"/>
      <c r="X825" s="19"/>
      <c r="Y825" s="22"/>
      <c r="Z825" s="20"/>
      <c r="AO825" s="19"/>
      <c r="AP825" s="19"/>
      <c r="AQ825" s="19"/>
      <c r="AR825" s="19"/>
      <c r="AS825" s="19"/>
      <c r="AT825" s="26"/>
      <c r="AX825" s="19"/>
      <c r="AY825" s="19"/>
      <c r="AZ825" s="19"/>
    </row>
    <row r="826" spans="13:52" ht="15.75" customHeight="1">
      <c r="M826" s="19"/>
      <c r="N826" s="19"/>
      <c r="O826" s="19"/>
      <c r="P826" s="19"/>
      <c r="Q826" s="19"/>
      <c r="R826" s="26"/>
      <c r="S826" s="20"/>
      <c r="T826" s="19"/>
      <c r="U826" s="19"/>
      <c r="V826" s="19"/>
      <c r="W826" s="19"/>
      <c r="X826" s="19"/>
      <c r="Y826" s="22"/>
      <c r="Z826" s="20"/>
      <c r="AO826" s="19"/>
      <c r="AP826" s="19"/>
      <c r="AQ826" s="19"/>
      <c r="AR826" s="19"/>
      <c r="AS826" s="19"/>
      <c r="AT826" s="26"/>
      <c r="AX826" s="19"/>
      <c r="AY826" s="19"/>
      <c r="AZ826" s="19"/>
    </row>
    <row r="827" spans="13:52" ht="15.75" customHeight="1">
      <c r="M827" s="19"/>
      <c r="N827" s="19"/>
      <c r="O827" s="19"/>
      <c r="P827" s="19"/>
      <c r="Q827" s="19"/>
      <c r="R827" s="26"/>
      <c r="S827" s="20"/>
      <c r="T827" s="19"/>
      <c r="U827" s="19"/>
      <c r="V827" s="19"/>
      <c r="W827" s="19"/>
      <c r="X827" s="19"/>
      <c r="Y827" s="22"/>
      <c r="Z827" s="20"/>
      <c r="AO827" s="19"/>
      <c r="AP827" s="19"/>
      <c r="AQ827" s="19"/>
      <c r="AR827" s="19"/>
      <c r="AS827" s="19"/>
      <c r="AT827" s="26"/>
      <c r="AX827" s="19"/>
      <c r="AY827" s="19"/>
      <c r="AZ827" s="19"/>
    </row>
    <row r="828" spans="13:52" ht="15.75" customHeight="1">
      <c r="M828" s="19"/>
      <c r="N828" s="19"/>
      <c r="O828" s="19"/>
      <c r="P828" s="19"/>
      <c r="Q828" s="19"/>
      <c r="R828" s="26"/>
      <c r="S828" s="20"/>
      <c r="T828" s="19"/>
      <c r="U828" s="19"/>
      <c r="V828" s="19"/>
      <c r="W828" s="19"/>
      <c r="X828" s="19"/>
      <c r="Y828" s="22"/>
      <c r="Z828" s="20"/>
      <c r="AO828" s="19"/>
      <c r="AP828" s="19"/>
      <c r="AQ828" s="19"/>
      <c r="AR828" s="19"/>
      <c r="AS828" s="19"/>
      <c r="AT828" s="26"/>
      <c r="AX828" s="19"/>
      <c r="AY828" s="19"/>
      <c r="AZ828" s="19"/>
    </row>
    <row r="829" spans="13:52" ht="15.75" customHeight="1">
      <c r="M829" s="19"/>
      <c r="N829" s="19"/>
      <c r="O829" s="19"/>
      <c r="P829" s="19"/>
      <c r="Q829" s="19"/>
      <c r="R829" s="26"/>
      <c r="S829" s="20"/>
      <c r="T829" s="19"/>
      <c r="U829" s="19"/>
      <c r="V829" s="19"/>
      <c r="W829" s="19"/>
      <c r="X829" s="19"/>
      <c r="Y829" s="22"/>
      <c r="Z829" s="20"/>
      <c r="AO829" s="19"/>
      <c r="AP829" s="19"/>
      <c r="AQ829" s="19"/>
      <c r="AR829" s="19"/>
      <c r="AS829" s="19"/>
      <c r="AT829" s="26"/>
      <c r="AX829" s="19"/>
      <c r="AY829" s="19"/>
      <c r="AZ829" s="19"/>
    </row>
    <row r="830" spans="13:52" ht="15.75" customHeight="1">
      <c r="M830" s="19"/>
      <c r="N830" s="19"/>
      <c r="O830" s="19"/>
      <c r="P830" s="19"/>
      <c r="Q830" s="19"/>
      <c r="R830" s="26"/>
      <c r="S830" s="20"/>
      <c r="T830" s="19"/>
      <c r="U830" s="19"/>
      <c r="V830" s="19"/>
      <c r="W830" s="19"/>
      <c r="X830" s="19"/>
      <c r="Y830" s="22"/>
      <c r="Z830" s="20"/>
      <c r="AO830" s="19"/>
      <c r="AP830" s="19"/>
      <c r="AQ830" s="19"/>
      <c r="AR830" s="19"/>
      <c r="AS830" s="19"/>
      <c r="AT830" s="26"/>
      <c r="AX830" s="19"/>
      <c r="AY830" s="19"/>
      <c r="AZ830" s="19"/>
    </row>
    <row r="831" spans="13:52" ht="15.75" customHeight="1">
      <c r="M831" s="19"/>
      <c r="N831" s="19"/>
      <c r="O831" s="19"/>
      <c r="P831" s="19"/>
      <c r="Q831" s="19"/>
      <c r="R831" s="26"/>
      <c r="S831" s="20"/>
      <c r="T831" s="19"/>
      <c r="U831" s="19"/>
      <c r="V831" s="19"/>
      <c r="W831" s="19"/>
      <c r="X831" s="19"/>
      <c r="Y831" s="22"/>
      <c r="Z831" s="20"/>
      <c r="AO831" s="19"/>
      <c r="AP831" s="19"/>
      <c r="AQ831" s="19"/>
      <c r="AR831" s="19"/>
      <c r="AS831" s="19"/>
      <c r="AT831" s="26"/>
      <c r="AX831" s="19"/>
      <c r="AY831" s="19"/>
      <c r="AZ831" s="19"/>
    </row>
    <row r="832" spans="13:52" ht="15.75" customHeight="1">
      <c r="M832" s="19"/>
      <c r="N832" s="19"/>
      <c r="O832" s="19"/>
      <c r="P832" s="19"/>
      <c r="Q832" s="19"/>
      <c r="R832" s="26"/>
      <c r="S832" s="20"/>
      <c r="T832" s="19"/>
      <c r="U832" s="19"/>
      <c r="V832" s="19"/>
      <c r="W832" s="19"/>
      <c r="X832" s="19"/>
      <c r="Y832" s="22"/>
      <c r="Z832" s="20"/>
      <c r="AO832" s="19"/>
      <c r="AP832" s="19"/>
      <c r="AQ832" s="19"/>
      <c r="AR832" s="19"/>
      <c r="AS832" s="19"/>
      <c r="AT832" s="26"/>
      <c r="AX832" s="19"/>
      <c r="AY832" s="19"/>
      <c r="AZ832" s="19"/>
    </row>
    <row r="833" spans="13:52" ht="15.75" customHeight="1">
      <c r="M833" s="19"/>
      <c r="N833" s="19"/>
      <c r="O833" s="19"/>
      <c r="P833" s="19"/>
      <c r="Q833" s="19"/>
      <c r="R833" s="26"/>
      <c r="S833" s="20"/>
      <c r="T833" s="19"/>
      <c r="U833" s="19"/>
      <c r="V833" s="19"/>
      <c r="W833" s="19"/>
      <c r="X833" s="19"/>
      <c r="Y833" s="22"/>
      <c r="Z833" s="20"/>
      <c r="AO833" s="19"/>
      <c r="AP833" s="19"/>
      <c r="AQ833" s="19"/>
      <c r="AR833" s="19"/>
      <c r="AS833" s="19"/>
      <c r="AT833" s="26"/>
      <c r="AX833" s="19"/>
      <c r="AY833" s="19"/>
      <c r="AZ833" s="19"/>
    </row>
    <row r="834" spans="13:52" ht="15.75" customHeight="1">
      <c r="M834" s="19"/>
      <c r="N834" s="19"/>
      <c r="O834" s="19"/>
      <c r="P834" s="19"/>
      <c r="Q834" s="19"/>
      <c r="R834" s="26"/>
      <c r="S834" s="20"/>
      <c r="T834" s="19"/>
      <c r="U834" s="19"/>
      <c r="V834" s="19"/>
      <c r="W834" s="19"/>
      <c r="X834" s="19"/>
      <c r="Y834" s="22"/>
      <c r="Z834" s="20"/>
      <c r="AO834" s="19"/>
      <c r="AP834" s="19"/>
      <c r="AQ834" s="19"/>
      <c r="AR834" s="19"/>
      <c r="AS834" s="19"/>
      <c r="AT834" s="26"/>
      <c r="AX834" s="19"/>
      <c r="AY834" s="19"/>
      <c r="AZ834" s="19"/>
    </row>
    <row r="835" spans="13:52" ht="15.75" customHeight="1">
      <c r="M835" s="19"/>
      <c r="N835" s="19"/>
      <c r="O835" s="19"/>
      <c r="P835" s="19"/>
      <c r="Q835" s="19"/>
      <c r="R835" s="26"/>
      <c r="S835" s="20"/>
      <c r="T835" s="19"/>
      <c r="U835" s="19"/>
      <c r="V835" s="19"/>
      <c r="W835" s="19"/>
      <c r="X835" s="19"/>
      <c r="Y835" s="22"/>
      <c r="Z835" s="20"/>
      <c r="AO835" s="19"/>
      <c r="AP835" s="19"/>
      <c r="AQ835" s="19"/>
      <c r="AR835" s="19"/>
      <c r="AS835" s="19"/>
      <c r="AT835" s="26"/>
      <c r="AX835" s="19"/>
      <c r="AY835" s="19"/>
      <c r="AZ835" s="19"/>
    </row>
    <row r="836" spans="13:52" ht="15.75" customHeight="1">
      <c r="M836" s="19"/>
      <c r="N836" s="19"/>
      <c r="O836" s="19"/>
      <c r="P836" s="19"/>
      <c r="Q836" s="19"/>
      <c r="R836" s="26"/>
      <c r="S836" s="20"/>
      <c r="T836" s="19"/>
      <c r="U836" s="19"/>
      <c r="V836" s="19"/>
      <c r="W836" s="19"/>
      <c r="X836" s="19"/>
      <c r="Y836" s="22"/>
      <c r="Z836" s="20"/>
      <c r="AO836" s="19"/>
      <c r="AP836" s="19"/>
      <c r="AQ836" s="19"/>
      <c r="AR836" s="19"/>
      <c r="AS836" s="19"/>
      <c r="AT836" s="26"/>
      <c r="AX836" s="19"/>
      <c r="AY836" s="19"/>
      <c r="AZ836" s="19"/>
    </row>
    <row r="837" spans="13:52" ht="15.75" customHeight="1">
      <c r="M837" s="19"/>
      <c r="N837" s="19"/>
      <c r="O837" s="19"/>
      <c r="P837" s="19"/>
      <c r="Q837" s="19"/>
      <c r="R837" s="26"/>
      <c r="S837" s="20"/>
      <c r="T837" s="19"/>
      <c r="U837" s="19"/>
      <c r="V837" s="19"/>
      <c r="W837" s="19"/>
      <c r="X837" s="19"/>
      <c r="Y837" s="22"/>
      <c r="Z837" s="20"/>
      <c r="AO837" s="19"/>
      <c r="AP837" s="19"/>
      <c r="AQ837" s="19"/>
      <c r="AR837" s="19"/>
      <c r="AS837" s="19"/>
      <c r="AT837" s="26"/>
      <c r="AX837" s="19"/>
      <c r="AY837" s="19"/>
      <c r="AZ837" s="19"/>
    </row>
    <row r="838" spans="13:52" ht="15.75" customHeight="1">
      <c r="M838" s="19"/>
      <c r="N838" s="19"/>
      <c r="O838" s="19"/>
      <c r="P838" s="19"/>
      <c r="Q838" s="19"/>
      <c r="R838" s="26"/>
      <c r="S838" s="20"/>
      <c r="T838" s="19"/>
      <c r="U838" s="19"/>
      <c r="V838" s="19"/>
      <c r="W838" s="19"/>
      <c r="X838" s="19"/>
      <c r="Y838" s="22"/>
      <c r="Z838" s="20"/>
      <c r="AO838" s="19"/>
      <c r="AP838" s="19"/>
      <c r="AQ838" s="19"/>
      <c r="AR838" s="19"/>
      <c r="AS838" s="19"/>
      <c r="AT838" s="26"/>
      <c r="AX838" s="19"/>
      <c r="AY838" s="19"/>
      <c r="AZ838" s="19"/>
    </row>
    <row r="839" spans="13:52" ht="15.75" customHeight="1">
      <c r="M839" s="19"/>
      <c r="N839" s="19"/>
      <c r="O839" s="19"/>
      <c r="P839" s="19"/>
      <c r="Q839" s="19"/>
      <c r="R839" s="26"/>
      <c r="S839" s="20"/>
      <c r="T839" s="19"/>
      <c r="U839" s="19"/>
      <c r="V839" s="19"/>
      <c r="W839" s="19"/>
      <c r="X839" s="19"/>
      <c r="Y839" s="22"/>
      <c r="Z839" s="20"/>
      <c r="AO839" s="19"/>
      <c r="AP839" s="19"/>
      <c r="AQ839" s="19"/>
      <c r="AR839" s="19"/>
      <c r="AS839" s="19"/>
      <c r="AT839" s="26"/>
      <c r="AX839" s="19"/>
      <c r="AY839" s="19"/>
      <c r="AZ839" s="19"/>
    </row>
    <row r="840" spans="13:52" ht="15.75" customHeight="1">
      <c r="M840" s="19"/>
      <c r="N840" s="19"/>
      <c r="O840" s="19"/>
      <c r="P840" s="19"/>
      <c r="Q840" s="19"/>
      <c r="R840" s="26"/>
      <c r="S840" s="20"/>
      <c r="T840" s="19"/>
      <c r="U840" s="19"/>
      <c r="V840" s="19"/>
      <c r="W840" s="19"/>
      <c r="X840" s="19"/>
      <c r="Y840" s="22"/>
      <c r="Z840" s="20"/>
      <c r="AO840" s="19"/>
      <c r="AP840" s="19"/>
      <c r="AQ840" s="19"/>
      <c r="AR840" s="19"/>
      <c r="AS840" s="19"/>
      <c r="AT840" s="26"/>
      <c r="AX840" s="19"/>
      <c r="AY840" s="19"/>
      <c r="AZ840" s="19"/>
    </row>
    <row r="841" spans="13:52" ht="15.75" customHeight="1">
      <c r="M841" s="19"/>
      <c r="N841" s="19"/>
      <c r="O841" s="19"/>
      <c r="P841" s="19"/>
      <c r="Q841" s="19"/>
      <c r="R841" s="26"/>
      <c r="S841" s="20"/>
      <c r="T841" s="19"/>
      <c r="U841" s="19"/>
      <c r="V841" s="19"/>
      <c r="W841" s="19"/>
      <c r="X841" s="19"/>
      <c r="Y841" s="22"/>
      <c r="Z841" s="20"/>
      <c r="AO841" s="19"/>
      <c r="AP841" s="19"/>
      <c r="AQ841" s="19"/>
      <c r="AR841" s="19"/>
      <c r="AS841" s="19"/>
      <c r="AT841" s="26"/>
      <c r="AX841" s="19"/>
      <c r="AY841" s="19"/>
      <c r="AZ841" s="19"/>
    </row>
    <row r="842" spans="13:52" ht="15.75" customHeight="1">
      <c r="M842" s="19"/>
      <c r="N842" s="19"/>
      <c r="O842" s="19"/>
      <c r="P842" s="19"/>
      <c r="Q842" s="19"/>
      <c r="R842" s="26"/>
      <c r="S842" s="20"/>
      <c r="T842" s="19"/>
      <c r="U842" s="19"/>
      <c r="V842" s="19"/>
      <c r="W842" s="19"/>
      <c r="X842" s="19"/>
      <c r="Y842" s="22"/>
      <c r="Z842" s="20"/>
      <c r="AO842" s="19"/>
      <c r="AP842" s="19"/>
      <c r="AQ842" s="19"/>
      <c r="AR842" s="19"/>
      <c r="AS842" s="19"/>
      <c r="AT842" s="26"/>
      <c r="AX842" s="19"/>
      <c r="AY842" s="19"/>
      <c r="AZ842" s="19"/>
    </row>
    <row r="843" spans="13:52" ht="15.75" customHeight="1">
      <c r="M843" s="19"/>
      <c r="N843" s="19"/>
      <c r="O843" s="19"/>
      <c r="P843" s="19"/>
      <c r="Q843" s="19"/>
      <c r="R843" s="26"/>
      <c r="S843" s="20"/>
      <c r="T843" s="19"/>
      <c r="U843" s="19"/>
      <c r="V843" s="19"/>
      <c r="W843" s="19"/>
      <c r="X843" s="19"/>
      <c r="Y843" s="22"/>
      <c r="Z843" s="20"/>
      <c r="AO843" s="19"/>
      <c r="AP843" s="19"/>
      <c r="AQ843" s="19"/>
      <c r="AR843" s="19"/>
      <c r="AS843" s="19"/>
      <c r="AT843" s="26"/>
      <c r="AX843" s="19"/>
      <c r="AY843" s="19"/>
      <c r="AZ843" s="19"/>
    </row>
    <row r="844" spans="13:52" ht="15.75" customHeight="1">
      <c r="M844" s="19"/>
      <c r="N844" s="19"/>
      <c r="O844" s="19"/>
      <c r="P844" s="19"/>
      <c r="Q844" s="19"/>
      <c r="R844" s="26"/>
      <c r="S844" s="20"/>
      <c r="T844" s="19"/>
      <c r="U844" s="19"/>
      <c r="V844" s="19"/>
      <c r="W844" s="19"/>
      <c r="X844" s="19"/>
      <c r="Y844" s="22"/>
      <c r="Z844" s="20"/>
      <c r="AO844" s="19"/>
      <c r="AP844" s="19"/>
      <c r="AQ844" s="19"/>
      <c r="AR844" s="19"/>
      <c r="AS844" s="19"/>
      <c r="AT844" s="26"/>
      <c r="AX844" s="19"/>
      <c r="AY844" s="19"/>
      <c r="AZ844" s="19"/>
    </row>
    <row r="845" spans="13:52" ht="15.75" customHeight="1">
      <c r="M845" s="19"/>
      <c r="N845" s="19"/>
      <c r="O845" s="19"/>
      <c r="P845" s="19"/>
      <c r="Q845" s="19"/>
      <c r="R845" s="26"/>
      <c r="S845" s="20"/>
      <c r="T845" s="19"/>
      <c r="U845" s="19"/>
      <c r="V845" s="19"/>
      <c r="W845" s="19"/>
      <c r="X845" s="19"/>
      <c r="Y845" s="22"/>
      <c r="Z845" s="20"/>
      <c r="AO845" s="19"/>
      <c r="AP845" s="19"/>
      <c r="AQ845" s="19"/>
      <c r="AR845" s="19"/>
      <c r="AS845" s="19"/>
      <c r="AT845" s="26"/>
      <c r="AX845" s="19"/>
      <c r="AY845" s="19"/>
      <c r="AZ845" s="19"/>
    </row>
    <row r="846" spans="13:52" ht="15.75" customHeight="1">
      <c r="M846" s="19"/>
      <c r="N846" s="19"/>
      <c r="O846" s="19"/>
      <c r="P846" s="19"/>
      <c r="Q846" s="19"/>
      <c r="R846" s="26"/>
      <c r="S846" s="20"/>
      <c r="T846" s="19"/>
      <c r="U846" s="19"/>
      <c r="V846" s="19"/>
      <c r="W846" s="19"/>
      <c r="X846" s="19"/>
      <c r="Y846" s="22"/>
      <c r="Z846" s="20"/>
      <c r="AO846" s="19"/>
      <c r="AP846" s="19"/>
      <c r="AQ846" s="19"/>
      <c r="AR846" s="19"/>
      <c r="AS846" s="19"/>
      <c r="AT846" s="26"/>
      <c r="AX846" s="19"/>
      <c r="AY846" s="19"/>
      <c r="AZ846" s="19"/>
    </row>
    <row r="847" spans="13:52" ht="15.75" customHeight="1">
      <c r="M847" s="19"/>
      <c r="N847" s="19"/>
      <c r="O847" s="19"/>
      <c r="P847" s="19"/>
      <c r="Q847" s="19"/>
      <c r="R847" s="26"/>
      <c r="S847" s="20"/>
      <c r="T847" s="19"/>
      <c r="U847" s="19"/>
      <c r="V847" s="19"/>
      <c r="W847" s="19"/>
      <c r="X847" s="19"/>
      <c r="Y847" s="22"/>
      <c r="Z847" s="20"/>
      <c r="AO847" s="19"/>
      <c r="AP847" s="19"/>
      <c r="AQ847" s="19"/>
      <c r="AR847" s="19"/>
      <c r="AS847" s="19"/>
      <c r="AT847" s="26"/>
      <c r="AX847" s="19"/>
      <c r="AY847" s="19"/>
      <c r="AZ847" s="19"/>
    </row>
    <row r="848" spans="13:52" ht="15.75" customHeight="1">
      <c r="M848" s="19"/>
      <c r="N848" s="19"/>
      <c r="O848" s="19"/>
      <c r="P848" s="19"/>
      <c r="Q848" s="19"/>
      <c r="R848" s="26"/>
      <c r="S848" s="20"/>
      <c r="T848" s="19"/>
      <c r="U848" s="19"/>
      <c r="V848" s="19"/>
      <c r="W848" s="19"/>
      <c r="X848" s="19"/>
      <c r="Y848" s="22"/>
      <c r="Z848" s="20"/>
      <c r="AO848" s="19"/>
      <c r="AP848" s="19"/>
      <c r="AQ848" s="19"/>
      <c r="AR848" s="19"/>
      <c r="AS848" s="19"/>
      <c r="AT848" s="26"/>
      <c r="AX848" s="19"/>
      <c r="AY848" s="19"/>
      <c r="AZ848" s="19"/>
    </row>
    <row r="849" spans="13:52" ht="15.75" customHeight="1">
      <c r="M849" s="19"/>
      <c r="N849" s="19"/>
      <c r="O849" s="19"/>
      <c r="P849" s="19"/>
      <c r="Q849" s="19"/>
      <c r="R849" s="26"/>
      <c r="S849" s="20"/>
      <c r="T849" s="19"/>
      <c r="U849" s="19"/>
      <c r="V849" s="19"/>
      <c r="W849" s="19"/>
      <c r="X849" s="19"/>
      <c r="Y849" s="22"/>
      <c r="Z849" s="20"/>
      <c r="AO849" s="19"/>
      <c r="AP849" s="19"/>
      <c r="AQ849" s="19"/>
      <c r="AR849" s="19"/>
      <c r="AS849" s="19"/>
      <c r="AT849" s="26"/>
      <c r="AX849" s="19"/>
      <c r="AY849" s="19"/>
      <c r="AZ849" s="19"/>
    </row>
    <row r="850" spans="13:52" ht="15.75" customHeight="1">
      <c r="M850" s="19"/>
      <c r="N850" s="19"/>
      <c r="O850" s="19"/>
      <c r="P850" s="19"/>
      <c r="Q850" s="19"/>
      <c r="R850" s="26"/>
      <c r="S850" s="20"/>
      <c r="T850" s="19"/>
      <c r="U850" s="19"/>
      <c r="V850" s="19"/>
      <c r="W850" s="19"/>
      <c r="X850" s="19"/>
      <c r="Y850" s="22"/>
      <c r="Z850" s="20"/>
      <c r="AO850" s="19"/>
      <c r="AP850" s="19"/>
      <c r="AQ850" s="19"/>
      <c r="AR850" s="19"/>
      <c r="AS850" s="19"/>
      <c r="AT850" s="26"/>
      <c r="AX850" s="19"/>
      <c r="AY850" s="19"/>
      <c r="AZ850" s="19"/>
    </row>
    <row r="851" spans="13:52" ht="15.75" customHeight="1">
      <c r="M851" s="19"/>
      <c r="N851" s="19"/>
      <c r="O851" s="19"/>
      <c r="P851" s="19"/>
      <c r="Q851" s="19"/>
      <c r="R851" s="26"/>
      <c r="S851" s="20"/>
      <c r="T851" s="19"/>
      <c r="U851" s="19"/>
      <c r="V851" s="19"/>
      <c r="W851" s="19"/>
      <c r="X851" s="19"/>
      <c r="Y851" s="22"/>
      <c r="Z851" s="20"/>
      <c r="AO851" s="19"/>
      <c r="AP851" s="19"/>
      <c r="AQ851" s="19"/>
      <c r="AR851" s="19"/>
      <c r="AS851" s="19"/>
      <c r="AT851" s="26"/>
      <c r="AX851" s="19"/>
      <c r="AY851" s="19"/>
      <c r="AZ851" s="19"/>
    </row>
    <row r="852" spans="13:52" ht="15.75" customHeight="1">
      <c r="M852" s="19"/>
      <c r="N852" s="19"/>
      <c r="O852" s="19"/>
      <c r="P852" s="19"/>
      <c r="Q852" s="19"/>
      <c r="R852" s="26"/>
      <c r="S852" s="20"/>
      <c r="T852" s="19"/>
      <c r="U852" s="19"/>
      <c r="V852" s="19"/>
      <c r="W852" s="19"/>
      <c r="X852" s="19"/>
      <c r="Y852" s="22"/>
      <c r="Z852" s="20"/>
      <c r="AO852" s="19"/>
      <c r="AP852" s="19"/>
      <c r="AQ852" s="19"/>
      <c r="AR852" s="19"/>
      <c r="AS852" s="19"/>
      <c r="AT852" s="26"/>
      <c r="AX852" s="19"/>
      <c r="AY852" s="19"/>
      <c r="AZ852" s="19"/>
    </row>
    <row r="853" spans="13:52" ht="15.75" customHeight="1">
      <c r="M853" s="19"/>
      <c r="N853" s="19"/>
      <c r="O853" s="19"/>
      <c r="P853" s="19"/>
      <c r="Q853" s="19"/>
      <c r="R853" s="26"/>
      <c r="S853" s="20"/>
      <c r="T853" s="19"/>
      <c r="U853" s="19"/>
      <c r="V853" s="19"/>
      <c r="W853" s="19"/>
      <c r="X853" s="19"/>
      <c r="Y853" s="22"/>
      <c r="Z853" s="20"/>
      <c r="AO853" s="19"/>
      <c r="AP853" s="19"/>
      <c r="AQ853" s="19"/>
      <c r="AR853" s="19"/>
      <c r="AS853" s="19"/>
      <c r="AT853" s="26"/>
      <c r="AX853" s="19"/>
      <c r="AY853" s="19"/>
      <c r="AZ853" s="19"/>
    </row>
    <row r="854" spans="13:52" ht="15.75" customHeight="1">
      <c r="M854" s="19"/>
      <c r="N854" s="19"/>
      <c r="O854" s="19"/>
      <c r="P854" s="19"/>
      <c r="Q854" s="19"/>
      <c r="R854" s="26"/>
      <c r="S854" s="20"/>
      <c r="T854" s="19"/>
      <c r="U854" s="19"/>
      <c r="V854" s="19"/>
      <c r="W854" s="19"/>
      <c r="X854" s="19"/>
      <c r="Y854" s="22"/>
      <c r="Z854" s="20"/>
      <c r="AO854" s="19"/>
      <c r="AP854" s="19"/>
      <c r="AQ854" s="19"/>
      <c r="AR854" s="19"/>
      <c r="AS854" s="19"/>
      <c r="AT854" s="26"/>
      <c r="AX854" s="19"/>
      <c r="AY854" s="19"/>
      <c r="AZ854" s="19"/>
    </row>
    <row r="855" spans="13:52" ht="15.75" customHeight="1">
      <c r="M855" s="19"/>
      <c r="N855" s="19"/>
      <c r="O855" s="19"/>
      <c r="P855" s="19"/>
      <c r="Q855" s="19"/>
      <c r="R855" s="26"/>
      <c r="S855" s="20"/>
      <c r="T855" s="19"/>
      <c r="U855" s="19"/>
      <c r="V855" s="19"/>
      <c r="W855" s="19"/>
      <c r="X855" s="19"/>
      <c r="Y855" s="22"/>
      <c r="Z855" s="20"/>
      <c r="AO855" s="19"/>
      <c r="AP855" s="19"/>
      <c r="AQ855" s="19"/>
      <c r="AR855" s="19"/>
      <c r="AS855" s="19"/>
      <c r="AT855" s="26"/>
      <c r="AX855" s="19"/>
      <c r="AY855" s="19"/>
      <c r="AZ855" s="19"/>
    </row>
    <row r="856" spans="13:52" ht="15.75" customHeight="1">
      <c r="M856" s="19"/>
      <c r="N856" s="19"/>
      <c r="O856" s="19"/>
      <c r="P856" s="19"/>
      <c r="Q856" s="19"/>
      <c r="R856" s="26"/>
      <c r="S856" s="20"/>
      <c r="T856" s="19"/>
      <c r="U856" s="19"/>
      <c r="V856" s="19"/>
      <c r="W856" s="19"/>
      <c r="X856" s="19"/>
      <c r="Y856" s="22"/>
      <c r="Z856" s="20"/>
      <c r="AO856" s="19"/>
      <c r="AP856" s="19"/>
      <c r="AQ856" s="19"/>
      <c r="AR856" s="19"/>
      <c r="AS856" s="19"/>
      <c r="AT856" s="26"/>
      <c r="AX856" s="19"/>
      <c r="AY856" s="19"/>
      <c r="AZ856" s="19"/>
    </row>
    <row r="857" spans="13:52" ht="15.75" customHeight="1">
      <c r="M857" s="19"/>
      <c r="N857" s="19"/>
      <c r="O857" s="19"/>
      <c r="P857" s="19"/>
      <c r="Q857" s="19"/>
      <c r="R857" s="26"/>
      <c r="S857" s="20"/>
      <c r="T857" s="19"/>
      <c r="U857" s="19"/>
      <c r="V857" s="19"/>
      <c r="W857" s="19"/>
      <c r="X857" s="19"/>
      <c r="Y857" s="22"/>
      <c r="Z857" s="20"/>
      <c r="AO857" s="19"/>
      <c r="AP857" s="19"/>
      <c r="AQ857" s="19"/>
      <c r="AR857" s="19"/>
      <c r="AS857" s="19"/>
      <c r="AT857" s="26"/>
      <c r="AX857" s="19"/>
      <c r="AY857" s="19"/>
      <c r="AZ857" s="19"/>
    </row>
    <row r="858" spans="13:52" ht="15.75" customHeight="1">
      <c r="M858" s="19"/>
      <c r="N858" s="19"/>
      <c r="O858" s="19"/>
      <c r="P858" s="19"/>
      <c r="Q858" s="19"/>
      <c r="R858" s="26"/>
      <c r="S858" s="20"/>
      <c r="T858" s="19"/>
      <c r="U858" s="19"/>
      <c r="V858" s="19"/>
      <c r="W858" s="19"/>
      <c r="X858" s="19"/>
      <c r="Y858" s="22"/>
      <c r="Z858" s="20"/>
      <c r="AO858" s="19"/>
      <c r="AP858" s="19"/>
      <c r="AQ858" s="19"/>
      <c r="AR858" s="19"/>
      <c r="AS858" s="19"/>
      <c r="AT858" s="26"/>
      <c r="AX858" s="19"/>
      <c r="AY858" s="19"/>
      <c r="AZ858" s="19"/>
    </row>
    <row r="859" spans="13:52" ht="15.75" customHeight="1">
      <c r="M859" s="19"/>
      <c r="N859" s="19"/>
      <c r="O859" s="19"/>
      <c r="P859" s="19"/>
      <c r="Q859" s="19"/>
      <c r="R859" s="26"/>
      <c r="S859" s="20"/>
      <c r="T859" s="19"/>
      <c r="U859" s="19"/>
      <c r="V859" s="19"/>
      <c r="W859" s="19"/>
      <c r="X859" s="19"/>
      <c r="Y859" s="22"/>
      <c r="Z859" s="20"/>
      <c r="AO859" s="19"/>
      <c r="AP859" s="19"/>
      <c r="AQ859" s="19"/>
      <c r="AR859" s="19"/>
      <c r="AS859" s="19"/>
      <c r="AT859" s="26"/>
      <c r="AX859" s="19"/>
      <c r="AY859" s="19"/>
      <c r="AZ859" s="19"/>
    </row>
    <row r="860" spans="13:52" ht="15.75" customHeight="1">
      <c r="M860" s="19"/>
      <c r="N860" s="19"/>
      <c r="O860" s="19"/>
      <c r="P860" s="19"/>
      <c r="Q860" s="19"/>
      <c r="R860" s="26"/>
      <c r="S860" s="20"/>
      <c r="T860" s="19"/>
      <c r="U860" s="19"/>
      <c r="V860" s="19"/>
      <c r="W860" s="19"/>
      <c r="X860" s="19"/>
      <c r="Y860" s="22"/>
      <c r="Z860" s="20"/>
      <c r="AO860" s="19"/>
      <c r="AP860" s="19"/>
      <c r="AQ860" s="19"/>
      <c r="AR860" s="19"/>
      <c r="AS860" s="19"/>
      <c r="AT860" s="26"/>
      <c r="AX860" s="19"/>
      <c r="AY860" s="19"/>
      <c r="AZ860" s="19"/>
    </row>
    <row r="861" spans="13:52" ht="15.75" customHeight="1">
      <c r="M861" s="19"/>
      <c r="N861" s="19"/>
      <c r="O861" s="19"/>
      <c r="P861" s="19"/>
      <c r="Q861" s="19"/>
      <c r="R861" s="26"/>
      <c r="S861" s="20"/>
      <c r="T861" s="19"/>
      <c r="U861" s="19"/>
      <c r="V861" s="19"/>
      <c r="W861" s="19"/>
      <c r="X861" s="19"/>
      <c r="Y861" s="22"/>
      <c r="Z861" s="20"/>
      <c r="AO861" s="19"/>
      <c r="AP861" s="19"/>
      <c r="AQ861" s="19"/>
      <c r="AR861" s="19"/>
      <c r="AS861" s="19"/>
      <c r="AT861" s="26"/>
      <c r="AX861" s="19"/>
      <c r="AY861" s="19"/>
      <c r="AZ861" s="19"/>
    </row>
    <row r="862" spans="13:52" ht="15.75" customHeight="1">
      <c r="M862" s="19"/>
      <c r="N862" s="19"/>
      <c r="O862" s="19"/>
      <c r="P862" s="19"/>
      <c r="Q862" s="19"/>
      <c r="R862" s="26"/>
      <c r="S862" s="20"/>
      <c r="T862" s="19"/>
      <c r="U862" s="19"/>
      <c r="V862" s="19"/>
      <c r="W862" s="19"/>
      <c r="X862" s="19"/>
      <c r="Y862" s="22"/>
      <c r="Z862" s="20"/>
      <c r="AO862" s="19"/>
      <c r="AP862" s="19"/>
      <c r="AQ862" s="19"/>
      <c r="AR862" s="19"/>
      <c r="AS862" s="19"/>
      <c r="AT862" s="26"/>
      <c r="AX862" s="19"/>
      <c r="AY862" s="19"/>
      <c r="AZ862" s="19"/>
    </row>
    <row r="863" spans="13:52" ht="15.75" customHeight="1">
      <c r="M863" s="19"/>
      <c r="N863" s="19"/>
      <c r="O863" s="19"/>
      <c r="P863" s="19"/>
      <c r="Q863" s="19"/>
      <c r="R863" s="26"/>
      <c r="S863" s="20"/>
      <c r="T863" s="19"/>
      <c r="U863" s="19"/>
      <c r="V863" s="19"/>
      <c r="W863" s="19"/>
      <c r="X863" s="19"/>
      <c r="Y863" s="22"/>
      <c r="Z863" s="20"/>
      <c r="AO863" s="19"/>
      <c r="AP863" s="19"/>
      <c r="AQ863" s="19"/>
      <c r="AR863" s="19"/>
      <c r="AS863" s="19"/>
      <c r="AT863" s="26"/>
      <c r="AX863" s="19"/>
      <c r="AY863" s="19"/>
      <c r="AZ863" s="19"/>
    </row>
    <row r="864" spans="13:52" ht="15.75" customHeight="1">
      <c r="M864" s="19"/>
      <c r="N864" s="19"/>
      <c r="O864" s="19"/>
      <c r="P864" s="19"/>
      <c r="Q864" s="19"/>
      <c r="R864" s="26"/>
      <c r="S864" s="20"/>
      <c r="T864" s="19"/>
      <c r="U864" s="19"/>
      <c r="V864" s="19"/>
      <c r="W864" s="19"/>
      <c r="X864" s="19"/>
      <c r="Y864" s="22"/>
      <c r="Z864" s="20"/>
      <c r="AO864" s="19"/>
      <c r="AP864" s="19"/>
      <c r="AQ864" s="19"/>
      <c r="AR864" s="19"/>
      <c r="AS864" s="19"/>
      <c r="AT864" s="26"/>
      <c r="AX864" s="19"/>
      <c r="AY864" s="19"/>
      <c r="AZ864" s="19"/>
    </row>
    <row r="865" spans="13:52" ht="15.75" customHeight="1">
      <c r="M865" s="19"/>
      <c r="N865" s="19"/>
      <c r="O865" s="19"/>
      <c r="P865" s="19"/>
      <c r="Q865" s="19"/>
      <c r="R865" s="26"/>
      <c r="S865" s="20"/>
      <c r="T865" s="19"/>
      <c r="U865" s="19"/>
      <c r="V865" s="19"/>
      <c r="W865" s="19"/>
      <c r="X865" s="19"/>
      <c r="Y865" s="22"/>
      <c r="Z865" s="20"/>
      <c r="AO865" s="19"/>
      <c r="AP865" s="19"/>
      <c r="AQ865" s="19"/>
      <c r="AR865" s="19"/>
      <c r="AS865" s="19"/>
      <c r="AT865" s="26"/>
      <c r="AX865" s="19"/>
      <c r="AY865" s="19"/>
      <c r="AZ865" s="19"/>
    </row>
    <row r="866" spans="13:52" ht="15.75" customHeight="1">
      <c r="M866" s="19"/>
      <c r="N866" s="19"/>
      <c r="O866" s="19"/>
      <c r="P866" s="19"/>
      <c r="Q866" s="19"/>
      <c r="R866" s="26"/>
      <c r="S866" s="20"/>
      <c r="T866" s="19"/>
      <c r="U866" s="19"/>
      <c r="V866" s="19"/>
      <c r="W866" s="19"/>
      <c r="X866" s="19"/>
      <c r="Y866" s="22"/>
      <c r="Z866" s="20"/>
      <c r="AO866" s="19"/>
      <c r="AP866" s="19"/>
      <c r="AQ866" s="19"/>
      <c r="AR866" s="19"/>
      <c r="AS866" s="19"/>
      <c r="AT866" s="26"/>
      <c r="AX866" s="19"/>
      <c r="AY866" s="19"/>
      <c r="AZ866" s="19"/>
    </row>
    <row r="867" spans="13:52" ht="15.75" customHeight="1">
      <c r="M867" s="19"/>
      <c r="N867" s="19"/>
      <c r="O867" s="19"/>
      <c r="P867" s="19"/>
      <c r="Q867" s="19"/>
      <c r="R867" s="26"/>
      <c r="S867" s="20"/>
      <c r="T867" s="19"/>
      <c r="U867" s="19"/>
      <c r="V867" s="19"/>
      <c r="W867" s="19"/>
      <c r="X867" s="19"/>
      <c r="Y867" s="22"/>
      <c r="Z867" s="20"/>
      <c r="AO867" s="19"/>
      <c r="AP867" s="19"/>
      <c r="AQ867" s="19"/>
      <c r="AR867" s="19"/>
      <c r="AS867" s="19"/>
      <c r="AT867" s="26"/>
      <c r="AX867" s="19"/>
      <c r="AY867" s="19"/>
      <c r="AZ867" s="19"/>
    </row>
    <row r="868" spans="13:52" ht="15.75" customHeight="1">
      <c r="M868" s="19"/>
      <c r="N868" s="19"/>
      <c r="O868" s="19"/>
      <c r="P868" s="19"/>
      <c r="Q868" s="19"/>
      <c r="R868" s="26"/>
      <c r="S868" s="20"/>
      <c r="T868" s="19"/>
      <c r="U868" s="19"/>
      <c r="V868" s="19"/>
      <c r="W868" s="19"/>
      <c r="X868" s="19"/>
      <c r="Y868" s="22"/>
      <c r="Z868" s="20"/>
      <c r="AO868" s="19"/>
      <c r="AP868" s="19"/>
      <c r="AQ868" s="19"/>
      <c r="AR868" s="19"/>
      <c r="AS868" s="19"/>
      <c r="AT868" s="26"/>
      <c r="AX868" s="19"/>
      <c r="AY868" s="19"/>
      <c r="AZ868" s="19"/>
    </row>
    <row r="869" spans="13:52" ht="15.75" customHeight="1">
      <c r="M869" s="19"/>
      <c r="N869" s="19"/>
      <c r="O869" s="19"/>
      <c r="P869" s="19"/>
      <c r="Q869" s="19"/>
      <c r="R869" s="26"/>
      <c r="S869" s="20"/>
      <c r="T869" s="19"/>
      <c r="U869" s="19"/>
      <c r="V869" s="19"/>
      <c r="W869" s="19"/>
      <c r="X869" s="19"/>
      <c r="Y869" s="22"/>
      <c r="Z869" s="20"/>
      <c r="AO869" s="19"/>
      <c r="AP869" s="19"/>
      <c r="AQ869" s="19"/>
      <c r="AR869" s="19"/>
      <c r="AS869" s="19"/>
      <c r="AT869" s="26"/>
      <c r="AX869" s="19"/>
      <c r="AY869" s="19"/>
      <c r="AZ869" s="19"/>
    </row>
    <row r="870" spans="13:52" ht="15.75" customHeight="1">
      <c r="M870" s="19"/>
      <c r="N870" s="19"/>
      <c r="O870" s="19"/>
      <c r="P870" s="19"/>
      <c r="Q870" s="19"/>
      <c r="R870" s="26"/>
      <c r="S870" s="20"/>
      <c r="T870" s="19"/>
      <c r="U870" s="19"/>
      <c r="V870" s="19"/>
      <c r="W870" s="19"/>
      <c r="X870" s="19"/>
      <c r="Y870" s="22"/>
      <c r="Z870" s="20"/>
      <c r="AO870" s="19"/>
      <c r="AP870" s="19"/>
      <c r="AQ870" s="19"/>
      <c r="AR870" s="19"/>
      <c r="AS870" s="19"/>
      <c r="AT870" s="26"/>
      <c r="AX870" s="19"/>
      <c r="AY870" s="19"/>
      <c r="AZ870" s="19"/>
    </row>
    <row r="871" spans="13:52" ht="15.75" customHeight="1">
      <c r="M871" s="19"/>
      <c r="N871" s="19"/>
      <c r="O871" s="19"/>
      <c r="P871" s="19"/>
      <c r="Q871" s="19"/>
      <c r="R871" s="26"/>
      <c r="S871" s="20"/>
      <c r="T871" s="19"/>
      <c r="U871" s="19"/>
      <c r="V871" s="19"/>
      <c r="W871" s="19"/>
      <c r="X871" s="19"/>
      <c r="Y871" s="22"/>
      <c r="Z871" s="20"/>
      <c r="AO871" s="19"/>
      <c r="AP871" s="19"/>
      <c r="AQ871" s="19"/>
      <c r="AR871" s="19"/>
      <c r="AS871" s="19"/>
      <c r="AT871" s="26"/>
      <c r="AX871" s="19"/>
      <c r="AY871" s="19"/>
      <c r="AZ871" s="19"/>
    </row>
    <row r="872" spans="13:52" ht="15.75" customHeight="1">
      <c r="M872" s="19"/>
      <c r="N872" s="19"/>
      <c r="O872" s="19"/>
      <c r="P872" s="19"/>
      <c r="Q872" s="19"/>
      <c r="R872" s="26"/>
      <c r="S872" s="20"/>
      <c r="T872" s="19"/>
      <c r="U872" s="19"/>
      <c r="V872" s="19"/>
      <c r="W872" s="19"/>
      <c r="X872" s="19"/>
      <c r="Y872" s="22"/>
      <c r="Z872" s="20"/>
      <c r="AO872" s="19"/>
      <c r="AP872" s="19"/>
      <c r="AQ872" s="19"/>
      <c r="AR872" s="19"/>
      <c r="AS872" s="19"/>
      <c r="AT872" s="26"/>
      <c r="AX872" s="19"/>
      <c r="AY872" s="19"/>
      <c r="AZ872" s="19"/>
    </row>
    <row r="873" spans="13:52" ht="15.75" customHeight="1">
      <c r="M873" s="19"/>
      <c r="N873" s="19"/>
      <c r="O873" s="19"/>
      <c r="P873" s="19"/>
      <c r="Q873" s="19"/>
      <c r="R873" s="26"/>
      <c r="S873" s="20"/>
      <c r="T873" s="19"/>
      <c r="U873" s="19"/>
      <c r="V873" s="19"/>
      <c r="W873" s="19"/>
      <c r="X873" s="19"/>
      <c r="Y873" s="22"/>
      <c r="Z873" s="20"/>
      <c r="AO873" s="19"/>
      <c r="AP873" s="19"/>
      <c r="AQ873" s="19"/>
      <c r="AR873" s="19"/>
      <c r="AS873" s="19"/>
      <c r="AT873" s="26"/>
      <c r="AX873" s="19"/>
      <c r="AY873" s="19"/>
      <c r="AZ873" s="19"/>
    </row>
    <row r="874" spans="13:52" ht="15.75" customHeight="1">
      <c r="M874" s="19"/>
      <c r="N874" s="19"/>
      <c r="O874" s="19"/>
      <c r="P874" s="19"/>
      <c r="Q874" s="19"/>
      <c r="R874" s="26"/>
      <c r="S874" s="20"/>
      <c r="T874" s="19"/>
      <c r="U874" s="19"/>
      <c r="V874" s="19"/>
      <c r="W874" s="19"/>
      <c r="X874" s="19"/>
      <c r="Y874" s="22"/>
      <c r="Z874" s="20"/>
      <c r="AO874" s="19"/>
      <c r="AP874" s="19"/>
      <c r="AQ874" s="19"/>
      <c r="AR874" s="19"/>
      <c r="AS874" s="19"/>
      <c r="AT874" s="26"/>
      <c r="AX874" s="19"/>
      <c r="AY874" s="19"/>
      <c r="AZ874" s="19"/>
    </row>
    <row r="875" spans="13:52" ht="15.75" customHeight="1">
      <c r="M875" s="19"/>
      <c r="N875" s="19"/>
      <c r="O875" s="19"/>
      <c r="P875" s="19"/>
      <c r="Q875" s="19"/>
      <c r="R875" s="26"/>
      <c r="S875" s="20"/>
      <c r="T875" s="19"/>
      <c r="U875" s="19"/>
      <c r="V875" s="19"/>
      <c r="W875" s="19"/>
      <c r="X875" s="19"/>
      <c r="Y875" s="22"/>
      <c r="Z875" s="20"/>
      <c r="AO875" s="19"/>
      <c r="AP875" s="19"/>
      <c r="AQ875" s="19"/>
      <c r="AR875" s="19"/>
      <c r="AS875" s="19"/>
      <c r="AT875" s="26"/>
      <c r="AX875" s="19"/>
      <c r="AY875" s="19"/>
      <c r="AZ875" s="19"/>
    </row>
    <row r="876" spans="13:52" ht="15.75" customHeight="1">
      <c r="M876" s="19"/>
      <c r="N876" s="19"/>
      <c r="O876" s="19"/>
      <c r="P876" s="19"/>
      <c r="Q876" s="19"/>
      <c r="R876" s="26"/>
      <c r="S876" s="20"/>
      <c r="T876" s="19"/>
      <c r="U876" s="19"/>
      <c r="V876" s="19"/>
      <c r="W876" s="19"/>
      <c r="X876" s="19"/>
      <c r="Y876" s="22"/>
      <c r="Z876" s="20"/>
      <c r="AO876" s="19"/>
      <c r="AP876" s="19"/>
      <c r="AQ876" s="19"/>
      <c r="AR876" s="19"/>
      <c r="AS876" s="19"/>
      <c r="AT876" s="26"/>
      <c r="AX876" s="19"/>
      <c r="AY876" s="19"/>
      <c r="AZ876" s="19"/>
    </row>
    <row r="877" spans="13:52" ht="15.75" customHeight="1">
      <c r="M877" s="19"/>
      <c r="N877" s="19"/>
      <c r="O877" s="19"/>
      <c r="P877" s="19"/>
      <c r="Q877" s="19"/>
      <c r="R877" s="26"/>
      <c r="S877" s="20"/>
      <c r="T877" s="19"/>
      <c r="U877" s="19"/>
      <c r="V877" s="19"/>
      <c r="W877" s="19"/>
      <c r="X877" s="19"/>
      <c r="Y877" s="22"/>
      <c r="Z877" s="20"/>
      <c r="AO877" s="19"/>
      <c r="AP877" s="19"/>
      <c r="AQ877" s="19"/>
      <c r="AR877" s="19"/>
      <c r="AS877" s="19"/>
      <c r="AT877" s="26"/>
      <c r="AX877" s="19"/>
      <c r="AY877" s="19"/>
      <c r="AZ877" s="19"/>
    </row>
    <row r="878" spans="13:52" ht="15.75" customHeight="1">
      <c r="M878" s="19"/>
      <c r="N878" s="19"/>
      <c r="O878" s="19"/>
      <c r="P878" s="19"/>
      <c r="Q878" s="19"/>
      <c r="R878" s="26"/>
      <c r="S878" s="20"/>
      <c r="T878" s="19"/>
      <c r="U878" s="19"/>
      <c r="V878" s="19"/>
      <c r="W878" s="19"/>
      <c r="X878" s="19"/>
      <c r="Y878" s="22"/>
      <c r="Z878" s="20"/>
      <c r="AO878" s="19"/>
      <c r="AP878" s="19"/>
      <c r="AQ878" s="19"/>
      <c r="AR878" s="19"/>
      <c r="AS878" s="19"/>
      <c r="AT878" s="26"/>
      <c r="AX878" s="19"/>
      <c r="AY878" s="19"/>
      <c r="AZ878" s="19"/>
    </row>
    <row r="879" spans="13:52" ht="15.75" customHeight="1">
      <c r="M879" s="19"/>
      <c r="N879" s="19"/>
      <c r="O879" s="19"/>
      <c r="P879" s="19"/>
      <c r="Q879" s="19"/>
      <c r="R879" s="26"/>
      <c r="S879" s="20"/>
      <c r="T879" s="19"/>
      <c r="U879" s="19"/>
      <c r="V879" s="19"/>
      <c r="W879" s="19"/>
      <c r="X879" s="19"/>
      <c r="Y879" s="22"/>
      <c r="Z879" s="20"/>
      <c r="AO879" s="19"/>
      <c r="AP879" s="19"/>
      <c r="AQ879" s="19"/>
      <c r="AR879" s="19"/>
      <c r="AS879" s="19"/>
      <c r="AT879" s="26"/>
      <c r="AX879" s="19"/>
      <c r="AY879" s="19"/>
      <c r="AZ879" s="19"/>
    </row>
    <row r="880" spans="13:52" ht="15.75" customHeight="1">
      <c r="M880" s="19"/>
      <c r="N880" s="19"/>
      <c r="O880" s="19"/>
      <c r="P880" s="19"/>
      <c r="Q880" s="19"/>
      <c r="R880" s="26"/>
      <c r="S880" s="20"/>
      <c r="T880" s="19"/>
      <c r="U880" s="19"/>
      <c r="V880" s="19"/>
      <c r="W880" s="19"/>
      <c r="X880" s="19"/>
      <c r="Y880" s="22"/>
      <c r="Z880" s="20"/>
      <c r="AO880" s="19"/>
      <c r="AP880" s="19"/>
      <c r="AQ880" s="19"/>
      <c r="AR880" s="19"/>
      <c r="AS880" s="19"/>
      <c r="AT880" s="26"/>
      <c r="AX880" s="19"/>
      <c r="AY880" s="19"/>
      <c r="AZ880" s="19"/>
    </row>
    <row r="881" spans="13:52" ht="15.75" customHeight="1">
      <c r="M881" s="19"/>
      <c r="N881" s="19"/>
      <c r="O881" s="19"/>
      <c r="P881" s="19"/>
      <c r="Q881" s="19"/>
      <c r="R881" s="26"/>
      <c r="S881" s="20"/>
      <c r="T881" s="19"/>
      <c r="U881" s="19"/>
      <c r="V881" s="19"/>
      <c r="W881" s="19"/>
      <c r="X881" s="19"/>
      <c r="Y881" s="22"/>
      <c r="Z881" s="20"/>
      <c r="AO881" s="19"/>
      <c r="AP881" s="19"/>
      <c r="AQ881" s="19"/>
      <c r="AR881" s="19"/>
      <c r="AS881" s="19"/>
      <c r="AT881" s="26"/>
      <c r="AX881" s="19"/>
      <c r="AY881" s="19"/>
      <c r="AZ881" s="19"/>
    </row>
    <row r="882" spans="13:52" ht="15.75" customHeight="1">
      <c r="M882" s="19"/>
      <c r="N882" s="19"/>
      <c r="O882" s="19"/>
      <c r="P882" s="19"/>
      <c r="Q882" s="19"/>
      <c r="R882" s="26"/>
      <c r="S882" s="20"/>
      <c r="T882" s="19"/>
      <c r="U882" s="19"/>
      <c r="V882" s="19"/>
      <c r="W882" s="19"/>
      <c r="X882" s="19"/>
      <c r="Y882" s="22"/>
      <c r="Z882" s="20"/>
      <c r="AO882" s="19"/>
      <c r="AP882" s="19"/>
      <c r="AQ882" s="19"/>
      <c r="AR882" s="19"/>
      <c r="AS882" s="19"/>
      <c r="AT882" s="26"/>
      <c r="AX882" s="19"/>
      <c r="AY882" s="19"/>
      <c r="AZ882" s="19"/>
    </row>
    <row r="883" spans="13:52" ht="15.75" customHeight="1">
      <c r="M883" s="19"/>
      <c r="N883" s="19"/>
      <c r="O883" s="19"/>
      <c r="P883" s="19"/>
      <c r="Q883" s="19"/>
      <c r="R883" s="26"/>
      <c r="S883" s="20"/>
      <c r="T883" s="19"/>
      <c r="U883" s="19"/>
      <c r="V883" s="19"/>
      <c r="W883" s="19"/>
      <c r="X883" s="19"/>
      <c r="Y883" s="22"/>
      <c r="Z883" s="20"/>
      <c r="AO883" s="19"/>
      <c r="AP883" s="19"/>
      <c r="AQ883" s="19"/>
      <c r="AR883" s="19"/>
      <c r="AS883" s="19"/>
      <c r="AT883" s="26"/>
      <c r="AX883" s="19"/>
      <c r="AY883" s="19"/>
      <c r="AZ883" s="19"/>
    </row>
    <row r="884" spans="13:52" ht="15.75" customHeight="1">
      <c r="M884" s="19"/>
      <c r="N884" s="19"/>
      <c r="O884" s="19"/>
      <c r="P884" s="19"/>
      <c r="Q884" s="19"/>
      <c r="R884" s="26"/>
      <c r="S884" s="20"/>
      <c r="T884" s="19"/>
      <c r="U884" s="19"/>
      <c r="V884" s="19"/>
      <c r="W884" s="19"/>
      <c r="X884" s="19"/>
      <c r="Y884" s="22"/>
      <c r="Z884" s="20"/>
      <c r="AO884" s="19"/>
      <c r="AP884" s="19"/>
      <c r="AQ884" s="19"/>
      <c r="AR884" s="19"/>
      <c r="AS884" s="19"/>
      <c r="AT884" s="26"/>
      <c r="AX884" s="19"/>
      <c r="AY884" s="19"/>
      <c r="AZ884" s="19"/>
    </row>
    <row r="885" spans="13:52" ht="15.75" customHeight="1">
      <c r="M885" s="19"/>
      <c r="N885" s="19"/>
      <c r="O885" s="19"/>
      <c r="P885" s="19"/>
      <c r="Q885" s="19"/>
      <c r="R885" s="26"/>
      <c r="S885" s="20"/>
      <c r="T885" s="19"/>
      <c r="U885" s="19"/>
      <c r="V885" s="19"/>
      <c r="W885" s="19"/>
      <c r="X885" s="19"/>
      <c r="Y885" s="22"/>
      <c r="Z885" s="20"/>
      <c r="AO885" s="19"/>
      <c r="AP885" s="19"/>
      <c r="AQ885" s="19"/>
      <c r="AR885" s="19"/>
      <c r="AS885" s="19"/>
      <c r="AT885" s="26"/>
      <c r="AX885" s="19"/>
      <c r="AY885" s="19"/>
      <c r="AZ885" s="19"/>
    </row>
    <row r="886" spans="13:52" ht="15.75" customHeight="1">
      <c r="M886" s="19"/>
      <c r="N886" s="19"/>
      <c r="O886" s="19"/>
      <c r="P886" s="19"/>
      <c r="Q886" s="19"/>
      <c r="R886" s="26"/>
      <c r="S886" s="20"/>
      <c r="T886" s="19"/>
      <c r="U886" s="19"/>
      <c r="V886" s="19"/>
      <c r="W886" s="19"/>
      <c r="X886" s="19"/>
      <c r="Y886" s="22"/>
      <c r="Z886" s="20"/>
      <c r="AO886" s="19"/>
      <c r="AP886" s="19"/>
      <c r="AQ886" s="19"/>
      <c r="AR886" s="19"/>
      <c r="AS886" s="19"/>
      <c r="AT886" s="26"/>
      <c r="AX886" s="19"/>
      <c r="AY886" s="19"/>
      <c r="AZ886" s="19"/>
    </row>
    <row r="887" spans="13:52" ht="15.75" customHeight="1">
      <c r="M887" s="19"/>
      <c r="N887" s="19"/>
      <c r="O887" s="19"/>
      <c r="P887" s="19"/>
      <c r="Q887" s="19"/>
      <c r="R887" s="26"/>
      <c r="S887" s="20"/>
      <c r="T887" s="19"/>
      <c r="U887" s="19"/>
      <c r="V887" s="19"/>
      <c r="W887" s="19"/>
      <c r="X887" s="19"/>
      <c r="Y887" s="22"/>
      <c r="Z887" s="20"/>
      <c r="AO887" s="19"/>
      <c r="AP887" s="19"/>
      <c r="AQ887" s="19"/>
      <c r="AR887" s="19"/>
      <c r="AS887" s="19"/>
      <c r="AT887" s="26"/>
      <c r="AX887" s="19"/>
      <c r="AY887" s="19"/>
      <c r="AZ887" s="19"/>
    </row>
    <row r="888" spans="13:52" ht="15.75" customHeight="1">
      <c r="M888" s="19"/>
      <c r="N888" s="19"/>
      <c r="O888" s="19"/>
      <c r="P888" s="19"/>
      <c r="Q888" s="19"/>
      <c r="R888" s="26"/>
      <c r="S888" s="20"/>
      <c r="T888" s="19"/>
      <c r="U888" s="19"/>
      <c r="V888" s="19"/>
      <c r="W888" s="19"/>
      <c r="X888" s="19"/>
      <c r="Y888" s="22"/>
      <c r="Z888" s="20"/>
      <c r="AO888" s="19"/>
      <c r="AP888" s="19"/>
      <c r="AQ888" s="19"/>
      <c r="AR888" s="19"/>
      <c r="AS888" s="19"/>
      <c r="AT888" s="26"/>
      <c r="AX888" s="19"/>
      <c r="AY888" s="19"/>
      <c r="AZ888" s="19"/>
    </row>
    <row r="889" spans="13:52" ht="15.75" customHeight="1">
      <c r="M889" s="19"/>
      <c r="N889" s="19"/>
      <c r="O889" s="19"/>
      <c r="P889" s="19"/>
      <c r="Q889" s="19"/>
      <c r="R889" s="26"/>
      <c r="S889" s="20"/>
      <c r="T889" s="19"/>
      <c r="U889" s="19"/>
      <c r="V889" s="19"/>
      <c r="W889" s="19"/>
      <c r="X889" s="19"/>
      <c r="Y889" s="22"/>
      <c r="Z889" s="20"/>
      <c r="AO889" s="19"/>
      <c r="AP889" s="19"/>
      <c r="AQ889" s="19"/>
      <c r="AR889" s="19"/>
      <c r="AS889" s="19"/>
      <c r="AT889" s="26"/>
      <c r="AX889" s="19"/>
      <c r="AY889" s="19"/>
      <c r="AZ889" s="19"/>
    </row>
    <row r="890" spans="13:52" ht="15.75" customHeight="1">
      <c r="M890" s="19"/>
      <c r="N890" s="19"/>
      <c r="O890" s="19"/>
      <c r="P890" s="19"/>
      <c r="Q890" s="19"/>
      <c r="R890" s="26"/>
      <c r="S890" s="20"/>
      <c r="T890" s="19"/>
      <c r="U890" s="19"/>
      <c r="V890" s="19"/>
      <c r="W890" s="19"/>
      <c r="X890" s="19"/>
      <c r="Y890" s="22"/>
      <c r="Z890" s="20"/>
      <c r="AO890" s="19"/>
      <c r="AP890" s="19"/>
      <c r="AQ890" s="19"/>
      <c r="AR890" s="19"/>
      <c r="AS890" s="19"/>
      <c r="AT890" s="26"/>
      <c r="AX890" s="19"/>
      <c r="AY890" s="19"/>
      <c r="AZ890" s="19"/>
    </row>
    <row r="891" spans="13:52" ht="15.75" customHeight="1">
      <c r="M891" s="19"/>
      <c r="N891" s="19"/>
      <c r="O891" s="19"/>
      <c r="P891" s="19"/>
      <c r="Q891" s="19"/>
      <c r="R891" s="26"/>
      <c r="S891" s="20"/>
      <c r="T891" s="19"/>
      <c r="U891" s="19"/>
      <c r="V891" s="19"/>
      <c r="W891" s="19"/>
      <c r="X891" s="19"/>
      <c r="Y891" s="22"/>
      <c r="Z891" s="20"/>
      <c r="AO891" s="19"/>
      <c r="AP891" s="19"/>
      <c r="AQ891" s="19"/>
      <c r="AR891" s="19"/>
      <c r="AS891" s="19"/>
      <c r="AT891" s="26"/>
      <c r="AX891" s="19"/>
      <c r="AY891" s="19"/>
      <c r="AZ891" s="19"/>
    </row>
    <row r="892" spans="13:52" ht="15.75" customHeight="1">
      <c r="M892" s="19"/>
      <c r="N892" s="19"/>
      <c r="O892" s="19"/>
      <c r="P892" s="19"/>
      <c r="Q892" s="19"/>
      <c r="R892" s="26"/>
      <c r="S892" s="20"/>
      <c r="T892" s="19"/>
      <c r="U892" s="19"/>
      <c r="V892" s="19"/>
      <c r="W892" s="19"/>
      <c r="X892" s="19"/>
      <c r="Y892" s="22"/>
      <c r="Z892" s="20"/>
      <c r="AO892" s="19"/>
      <c r="AP892" s="19"/>
      <c r="AQ892" s="19"/>
      <c r="AR892" s="19"/>
      <c r="AS892" s="19"/>
      <c r="AT892" s="26"/>
      <c r="AX892" s="19"/>
      <c r="AY892" s="19"/>
      <c r="AZ892" s="19"/>
    </row>
    <row r="893" spans="13:52" ht="15.75" customHeight="1">
      <c r="M893" s="19"/>
      <c r="N893" s="19"/>
      <c r="O893" s="19"/>
      <c r="P893" s="19"/>
      <c r="Q893" s="19"/>
      <c r="R893" s="26"/>
      <c r="S893" s="20"/>
      <c r="T893" s="19"/>
      <c r="U893" s="19"/>
      <c r="V893" s="19"/>
      <c r="W893" s="19"/>
      <c r="X893" s="19"/>
      <c r="Y893" s="22"/>
      <c r="Z893" s="20"/>
      <c r="AO893" s="19"/>
      <c r="AP893" s="19"/>
      <c r="AQ893" s="19"/>
      <c r="AR893" s="19"/>
      <c r="AS893" s="19"/>
      <c r="AT893" s="26"/>
      <c r="AX893" s="19"/>
      <c r="AY893" s="19"/>
      <c r="AZ893" s="19"/>
    </row>
    <row r="894" spans="13:52" ht="15.75" customHeight="1">
      <c r="M894" s="19"/>
      <c r="N894" s="19"/>
      <c r="O894" s="19"/>
      <c r="P894" s="19"/>
      <c r="Q894" s="19"/>
      <c r="R894" s="26"/>
      <c r="S894" s="20"/>
      <c r="T894" s="19"/>
      <c r="U894" s="19"/>
      <c r="V894" s="19"/>
      <c r="W894" s="19"/>
      <c r="X894" s="19"/>
      <c r="Y894" s="22"/>
      <c r="Z894" s="20"/>
      <c r="AO894" s="19"/>
      <c r="AP894" s="19"/>
      <c r="AQ894" s="19"/>
      <c r="AR894" s="19"/>
      <c r="AS894" s="19"/>
      <c r="AT894" s="26"/>
      <c r="AX894" s="19"/>
      <c r="AY894" s="19"/>
      <c r="AZ894" s="19"/>
    </row>
    <row r="895" spans="13:52" ht="15.75" customHeight="1">
      <c r="M895" s="19"/>
      <c r="N895" s="19"/>
      <c r="O895" s="19"/>
      <c r="P895" s="19"/>
      <c r="Q895" s="19"/>
      <c r="R895" s="26"/>
      <c r="S895" s="20"/>
      <c r="T895" s="19"/>
      <c r="U895" s="19"/>
      <c r="V895" s="19"/>
      <c r="W895" s="19"/>
      <c r="X895" s="19"/>
      <c r="Y895" s="22"/>
      <c r="Z895" s="20"/>
      <c r="AO895" s="19"/>
      <c r="AP895" s="19"/>
      <c r="AQ895" s="19"/>
      <c r="AR895" s="19"/>
      <c r="AS895" s="19"/>
      <c r="AT895" s="26"/>
      <c r="AX895" s="19"/>
      <c r="AY895" s="19"/>
      <c r="AZ895" s="19"/>
    </row>
    <row r="896" spans="13:52" ht="15.75" customHeight="1">
      <c r="M896" s="19"/>
      <c r="N896" s="19"/>
      <c r="O896" s="19"/>
      <c r="P896" s="19"/>
      <c r="Q896" s="19"/>
      <c r="R896" s="26"/>
      <c r="S896" s="20"/>
      <c r="T896" s="19"/>
      <c r="U896" s="19"/>
      <c r="V896" s="19"/>
      <c r="W896" s="19"/>
      <c r="X896" s="19"/>
      <c r="Y896" s="22"/>
      <c r="Z896" s="20"/>
      <c r="AO896" s="19"/>
      <c r="AP896" s="19"/>
      <c r="AQ896" s="19"/>
      <c r="AR896" s="19"/>
      <c r="AS896" s="19"/>
      <c r="AT896" s="26"/>
      <c r="AX896" s="19"/>
      <c r="AY896" s="19"/>
      <c r="AZ896" s="19"/>
    </row>
    <row r="897" spans="13:52" ht="15.75" customHeight="1">
      <c r="M897" s="19"/>
      <c r="N897" s="19"/>
      <c r="O897" s="19"/>
      <c r="P897" s="19"/>
      <c r="Q897" s="19"/>
      <c r="R897" s="26"/>
      <c r="S897" s="20"/>
      <c r="T897" s="19"/>
      <c r="U897" s="19"/>
      <c r="V897" s="19"/>
      <c r="W897" s="19"/>
      <c r="X897" s="19"/>
      <c r="Y897" s="22"/>
      <c r="Z897" s="20"/>
      <c r="AO897" s="19"/>
      <c r="AP897" s="19"/>
      <c r="AQ897" s="19"/>
      <c r="AR897" s="19"/>
      <c r="AS897" s="19"/>
      <c r="AT897" s="26"/>
      <c r="AX897" s="19"/>
      <c r="AY897" s="19"/>
      <c r="AZ897" s="19"/>
    </row>
    <row r="898" spans="13:52" ht="15.75" customHeight="1">
      <c r="M898" s="19"/>
      <c r="N898" s="19"/>
      <c r="O898" s="19"/>
      <c r="P898" s="19"/>
      <c r="Q898" s="19"/>
      <c r="R898" s="26"/>
      <c r="S898" s="20"/>
      <c r="T898" s="19"/>
      <c r="U898" s="19"/>
      <c r="V898" s="19"/>
      <c r="W898" s="19"/>
      <c r="X898" s="19"/>
      <c r="Y898" s="22"/>
      <c r="Z898" s="20"/>
      <c r="AO898" s="19"/>
      <c r="AP898" s="19"/>
      <c r="AQ898" s="19"/>
      <c r="AR898" s="19"/>
      <c r="AS898" s="19"/>
      <c r="AT898" s="26"/>
      <c r="AX898" s="19"/>
      <c r="AY898" s="19"/>
      <c r="AZ898" s="19"/>
    </row>
    <row r="899" spans="13:52" ht="15.75" customHeight="1">
      <c r="M899" s="19"/>
      <c r="N899" s="19"/>
      <c r="O899" s="19"/>
      <c r="P899" s="19"/>
      <c r="Q899" s="19"/>
      <c r="R899" s="26"/>
      <c r="S899" s="20"/>
      <c r="T899" s="19"/>
      <c r="U899" s="19"/>
      <c r="V899" s="19"/>
      <c r="W899" s="19"/>
      <c r="X899" s="19"/>
      <c r="Y899" s="22"/>
      <c r="Z899" s="20"/>
      <c r="AO899" s="19"/>
      <c r="AP899" s="19"/>
      <c r="AQ899" s="19"/>
      <c r="AR899" s="19"/>
      <c r="AS899" s="19"/>
      <c r="AT899" s="26"/>
      <c r="AX899" s="19"/>
      <c r="AY899" s="19"/>
      <c r="AZ899" s="19"/>
    </row>
    <row r="900" spans="13:52" ht="15.75" customHeight="1">
      <c r="M900" s="19"/>
      <c r="N900" s="19"/>
      <c r="O900" s="19"/>
      <c r="P900" s="19"/>
      <c r="Q900" s="19"/>
      <c r="R900" s="26"/>
      <c r="S900" s="20"/>
      <c r="T900" s="19"/>
      <c r="U900" s="19"/>
      <c r="V900" s="19"/>
      <c r="W900" s="19"/>
      <c r="X900" s="19"/>
      <c r="Y900" s="22"/>
      <c r="Z900" s="20"/>
      <c r="AO900" s="19"/>
      <c r="AP900" s="19"/>
      <c r="AQ900" s="19"/>
      <c r="AR900" s="19"/>
      <c r="AS900" s="19"/>
      <c r="AT900" s="26"/>
      <c r="AX900" s="19"/>
      <c r="AY900" s="19"/>
      <c r="AZ900" s="19"/>
    </row>
    <row r="901" spans="13:52" ht="15.75" customHeight="1">
      <c r="M901" s="19"/>
      <c r="N901" s="19"/>
      <c r="O901" s="19"/>
      <c r="P901" s="19"/>
      <c r="Q901" s="19"/>
      <c r="R901" s="26"/>
      <c r="S901" s="20"/>
      <c r="T901" s="19"/>
      <c r="U901" s="19"/>
      <c r="V901" s="19"/>
      <c r="W901" s="19"/>
      <c r="X901" s="19"/>
      <c r="Y901" s="22"/>
      <c r="Z901" s="20"/>
      <c r="AO901" s="19"/>
      <c r="AP901" s="19"/>
      <c r="AQ901" s="19"/>
      <c r="AR901" s="19"/>
      <c r="AS901" s="19"/>
      <c r="AT901" s="26"/>
      <c r="AX901" s="19"/>
      <c r="AY901" s="19"/>
      <c r="AZ901" s="19"/>
    </row>
    <row r="902" spans="13:52" ht="15.75" customHeight="1">
      <c r="M902" s="19"/>
      <c r="N902" s="19"/>
      <c r="O902" s="19"/>
      <c r="P902" s="19"/>
      <c r="Q902" s="19"/>
      <c r="R902" s="26"/>
      <c r="S902" s="20"/>
      <c r="T902" s="19"/>
      <c r="U902" s="19"/>
      <c r="V902" s="19"/>
      <c r="W902" s="19"/>
      <c r="X902" s="19"/>
      <c r="Y902" s="22"/>
      <c r="Z902" s="20"/>
      <c r="AO902" s="19"/>
      <c r="AP902" s="19"/>
      <c r="AQ902" s="19"/>
      <c r="AR902" s="19"/>
      <c r="AS902" s="19"/>
      <c r="AT902" s="26"/>
      <c r="AX902" s="19"/>
      <c r="AY902" s="19"/>
      <c r="AZ902" s="19"/>
    </row>
    <row r="903" spans="13:52" ht="15.75" customHeight="1">
      <c r="M903" s="19"/>
      <c r="N903" s="19"/>
      <c r="O903" s="19"/>
      <c r="P903" s="19"/>
      <c r="Q903" s="19"/>
      <c r="R903" s="26"/>
      <c r="S903" s="20"/>
      <c r="T903" s="19"/>
      <c r="U903" s="19"/>
      <c r="V903" s="19"/>
      <c r="W903" s="19"/>
      <c r="X903" s="19"/>
      <c r="Y903" s="22"/>
      <c r="Z903" s="20"/>
      <c r="AO903" s="19"/>
      <c r="AP903" s="19"/>
      <c r="AQ903" s="19"/>
      <c r="AR903" s="19"/>
      <c r="AS903" s="19"/>
      <c r="AT903" s="26"/>
      <c r="AX903" s="19"/>
      <c r="AY903" s="19"/>
      <c r="AZ903" s="19"/>
    </row>
    <row r="904" spans="13:52" ht="15.75" customHeight="1">
      <c r="M904" s="19"/>
      <c r="N904" s="19"/>
      <c r="O904" s="19"/>
      <c r="P904" s="19"/>
      <c r="Q904" s="19"/>
      <c r="R904" s="26"/>
      <c r="S904" s="20"/>
      <c r="T904" s="19"/>
      <c r="U904" s="19"/>
      <c r="V904" s="19"/>
      <c r="W904" s="19"/>
      <c r="X904" s="19"/>
      <c r="Y904" s="22"/>
      <c r="Z904" s="20"/>
      <c r="AO904" s="19"/>
      <c r="AP904" s="19"/>
      <c r="AQ904" s="19"/>
      <c r="AR904" s="19"/>
      <c r="AS904" s="19"/>
      <c r="AT904" s="26"/>
      <c r="AX904" s="19"/>
      <c r="AY904" s="19"/>
      <c r="AZ904" s="19"/>
    </row>
    <row r="905" spans="13:52" ht="15.75" customHeight="1">
      <c r="M905" s="19"/>
      <c r="N905" s="19"/>
      <c r="O905" s="19"/>
      <c r="P905" s="19"/>
      <c r="Q905" s="19"/>
      <c r="R905" s="26"/>
      <c r="S905" s="20"/>
      <c r="T905" s="19"/>
      <c r="U905" s="19"/>
      <c r="V905" s="19"/>
      <c r="W905" s="19"/>
      <c r="X905" s="19"/>
      <c r="Y905" s="22"/>
      <c r="Z905" s="20"/>
      <c r="AO905" s="19"/>
      <c r="AP905" s="19"/>
      <c r="AQ905" s="19"/>
      <c r="AR905" s="19"/>
      <c r="AS905" s="19"/>
      <c r="AT905" s="26"/>
      <c r="AX905" s="19"/>
      <c r="AY905" s="19"/>
      <c r="AZ905" s="19"/>
    </row>
    <row r="906" spans="13:52" ht="15.75" customHeight="1">
      <c r="M906" s="19"/>
      <c r="N906" s="19"/>
      <c r="O906" s="19"/>
      <c r="P906" s="19"/>
      <c r="Q906" s="19"/>
      <c r="R906" s="26"/>
      <c r="S906" s="20"/>
      <c r="T906" s="19"/>
      <c r="U906" s="19"/>
      <c r="V906" s="19"/>
      <c r="W906" s="19"/>
      <c r="X906" s="19"/>
      <c r="Y906" s="22"/>
      <c r="Z906" s="20"/>
      <c r="AO906" s="19"/>
      <c r="AP906" s="19"/>
      <c r="AQ906" s="19"/>
      <c r="AR906" s="19"/>
      <c r="AS906" s="19"/>
      <c r="AT906" s="26"/>
      <c r="AX906" s="19"/>
      <c r="AY906" s="19"/>
      <c r="AZ906" s="19"/>
    </row>
    <row r="907" spans="13:52" ht="15.75" customHeight="1">
      <c r="M907" s="19"/>
      <c r="N907" s="19"/>
      <c r="O907" s="19"/>
      <c r="P907" s="19"/>
      <c r="Q907" s="19"/>
      <c r="R907" s="26"/>
      <c r="S907" s="20"/>
      <c r="T907" s="19"/>
      <c r="U907" s="19"/>
      <c r="V907" s="19"/>
      <c r="W907" s="19"/>
      <c r="X907" s="19"/>
      <c r="Y907" s="22"/>
      <c r="Z907" s="20"/>
      <c r="AO907" s="19"/>
      <c r="AP907" s="19"/>
      <c r="AQ907" s="19"/>
      <c r="AR907" s="19"/>
      <c r="AS907" s="19"/>
      <c r="AT907" s="26"/>
      <c r="AX907" s="19"/>
      <c r="AY907" s="19"/>
      <c r="AZ907" s="19"/>
    </row>
    <row r="908" spans="13:52" ht="15.75" customHeight="1">
      <c r="M908" s="19"/>
      <c r="N908" s="19"/>
      <c r="O908" s="19"/>
      <c r="P908" s="19"/>
      <c r="Q908" s="19"/>
      <c r="R908" s="26"/>
      <c r="S908" s="20"/>
      <c r="T908" s="19"/>
      <c r="U908" s="19"/>
      <c r="V908" s="19"/>
      <c r="W908" s="19"/>
      <c r="X908" s="19"/>
      <c r="Y908" s="22"/>
      <c r="Z908" s="20"/>
      <c r="AO908" s="19"/>
      <c r="AP908" s="19"/>
      <c r="AQ908" s="19"/>
      <c r="AR908" s="19"/>
      <c r="AS908" s="19"/>
      <c r="AT908" s="26"/>
      <c r="AX908" s="19"/>
      <c r="AY908" s="19"/>
      <c r="AZ908" s="19"/>
    </row>
    <row r="909" spans="13:52" ht="15.75" customHeight="1">
      <c r="M909" s="19"/>
      <c r="N909" s="19"/>
      <c r="O909" s="19"/>
      <c r="P909" s="19"/>
      <c r="Q909" s="19"/>
      <c r="R909" s="26"/>
      <c r="S909" s="20"/>
      <c r="T909" s="19"/>
      <c r="U909" s="19"/>
      <c r="V909" s="19"/>
      <c r="W909" s="19"/>
      <c r="X909" s="19"/>
      <c r="Y909" s="22"/>
      <c r="Z909" s="20"/>
      <c r="AO909" s="19"/>
      <c r="AP909" s="19"/>
      <c r="AQ909" s="19"/>
      <c r="AR909" s="19"/>
      <c r="AS909" s="19"/>
      <c r="AT909" s="26"/>
      <c r="AX909" s="19"/>
      <c r="AY909" s="19"/>
      <c r="AZ909" s="19"/>
    </row>
    <row r="910" spans="13:52" ht="15.75" customHeight="1">
      <c r="M910" s="19"/>
      <c r="N910" s="19"/>
      <c r="O910" s="19"/>
      <c r="P910" s="19"/>
      <c r="Q910" s="19"/>
      <c r="R910" s="26"/>
      <c r="S910" s="20"/>
      <c r="T910" s="19"/>
      <c r="U910" s="19"/>
      <c r="V910" s="19"/>
      <c r="W910" s="19"/>
      <c r="X910" s="19"/>
      <c r="Y910" s="22"/>
      <c r="Z910" s="20"/>
      <c r="AO910" s="19"/>
      <c r="AP910" s="19"/>
      <c r="AQ910" s="19"/>
      <c r="AR910" s="19"/>
      <c r="AS910" s="19"/>
      <c r="AT910" s="26"/>
      <c r="AX910" s="19"/>
      <c r="AY910" s="19"/>
      <c r="AZ910" s="19"/>
    </row>
    <row r="911" spans="13:52" ht="15.75" customHeight="1">
      <c r="M911" s="19"/>
      <c r="N911" s="19"/>
      <c r="O911" s="19"/>
      <c r="P911" s="19"/>
      <c r="Q911" s="19"/>
      <c r="R911" s="26"/>
      <c r="S911" s="20"/>
      <c r="T911" s="19"/>
      <c r="U911" s="19"/>
      <c r="V911" s="19"/>
      <c r="W911" s="19"/>
      <c r="X911" s="19"/>
      <c r="Y911" s="22"/>
      <c r="Z911" s="20"/>
      <c r="AO911" s="19"/>
      <c r="AP911" s="19"/>
      <c r="AQ911" s="19"/>
      <c r="AR911" s="19"/>
      <c r="AS911" s="19"/>
      <c r="AT911" s="26"/>
      <c r="AX911" s="19"/>
      <c r="AY911" s="19"/>
      <c r="AZ911" s="19"/>
    </row>
    <row r="912" spans="13:52" ht="15.75" customHeight="1">
      <c r="M912" s="19"/>
      <c r="N912" s="19"/>
      <c r="O912" s="19"/>
      <c r="P912" s="19"/>
      <c r="Q912" s="19"/>
      <c r="R912" s="26"/>
      <c r="S912" s="20"/>
      <c r="T912" s="19"/>
      <c r="U912" s="19"/>
      <c r="V912" s="19"/>
      <c r="W912" s="19"/>
      <c r="X912" s="19"/>
      <c r="Y912" s="22"/>
      <c r="Z912" s="20"/>
      <c r="AO912" s="19"/>
      <c r="AP912" s="19"/>
      <c r="AQ912" s="19"/>
      <c r="AR912" s="19"/>
      <c r="AS912" s="19"/>
      <c r="AT912" s="26"/>
      <c r="AX912" s="19"/>
      <c r="AY912" s="19"/>
      <c r="AZ912" s="19"/>
    </row>
    <row r="913" spans="13:52" ht="15.75" customHeight="1">
      <c r="M913" s="19"/>
      <c r="N913" s="19"/>
      <c r="O913" s="19"/>
      <c r="P913" s="19"/>
      <c r="Q913" s="19"/>
      <c r="R913" s="26"/>
      <c r="S913" s="20"/>
      <c r="T913" s="19"/>
      <c r="U913" s="19"/>
      <c r="V913" s="19"/>
      <c r="W913" s="19"/>
      <c r="X913" s="19"/>
      <c r="Y913" s="22"/>
      <c r="Z913" s="20"/>
      <c r="AO913" s="19"/>
      <c r="AP913" s="19"/>
      <c r="AQ913" s="19"/>
      <c r="AR913" s="19"/>
      <c r="AS913" s="19"/>
      <c r="AT913" s="26"/>
      <c r="AX913" s="19"/>
      <c r="AY913" s="19"/>
      <c r="AZ913" s="19"/>
    </row>
    <row r="914" spans="13:52" ht="15.75" customHeight="1">
      <c r="M914" s="19"/>
      <c r="N914" s="19"/>
      <c r="O914" s="19"/>
      <c r="P914" s="19"/>
      <c r="Q914" s="19"/>
      <c r="R914" s="26"/>
      <c r="S914" s="20"/>
      <c r="T914" s="19"/>
      <c r="U914" s="19"/>
      <c r="V914" s="19"/>
      <c r="W914" s="19"/>
      <c r="X914" s="19"/>
      <c r="Y914" s="22"/>
      <c r="Z914" s="20"/>
      <c r="AO914" s="19"/>
      <c r="AP914" s="19"/>
      <c r="AQ914" s="19"/>
      <c r="AR914" s="19"/>
      <c r="AS914" s="19"/>
      <c r="AT914" s="26"/>
      <c r="AX914" s="19"/>
      <c r="AY914" s="19"/>
      <c r="AZ914" s="19"/>
    </row>
    <row r="915" spans="13:52" ht="15.75" customHeight="1">
      <c r="M915" s="19"/>
      <c r="N915" s="19"/>
      <c r="O915" s="19"/>
      <c r="P915" s="19"/>
      <c r="Q915" s="19"/>
      <c r="R915" s="26"/>
      <c r="S915" s="20"/>
      <c r="T915" s="19"/>
      <c r="U915" s="19"/>
      <c r="V915" s="19"/>
      <c r="W915" s="19"/>
      <c r="X915" s="19"/>
      <c r="Y915" s="22"/>
      <c r="Z915" s="20"/>
      <c r="AO915" s="19"/>
      <c r="AP915" s="19"/>
      <c r="AQ915" s="19"/>
      <c r="AR915" s="19"/>
      <c r="AS915" s="19"/>
      <c r="AT915" s="26"/>
      <c r="AX915" s="19"/>
      <c r="AY915" s="19"/>
      <c r="AZ915" s="19"/>
    </row>
    <row r="916" spans="13:52" ht="15.75" customHeight="1">
      <c r="M916" s="19"/>
      <c r="N916" s="19"/>
      <c r="O916" s="19"/>
      <c r="P916" s="19"/>
      <c r="Q916" s="19"/>
      <c r="R916" s="26"/>
      <c r="S916" s="20"/>
      <c r="T916" s="19"/>
      <c r="U916" s="19"/>
      <c r="V916" s="19"/>
      <c r="W916" s="19"/>
      <c r="X916" s="19"/>
      <c r="Y916" s="22"/>
      <c r="Z916" s="20"/>
      <c r="AO916" s="19"/>
      <c r="AP916" s="19"/>
      <c r="AQ916" s="19"/>
      <c r="AR916" s="19"/>
      <c r="AS916" s="19"/>
      <c r="AT916" s="26"/>
      <c r="AX916" s="19"/>
      <c r="AY916" s="19"/>
      <c r="AZ916" s="19"/>
    </row>
    <row r="917" spans="13:52" ht="15.75" customHeight="1">
      <c r="M917" s="19"/>
      <c r="N917" s="19"/>
      <c r="O917" s="19"/>
      <c r="P917" s="19"/>
      <c r="Q917" s="19"/>
      <c r="R917" s="26"/>
      <c r="S917" s="20"/>
      <c r="T917" s="19"/>
      <c r="U917" s="19"/>
      <c r="V917" s="19"/>
      <c r="W917" s="19"/>
      <c r="X917" s="19"/>
      <c r="Y917" s="22"/>
      <c r="Z917" s="20"/>
      <c r="AO917" s="19"/>
      <c r="AP917" s="19"/>
      <c r="AQ917" s="19"/>
      <c r="AR917" s="19"/>
      <c r="AS917" s="19"/>
      <c r="AT917" s="26"/>
      <c r="AX917" s="19"/>
      <c r="AY917" s="19"/>
      <c r="AZ917" s="19"/>
    </row>
    <row r="918" spans="13:52" ht="15.75" customHeight="1">
      <c r="M918" s="19"/>
      <c r="N918" s="19"/>
      <c r="O918" s="19"/>
      <c r="P918" s="19"/>
      <c r="Q918" s="19"/>
      <c r="R918" s="26"/>
      <c r="S918" s="20"/>
      <c r="T918" s="19"/>
      <c r="U918" s="19"/>
      <c r="V918" s="19"/>
      <c r="W918" s="19"/>
      <c r="X918" s="19"/>
      <c r="Y918" s="22"/>
      <c r="Z918" s="20"/>
      <c r="AO918" s="19"/>
      <c r="AP918" s="19"/>
      <c r="AQ918" s="19"/>
      <c r="AR918" s="19"/>
      <c r="AS918" s="19"/>
      <c r="AT918" s="26"/>
      <c r="AX918" s="19"/>
      <c r="AY918" s="19"/>
      <c r="AZ918" s="19"/>
    </row>
    <row r="919" spans="13:52" ht="15.75" customHeight="1">
      <c r="M919" s="19"/>
      <c r="N919" s="19"/>
      <c r="O919" s="19"/>
      <c r="P919" s="19"/>
      <c r="Q919" s="19"/>
      <c r="R919" s="26"/>
      <c r="S919" s="20"/>
      <c r="T919" s="19"/>
      <c r="U919" s="19"/>
      <c r="V919" s="19"/>
      <c r="W919" s="19"/>
      <c r="X919" s="19"/>
      <c r="Y919" s="22"/>
      <c r="Z919" s="20"/>
      <c r="AO919" s="19"/>
      <c r="AP919" s="19"/>
      <c r="AQ919" s="19"/>
      <c r="AR919" s="19"/>
      <c r="AS919" s="19"/>
      <c r="AT919" s="26"/>
      <c r="AX919" s="19"/>
      <c r="AY919" s="19"/>
      <c r="AZ919" s="19"/>
    </row>
    <row r="920" spans="13:52" ht="15.75" customHeight="1">
      <c r="M920" s="19"/>
      <c r="N920" s="19"/>
      <c r="O920" s="19"/>
      <c r="P920" s="19"/>
      <c r="Q920" s="19"/>
      <c r="R920" s="26"/>
      <c r="S920" s="20"/>
      <c r="T920" s="19"/>
      <c r="U920" s="19"/>
      <c r="V920" s="19"/>
      <c r="W920" s="19"/>
      <c r="X920" s="19"/>
      <c r="Y920" s="22"/>
      <c r="Z920" s="20"/>
      <c r="AO920" s="19"/>
      <c r="AP920" s="19"/>
      <c r="AQ920" s="19"/>
      <c r="AR920" s="19"/>
      <c r="AS920" s="19"/>
      <c r="AT920" s="26"/>
      <c r="AX920" s="19"/>
      <c r="AY920" s="19"/>
      <c r="AZ920" s="19"/>
    </row>
    <row r="921" spans="13:52" ht="15.75" customHeight="1">
      <c r="M921" s="19"/>
      <c r="N921" s="19"/>
      <c r="O921" s="19"/>
      <c r="P921" s="19"/>
      <c r="Q921" s="19"/>
      <c r="R921" s="26"/>
      <c r="S921" s="20"/>
      <c r="T921" s="19"/>
      <c r="U921" s="19"/>
      <c r="V921" s="19"/>
      <c r="W921" s="19"/>
      <c r="X921" s="19"/>
      <c r="Y921" s="22"/>
      <c r="Z921" s="20"/>
      <c r="AO921" s="19"/>
      <c r="AP921" s="19"/>
      <c r="AQ921" s="19"/>
      <c r="AR921" s="19"/>
      <c r="AS921" s="19"/>
      <c r="AT921" s="26"/>
      <c r="AX921" s="19"/>
      <c r="AY921" s="19"/>
      <c r="AZ921" s="19"/>
    </row>
    <row r="922" spans="13:52" ht="15.75" customHeight="1">
      <c r="M922" s="19"/>
      <c r="N922" s="19"/>
      <c r="O922" s="19"/>
      <c r="P922" s="19"/>
      <c r="Q922" s="19"/>
      <c r="R922" s="26"/>
      <c r="S922" s="20"/>
      <c r="T922" s="19"/>
      <c r="U922" s="19"/>
      <c r="V922" s="19"/>
      <c r="W922" s="19"/>
      <c r="X922" s="19"/>
      <c r="Y922" s="22"/>
      <c r="Z922" s="20"/>
      <c r="AO922" s="19"/>
      <c r="AP922" s="19"/>
      <c r="AQ922" s="19"/>
      <c r="AR922" s="19"/>
      <c r="AS922" s="19"/>
      <c r="AT922" s="26"/>
      <c r="AX922" s="19"/>
      <c r="AY922" s="19"/>
      <c r="AZ922" s="19"/>
    </row>
    <row r="923" spans="13:52" ht="15.75" customHeight="1">
      <c r="M923" s="19"/>
      <c r="N923" s="19"/>
      <c r="O923" s="19"/>
      <c r="P923" s="19"/>
      <c r="Q923" s="19"/>
      <c r="R923" s="26"/>
      <c r="S923" s="20"/>
      <c r="T923" s="19"/>
      <c r="U923" s="19"/>
      <c r="V923" s="19"/>
      <c r="W923" s="19"/>
      <c r="X923" s="19"/>
      <c r="Y923" s="22"/>
      <c r="Z923" s="20"/>
      <c r="AO923" s="19"/>
      <c r="AP923" s="19"/>
      <c r="AQ923" s="19"/>
      <c r="AR923" s="19"/>
      <c r="AS923" s="19"/>
      <c r="AT923" s="26"/>
      <c r="AX923" s="19"/>
      <c r="AY923" s="19"/>
      <c r="AZ923" s="19"/>
    </row>
    <row r="924" spans="13:52" ht="15.75" customHeight="1">
      <c r="M924" s="19"/>
      <c r="N924" s="19"/>
      <c r="O924" s="19"/>
      <c r="P924" s="19"/>
      <c r="Q924" s="19"/>
      <c r="R924" s="26"/>
      <c r="S924" s="20"/>
      <c r="T924" s="19"/>
      <c r="U924" s="19"/>
      <c r="V924" s="19"/>
      <c r="W924" s="19"/>
      <c r="X924" s="19"/>
      <c r="Y924" s="22"/>
      <c r="Z924" s="20"/>
      <c r="AO924" s="19"/>
      <c r="AP924" s="19"/>
      <c r="AQ924" s="19"/>
      <c r="AR924" s="19"/>
      <c r="AS924" s="19"/>
      <c r="AT924" s="26"/>
      <c r="AX924" s="19"/>
      <c r="AY924" s="19"/>
      <c r="AZ924" s="19"/>
    </row>
    <row r="925" spans="13:52" ht="15.75" customHeight="1">
      <c r="M925" s="19"/>
      <c r="N925" s="19"/>
      <c r="O925" s="19"/>
      <c r="P925" s="19"/>
      <c r="Q925" s="19"/>
      <c r="R925" s="26"/>
      <c r="S925" s="20"/>
      <c r="T925" s="19"/>
      <c r="U925" s="19"/>
      <c r="V925" s="19"/>
      <c r="W925" s="19"/>
      <c r="X925" s="19"/>
      <c r="Y925" s="22"/>
      <c r="Z925" s="20"/>
      <c r="AO925" s="19"/>
      <c r="AP925" s="19"/>
      <c r="AQ925" s="19"/>
      <c r="AR925" s="19"/>
      <c r="AS925" s="19"/>
      <c r="AT925" s="26"/>
      <c r="AX925" s="19"/>
      <c r="AY925" s="19"/>
      <c r="AZ925" s="19"/>
    </row>
    <row r="926" spans="13:52" ht="15.75" customHeight="1">
      <c r="M926" s="19"/>
      <c r="N926" s="19"/>
      <c r="O926" s="19"/>
      <c r="P926" s="19"/>
      <c r="Q926" s="19"/>
      <c r="R926" s="26"/>
      <c r="S926" s="20"/>
      <c r="T926" s="19"/>
      <c r="U926" s="19"/>
      <c r="V926" s="19"/>
      <c r="W926" s="19"/>
      <c r="X926" s="19"/>
      <c r="Y926" s="22"/>
      <c r="Z926" s="20"/>
      <c r="AO926" s="19"/>
      <c r="AP926" s="19"/>
      <c r="AQ926" s="19"/>
      <c r="AR926" s="19"/>
      <c r="AS926" s="19"/>
      <c r="AT926" s="26"/>
      <c r="AX926" s="19"/>
      <c r="AY926" s="19"/>
      <c r="AZ926" s="19"/>
    </row>
    <row r="927" spans="13:52" ht="15.75" customHeight="1">
      <c r="M927" s="19"/>
      <c r="N927" s="19"/>
      <c r="O927" s="19"/>
      <c r="P927" s="19"/>
      <c r="Q927" s="19"/>
      <c r="R927" s="26"/>
      <c r="S927" s="20"/>
      <c r="T927" s="19"/>
      <c r="U927" s="19"/>
      <c r="V927" s="19"/>
      <c r="W927" s="19"/>
      <c r="X927" s="19"/>
      <c r="Y927" s="22"/>
      <c r="Z927" s="20"/>
      <c r="AO927" s="19"/>
      <c r="AP927" s="19"/>
      <c r="AQ927" s="19"/>
      <c r="AR927" s="19"/>
      <c r="AS927" s="19"/>
      <c r="AT927" s="26"/>
      <c r="AX927" s="19"/>
      <c r="AY927" s="19"/>
      <c r="AZ927" s="19"/>
    </row>
    <row r="928" spans="13:52" ht="15.75" customHeight="1">
      <c r="M928" s="19"/>
      <c r="N928" s="19"/>
      <c r="O928" s="19"/>
      <c r="P928" s="19"/>
      <c r="Q928" s="19"/>
      <c r="R928" s="26"/>
      <c r="S928" s="20"/>
      <c r="T928" s="19"/>
      <c r="U928" s="19"/>
      <c r="V928" s="19"/>
      <c r="W928" s="19"/>
      <c r="X928" s="19"/>
      <c r="Y928" s="22"/>
      <c r="Z928" s="20"/>
      <c r="AO928" s="19"/>
      <c r="AP928" s="19"/>
      <c r="AQ928" s="19"/>
      <c r="AR928" s="19"/>
      <c r="AS928" s="19"/>
      <c r="AT928" s="26"/>
      <c r="AX928" s="19"/>
      <c r="AY928" s="19"/>
      <c r="AZ928" s="19"/>
    </row>
    <row r="929" spans="13:52" ht="15.75" customHeight="1">
      <c r="M929" s="19"/>
      <c r="N929" s="19"/>
      <c r="O929" s="19"/>
      <c r="P929" s="19"/>
      <c r="Q929" s="19"/>
      <c r="R929" s="26"/>
      <c r="S929" s="20"/>
      <c r="T929" s="19"/>
      <c r="U929" s="19"/>
      <c r="V929" s="19"/>
      <c r="W929" s="19"/>
      <c r="X929" s="19"/>
      <c r="Y929" s="22"/>
      <c r="Z929" s="20"/>
      <c r="AO929" s="19"/>
      <c r="AP929" s="19"/>
      <c r="AQ929" s="19"/>
      <c r="AR929" s="19"/>
      <c r="AS929" s="19"/>
      <c r="AT929" s="26"/>
      <c r="AX929" s="19"/>
      <c r="AY929" s="19"/>
      <c r="AZ929" s="19"/>
    </row>
    <row r="930" spans="13:52" ht="15.75" customHeight="1">
      <c r="M930" s="19"/>
      <c r="N930" s="19"/>
      <c r="O930" s="19"/>
      <c r="P930" s="19"/>
      <c r="Q930" s="19"/>
      <c r="R930" s="26"/>
      <c r="S930" s="20"/>
      <c r="T930" s="19"/>
      <c r="U930" s="19"/>
      <c r="V930" s="19"/>
      <c r="W930" s="19"/>
      <c r="X930" s="19"/>
      <c r="Y930" s="22"/>
      <c r="Z930" s="20"/>
      <c r="AO930" s="19"/>
      <c r="AP930" s="19"/>
      <c r="AQ930" s="19"/>
      <c r="AR930" s="19"/>
      <c r="AS930" s="19"/>
      <c r="AT930" s="26"/>
      <c r="AX930" s="19"/>
      <c r="AY930" s="19"/>
      <c r="AZ930" s="19"/>
    </row>
    <row r="931" spans="13:52" ht="15.75" customHeight="1">
      <c r="M931" s="19"/>
      <c r="N931" s="19"/>
      <c r="O931" s="19"/>
      <c r="P931" s="19"/>
      <c r="Q931" s="19"/>
      <c r="R931" s="26"/>
      <c r="S931" s="20"/>
      <c r="T931" s="19"/>
      <c r="U931" s="19"/>
      <c r="V931" s="19"/>
      <c r="W931" s="19"/>
      <c r="X931" s="19"/>
      <c r="Y931" s="22"/>
      <c r="Z931" s="20"/>
      <c r="AO931" s="19"/>
      <c r="AP931" s="19"/>
      <c r="AQ931" s="19"/>
      <c r="AR931" s="19"/>
      <c r="AS931" s="19"/>
      <c r="AT931" s="26"/>
      <c r="AX931" s="19"/>
      <c r="AY931" s="19"/>
      <c r="AZ931" s="19"/>
    </row>
    <row r="932" spans="13:52" ht="15.75" customHeight="1">
      <c r="M932" s="19"/>
      <c r="N932" s="19"/>
      <c r="O932" s="19"/>
      <c r="P932" s="19"/>
      <c r="Q932" s="19"/>
      <c r="R932" s="26"/>
      <c r="S932" s="20"/>
      <c r="T932" s="19"/>
      <c r="U932" s="19"/>
      <c r="V932" s="19"/>
      <c r="W932" s="19"/>
      <c r="X932" s="19"/>
      <c r="Y932" s="22"/>
      <c r="Z932" s="20"/>
      <c r="AO932" s="19"/>
      <c r="AP932" s="19"/>
      <c r="AQ932" s="19"/>
      <c r="AR932" s="19"/>
      <c r="AS932" s="19"/>
      <c r="AT932" s="26"/>
      <c r="AX932" s="19"/>
      <c r="AY932" s="19"/>
      <c r="AZ932" s="19"/>
    </row>
    <row r="933" spans="13:52" ht="15.75" customHeight="1">
      <c r="M933" s="19"/>
      <c r="N933" s="19"/>
      <c r="O933" s="19"/>
      <c r="P933" s="19"/>
      <c r="Q933" s="19"/>
      <c r="R933" s="26"/>
      <c r="S933" s="20"/>
      <c r="T933" s="19"/>
      <c r="U933" s="19"/>
      <c r="V933" s="19"/>
      <c r="W933" s="19"/>
      <c r="X933" s="19"/>
      <c r="Y933" s="22"/>
      <c r="Z933" s="20"/>
      <c r="AO933" s="19"/>
      <c r="AP933" s="19"/>
      <c r="AQ933" s="19"/>
      <c r="AR933" s="19"/>
      <c r="AS933" s="19"/>
      <c r="AT933" s="26"/>
      <c r="AX933" s="19"/>
      <c r="AY933" s="19"/>
      <c r="AZ933" s="19"/>
    </row>
    <row r="934" spans="13:52" ht="15.75" customHeight="1">
      <c r="M934" s="19"/>
      <c r="N934" s="19"/>
      <c r="O934" s="19"/>
      <c r="P934" s="19"/>
      <c r="Q934" s="19"/>
      <c r="R934" s="26"/>
      <c r="S934" s="20"/>
      <c r="T934" s="19"/>
      <c r="U934" s="19"/>
      <c r="V934" s="19"/>
      <c r="W934" s="19"/>
      <c r="X934" s="19"/>
      <c r="Y934" s="22"/>
      <c r="Z934" s="20"/>
      <c r="AO934" s="19"/>
      <c r="AP934" s="19"/>
      <c r="AQ934" s="19"/>
      <c r="AR934" s="19"/>
      <c r="AS934" s="19"/>
      <c r="AT934" s="26"/>
      <c r="AX934" s="19"/>
      <c r="AY934" s="19"/>
      <c r="AZ934" s="19"/>
    </row>
    <row r="935" spans="13:52" ht="15.75" customHeight="1">
      <c r="M935" s="19"/>
      <c r="N935" s="19"/>
      <c r="O935" s="19"/>
      <c r="P935" s="19"/>
      <c r="Q935" s="19"/>
      <c r="R935" s="26"/>
      <c r="S935" s="20"/>
      <c r="T935" s="19"/>
      <c r="U935" s="19"/>
      <c r="V935" s="19"/>
      <c r="W935" s="19"/>
      <c r="X935" s="19"/>
      <c r="Y935" s="22"/>
      <c r="Z935" s="20"/>
      <c r="AO935" s="19"/>
      <c r="AP935" s="19"/>
      <c r="AQ935" s="19"/>
      <c r="AR935" s="19"/>
      <c r="AS935" s="19"/>
      <c r="AT935" s="26"/>
      <c r="AX935" s="19"/>
      <c r="AY935" s="19"/>
      <c r="AZ935" s="19"/>
    </row>
    <row r="936" spans="13:52" ht="15.75" customHeight="1">
      <c r="M936" s="19"/>
      <c r="N936" s="19"/>
      <c r="O936" s="19"/>
      <c r="P936" s="19"/>
      <c r="Q936" s="19"/>
      <c r="R936" s="26"/>
      <c r="S936" s="20"/>
      <c r="T936" s="19"/>
      <c r="U936" s="19"/>
      <c r="V936" s="19"/>
      <c r="W936" s="19"/>
      <c r="X936" s="19"/>
      <c r="Y936" s="22"/>
      <c r="Z936" s="20"/>
      <c r="AO936" s="19"/>
      <c r="AP936" s="19"/>
      <c r="AQ936" s="19"/>
      <c r="AR936" s="19"/>
      <c r="AS936" s="19"/>
      <c r="AT936" s="26"/>
      <c r="AX936" s="19"/>
      <c r="AY936" s="19"/>
      <c r="AZ936" s="19"/>
    </row>
    <row r="937" spans="13:52" ht="15.75" customHeight="1">
      <c r="M937" s="19"/>
      <c r="N937" s="19"/>
      <c r="O937" s="19"/>
      <c r="P937" s="19"/>
      <c r="Q937" s="19"/>
      <c r="R937" s="26"/>
      <c r="S937" s="20"/>
      <c r="T937" s="19"/>
      <c r="U937" s="19"/>
      <c r="V937" s="19"/>
      <c r="W937" s="19"/>
      <c r="X937" s="19"/>
      <c r="Y937" s="22"/>
      <c r="Z937" s="20"/>
      <c r="AO937" s="19"/>
      <c r="AP937" s="19"/>
      <c r="AQ937" s="19"/>
      <c r="AR937" s="19"/>
      <c r="AS937" s="19"/>
      <c r="AT937" s="26"/>
      <c r="AX937" s="19"/>
      <c r="AY937" s="19"/>
      <c r="AZ937" s="19"/>
    </row>
    <row r="938" spans="13:52" ht="15.75" customHeight="1">
      <c r="M938" s="19"/>
      <c r="N938" s="19"/>
      <c r="O938" s="19"/>
      <c r="P938" s="19"/>
      <c r="Q938" s="19"/>
      <c r="R938" s="26"/>
      <c r="S938" s="20"/>
      <c r="T938" s="19"/>
      <c r="U938" s="19"/>
      <c r="V938" s="19"/>
      <c r="W938" s="19"/>
      <c r="X938" s="19"/>
      <c r="Y938" s="22"/>
      <c r="Z938" s="20"/>
      <c r="AO938" s="19"/>
      <c r="AP938" s="19"/>
      <c r="AQ938" s="19"/>
      <c r="AR938" s="19"/>
      <c r="AS938" s="19"/>
      <c r="AT938" s="26"/>
      <c r="AX938" s="19"/>
      <c r="AY938" s="19"/>
      <c r="AZ938" s="19"/>
    </row>
    <row r="939" spans="13:52" ht="15.75" customHeight="1">
      <c r="M939" s="19"/>
      <c r="N939" s="19"/>
      <c r="O939" s="19"/>
      <c r="P939" s="19"/>
      <c r="Q939" s="19"/>
      <c r="R939" s="26"/>
      <c r="S939" s="20"/>
      <c r="T939" s="19"/>
      <c r="U939" s="19"/>
      <c r="V939" s="19"/>
      <c r="W939" s="19"/>
      <c r="X939" s="19"/>
      <c r="Y939" s="22"/>
      <c r="Z939" s="20"/>
      <c r="AO939" s="19"/>
      <c r="AP939" s="19"/>
      <c r="AQ939" s="19"/>
      <c r="AR939" s="19"/>
      <c r="AS939" s="19"/>
      <c r="AT939" s="26"/>
      <c r="AX939" s="19"/>
      <c r="AY939" s="19"/>
      <c r="AZ939" s="19"/>
    </row>
    <row r="940" spans="13:52" ht="15.75" customHeight="1">
      <c r="M940" s="19"/>
      <c r="N940" s="19"/>
      <c r="O940" s="19"/>
      <c r="P940" s="19"/>
      <c r="Q940" s="19"/>
      <c r="R940" s="26"/>
      <c r="S940" s="20"/>
      <c r="T940" s="19"/>
      <c r="U940" s="19"/>
      <c r="V940" s="19"/>
      <c r="W940" s="19"/>
      <c r="X940" s="19"/>
      <c r="Y940" s="22"/>
      <c r="Z940" s="20"/>
      <c r="AO940" s="19"/>
      <c r="AP940" s="19"/>
      <c r="AQ940" s="19"/>
      <c r="AR940" s="19"/>
      <c r="AS940" s="19"/>
      <c r="AT940" s="26"/>
      <c r="AX940" s="19"/>
      <c r="AY940" s="19"/>
      <c r="AZ940" s="19"/>
    </row>
    <row r="941" spans="13:52" ht="15.75" customHeight="1">
      <c r="M941" s="19"/>
      <c r="N941" s="19"/>
      <c r="O941" s="19"/>
      <c r="P941" s="19"/>
      <c r="Q941" s="19"/>
      <c r="R941" s="26"/>
      <c r="S941" s="20"/>
      <c r="T941" s="19"/>
      <c r="U941" s="19"/>
      <c r="V941" s="19"/>
      <c r="W941" s="19"/>
      <c r="X941" s="19"/>
      <c r="Y941" s="22"/>
      <c r="Z941" s="20"/>
      <c r="AO941" s="19"/>
      <c r="AP941" s="19"/>
      <c r="AQ941" s="19"/>
      <c r="AR941" s="19"/>
      <c r="AS941" s="19"/>
      <c r="AT941" s="26"/>
      <c r="AX941" s="19"/>
      <c r="AY941" s="19"/>
      <c r="AZ941" s="19"/>
    </row>
    <row r="942" spans="13:52" ht="15.75" customHeight="1">
      <c r="M942" s="19"/>
      <c r="N942" s="19"/>
      <c r="O942" s="19"/>
      <c r="P942" s="19"/>
      <c r="Q942" s="19"/>
      <c r="R942" s="26"/>
      <c r="S942" s="20"/>
      <c r="T942" s="19"/>
      <c r="U942" s="19"/>
      <c r="V942" s="19"/>
      <c r="W942" s="19"/>
      <c r="X942" s="19"/>
      <c r="Y942" s="22"/>
      <c r="Z942" s="20"/>
      <c r="AO942" s="19"/>
      <c r="AP942" s="19"/>
      <c r="AQ942" s="19"/>
      <c r="AR942" s="19"/>
      <c r="AS942" s="19"/>
      <c r="AT942" s="26"/>
      <c r="AX942" s="19"/>
      <c r="AY942" s="19"/>
      <c r="AZ942" s="19"/>
    </row>
    <row r="943" spans="13:52" ht="15.75" customHeight="1">
      <c r="M943" s="19"/>
      <c r="N943" s="19"/>
      <c r="O943" s="19"/>
      <c r="P943" s="19"/>
      <c r="Q943" s="19"/>
      <c r="R943" s="26"/>
      <c r="S943" s="20"/>
      <c r="T943" s="19"/>
      <c r="U943" s="19"/>
      <c r="V943" s="19"/>
      <c r="W943" s="19"/>
      <c r="X943" s="19"/>
      <c r="Y943" s="22"/>
      <c r="Z943" s="20"/>
      <c r="AO943" s="19"/>
      <c r="AP943" s="19"/>
      <c r="AQ943" s="19"/>
      <c r="AR943" s="19"/>
      <c r="AS943" s="19"/>
      <c r="AT943" s="26"/>
      <c r="AX943" s="19"/>
      <c r="AY943" s="19"/>
      <c r="AZ943" s="19"/>
    </row>
    <row r="944" spans="13:52" ht="15.75" customHeight="1">
      <c r="M944" s="19"/>
      <c r="N944" s="19"/>
      <c r="O944" s="19"/>
      <c r="P944" s="19"/>
      <c r="Q944" s="19"/>
      <c r="R944" s="26"/>
      <c r="S944" s="20"/>
      <c r="T944" s="19"/>
      <c r="U944" s="19"/>
      <c r="V944" s="19"/>
      <c r="W944" s="19"/>
      <c r="X944" s="19"/>
      <c r="Y944" s="22"/>
      <c r="Z944" s="20"/>
      <c r="AO944" s="19"/>
      <c r="AP944" s="19"/>
      <c r="AQ944" s="19"/>
      <c r="AR944" s="19"/>
      <c r="AS944" s="19"/>
      <c r="AT944" s="26"/>
      <c r="AX944" s="19"/>
      <c r="AY944" s="19"/>
      <c r="AZ944" s="19"/>
    </row>
    <row r="945" spans="13:52" ht="15.75" customHeight="1">
      <c r="M945" s="19"/>
      <c r="N945" s="19"/>
      <c r="O945" s="19"/>
      <c r="P945" s="19"/>
      <c r="Q945" s="19"/>
      <c r="R945" s="26"/>
      <c r="S945" s="20"/>
      <c r="T945" s="19"/>
      <c r="U945" s="19"/>
      <c r="V945" s="19"/>
      <c r="W945" s="19"/>
      <c r="X945" s="19"/>
      <c r="Y945" s="22"/>
      <c r="Z945" s="20"/>
      <c r="AO945" s="19"/>
      <c r="AP945" s="19"/>
      <c r="AQ945" s="19"/>
      <c r="AR945" s="19"/>
      <c r="AS945" s="19"/>
      <c r="AT945" s="26"/>
      <c r="AX945" s="19"/>
      <c r="AY945" s="19"/>
      <c r="AZ945" s="19"/>
    </row>
    <row r="946" spans="13:52" ht="15.75" customHeight="1">
      <c r="M946" s="19"/>
      <c r="N946" s="19"/>
      <c r="O946" s="19"/>
      <c r="P946" s="19"/>
      <c r="Q946" s="19"/>
      <c r="R946" s="26"/>
      <c r="S946" s="20"/>
      <c r="T946" s="19"/>
      <c r="U946" s="19"/>
      <c r="V946" s="19"/>
      <c r="W946" s="19"/>
      <c r="X946" s="19"/>
      <c r="Y946" s="22"/>
      <c r="Z946" s="20"/>
      <c r="AO946" s="19"/>
      <c r="AP946" s="19"/>
      <c r="AQ946" s="19"/>
      <c r="AR946" s="19"/>
      <c r="AS946" s="19"/>
      <c r="AT946" s="26"/>
      <c r="AX946" s="19"/>
      <c r="AY946" s="19"/>
      <c r="AZ946" s="19"/>
    </row>
    <row r="947" spans="13:52" ht="15.75" customHeight="1">
      <c r="M947" s="19"/>
      <c r="N947" s="19"/>
      <c r="O947" s="19"/>
      <c r="P947" s="19"/>
      <c r="Q947" s="19"/>
      <c r="R947" s="26"/>
      <c r="S947" s="20"/>
      <c r="T947" s="19"/>
      <c r="U947" s="19"/>
      <c r="V947" s="19"/>
      <c r="W947" s="19"/>
      <c r="X947" s="19"/>
      <c r="Y947" s="22"/>
      <c r="Z947" s="20"/>
      <c r="AO947" s="19"/>
      <c r="AP947" s="19"/>
      <c r="AQ947" s="19"/>
      <c r="AR947" s="19"/>
      <c r="AS947" s="19"/>
      <c r="AT947" s="26"/>
      <c r="AX947" s="19"/>
      <c r="AY947" s="19"/>
      <c r="AZ947" s="19"/>
    </row>
    <row r="948" spans="13:52" ht="15.75" customHeight="1">
      <c r="M948" s="19"/>
      <c r="N948" s="19"/>
      <c r="O948" s="19"/>
      <c r="P948" s="19"/>
      <c r="Q948" s="19"/>
      <c r="R948" s="26"/>
      <c r="S948" s="20"/>
      <c r="T948" s="19"/>
      <c r="U948" s="19"/>
      <c r="V948" s="19"/>
      <c r="W948" s="19"/>
      <c r="X948" s="19"/>
      <c r="Y948" s="22"/>
      <c r="Z948" s="20"/>
      <c r="AO948" s="19"/>
      <c r="AP948" s="19"/>
      <c r="AQ948" s="19"/>
      <c r="AR948" s="19"/>
      <c r="AS948" s="19"/>
      <c r="AT948" s="26"/>
      <c r="AX948" s="19"/>
      <c r="AY948" s="19"/>
      <c r="AZ948" s="19"/>
    </row>
    <row r="949" spans="13:52" ht="15.75" customHeight="1">
      <c r="M949" s="19"/>
      <c r="N949" s="19"/>
      <c r="O949" s="19"/>
      <c r="P949" s="19"/>
      <c r="Q949" s="19"/>
      <c r="R949" s="26"/>
      <c r="S949" s="20"/>
      <c r="T949" s="19"/>
      <c r="U949" s="19"/>
      <c r="V949" s="19"/>
      <c r="W949" s="19"/>
      <c r="X949" s="19"/>
      <c r="Y949" s="22"/>
      <c r="Z949" s="20"/>
      <c r="AO949" s="19"/>
      <c r="AP949" s="19"/>
      <c r="AQ949" s="19"/>
      <c r="AR949" s="19"/>
      <c r="AS949" s="19"/>
      <c r="AT949" s="26"/>
      <c r="AX949" s="19"/>
      <c r="AY949" s="19"/>
      <c r="AZ949" s="19"/>
    </row>
    <row r="950" spans="13:52" ht="15.75" customHeight="1">
      <c r="M950" s="19"/>
      <c r="N950" s="19"/>
      <c r="O950" s="19"/>
      <c r="P950" s="19"/>
      <c r="Q950" s="19"/>
      <c r="R950" s="26"/>
      <c r="S950" s="20"/>
      <c r="T950" s="19"/>
      <c r="U950" s="19"/>
      <c r="V950" s="19"/>
      <c r="W950" s="19"/>
      <c r="X950" s="19"/>
      <c r="Y950" s="22"/>
      <c r="Z950" s="20"/>
      <c r="AO950" s="19"/>
      <c r="AP950" s="19"/>
      <c r="AQ950" s="19"/>
      <c r="AR950" s="19"/>
      <c r="AS950" s="19"/>
      <c r="AT950" s="26"/>
      <c r="AX950" s="19"/>
      <c r="AY950" s="19"/>
      <c r="AZ950" s="19"/>
    </row>
    <row r="951" spans="13:52" ht="15.75" customHeight="1">
      <c r="M951" s="19"/>
      <c r="N951" s="19"/>
      <c r="O951" s="19"/>
      <c r="P951" s="19"/>
      <c r="Q951" s="19"/>
      <c r="R951" s="26"/>
      <c r="S951" s="20"/>
      <c r="T951" s="19"/>
      <c r="U951" s="19"/>
      <c r="V951" s="19"/>
      <c r="W951" s="19"/>
      <c r="X951" s="19"/>
      <c r="Y951" s="22"/>
      <c r="Z951" s="20"/>
      <c r="AO951" s="19"/>
      <c r="AP951" s="19"/>
      <c r="AQ951" s="19"/>
      <c r="AR951" s="19"/>
      <c r="AS951" s="19"/>
      <c r="AT951" s="26"/>
      <c r="AX951" s="19"/>
      <c r="AY951" s="19"/>
      <c r="AZ951" s="19"/>
    </row>
    <row r="952" spans="13:52" ht="15.75" customHeight="1">
      <c r="M952" s="19"/>
      <c r="N952" s="19"/>
      <c r="O952" s="19"/>
      <c r="P952" s="19"/>
      <c r="Q952" s="19"/>
      <c r="R952" s="26"/>
      <c r="S952" s="20"/>
      <c r="T952" s="19"/>
      <c r="U952" s="19"/>
      <c r="V952" s="19"/>
      <c r="W952" s="19"/>
      <c r="X952" s="19"/>
      <c r="Y952" s="22"/>
      <c r="Z952" s="20"/>
      <c r="AO952" s="19"/>
      <c r="AP952" s="19"/>
      <c r="AQ952" s="19"/>
      <c r="AR952" s="19"/>
      <c r="AS952" s="19"/>
      <c r="AT952" s="26"/>
      <c r="AX952" s="19"/>
      <c r="AY952" s="19"/>
      <c r="AZ952" s="19"/>
    </row>
    <row r="953" spans="13:52" ht="15.75" customHeight="1">
      <c r="M953" s="19"/>
      <c r="N953" s="19"/>
      <c r="O953" s="19"/>
      <c r="P953" s="19"/>
      <c r="Q953" s="19"/>
      <c r="R953" s="26"/>
      <c r="S953" s="20"/>
      <c r="T953" s="19"/>
      <c r="U953" s="19"/>
      <c r="V953" s="19"/>
      <c r="W953" s="19"/>
      <c r="X953" s="19"/>
      <c r="Y953" s="22"/>
      <c r="Z953" s="20"/>
      <c r="AO953" s="19"/>
      <c r="AP953" s="19"/>
      <c r="AQ953" s="19"/>
      <c r="AR953" s="19"/>
      <c r="AS953" s="19"/>
      <c r="AT953" s="26"/>
      <c r="AX953" s="19"/>
      <c r="AY953" s="19"/>
      <c r="AZ953" s="19"/>
    </row>
    <row r="954" spans="13:52" ht="15.75" customHeight="1">
      <c r="M954" s="19"/>
      <c r="N954" s="19"/>
      <c r="O954" s="19"/>
      <c r="P954" s="19"/>
      <c r="Q954" s="19"/>
      <c r="R954" s="26"/>
      <c r="S954" s="20"/>
      <c r="T954" s="19"/>
      <c r="U954" s="19"/>
      <c r="V954" s="19"/>
      <c r="W954" s="19"/>
      <c r="X954" s="19"/>
      <c r="Y954" s="22"/>
      <c r="Z954" s="20"/>
      <c r="AO954" s="19"/>
      <c r="AP954" s="19"/>
      <c r="AQ954" s="19"/>
      <c r="AR954" s="19"/>
      <c r="AS954" s="19"/>
      <c r="AT954" s="26"/>
      <c r="AX954" s="19"/>
      <c r="AY954" s="19"/>
      <c r="AZ954" s="19"/>
    </row>
    <row r="955" spans="13:52" ht="15.75" customHeight="1">
      <c r="M955" s="19"/>
      <c r="N955" s="19"/>
      <c r="O955" s="19"/>
      <c r="P955" s="19"/>
      <c r="Q955" s="19"/>
      <c r="R955" s="26"/>
      <c r="S955" s="20"/>
      <c r="T955" s="19"/>
      <c r="U955" s="19"/>
      <c r="V955" s="19"/>
      <c r="W955" s="19"/>
      <c r="X955" s="19"/>
      <c r="Y955" s="22"/>
      <c r="Z955" s="20"/>
      <c r="AO955" s="19"/>
      <c r="AP955" s="19"/>
      <c r="AQ955" s="19"/>
      <c r="AR955" s="19"/>
      <c r="AS955" s="19"/>
      <c r="AT955" s="26"/>
      <c r="AX955" s="19"/>
      <c r="AY955" s="19"/>
      <c r="AZ955" s="19"/>
    </row>
    <row r="956" spans="13:52" ht="15.75" customHeight="1">
      <c r="M956" s="19"/>
      <c r="N956" s="19"/>
      <c r="O956" s="19"/>
      <c r="P956" s="19"/>
      <c r="Q956" s="19"/>
      <c r="R956" s="26"/>
      <c r="S956" s="20"/>
      <c r="T956" s="19"/>
      <c r="U956" s="19"/>
      <c r="V956" s="19"/>
      <c r="W956" s="19"/>
      <c r="X956" s="19"/>
      <c r="Y956" s="22"/>
      <c r="Z956" s="20"/>
      <c r="AO956" s="19"/>
      <c r="AP956" s="19"/>
      <c r="AQ956" s="19"/>
      <c r="AR956" s="19"/>
      <c r="AS956" s="19"/>
      <c r="AT956" s="26"/>
      <c r="AX956" s="19"/>
      <c r="AY956" s="19"/>
      <c r="AZ956" s="19"/>
    </row>
    <row r="957" spans="13:52" ht="15.75" customHeight="1">
      <c r="M957" s="19"/>
      <c r="N957" s="19"/>
      <c r="O957" s="19"/>
      <c r="P957" s="19"/>
      <c r="Q957" s="19"/>
      <c r="R957" s="26"/>
      <c r="S957" s="20"/>
      <c r="T957" s="19"/>
      <c r="U957" s="19"/>
      <c r="V957" s="19"/>
      <c r="W957" s="19"/>
      <c r="X957" s="19"/>
      <c r="Y957" s="22"/>
      <c r="Z957" s="20"/>
      <c r="AO957" s="19"/>
      <c r="AP957" s="19"/>
      <c r="AQ957" s="19"/>
      <c r="AR957" s="19"/>
      <c r="AS957" s="19"/>
      <c r="AT957" s="26"/>
      <c r="AX957" s="19"/>
      <c r="AY957" s="19"/>
      <c r="AZ957" s="19"/>
    </row>
    <row r="958" spans="13:52" ht="15.75" customHeight="1">
      <c r="M958" s="19"/>
      <c r="N958" s="19"/>
      <c r="O958" s="19"/>
      <c r="P958" s="19"/>
      <c r="Q958" s="19"/>
      <c r="R958" s="26"/>
      <c r="S958" s="20"/>
      <c r="T958" s="19"/>
      <c r="U958" s="19"/>
      <c r="V958" s="19"/>
      <c r="W958" s="19"/>
      <c r="X958" s="19"/>
      <c r="Y958" s="22"/>
      <c r="Z958" s="20"/>
      <c r="AO958" s="19"/>
      <c r="AP958" s="19"/>
      <c r="AQ958" s="19"/>
      <c r="AR958" s="19"/>
      <c r="AS958" s="19"/>
      <c r="AT958" s="26"/>
      <c r="AX958" s="19"/>
      <c r="AY958" s="19"/>
      <c r="AZ958" s="19"/>
    </row>
    <row r="959" spans="13:52" ht="15.75" customHeight="1">
      <c r="M959" s="19"/>
      <c r="N959" s="19"/>
      <c r="O959" s="19"/>
      <c r="P959" s="19"/>
      <c r="Q959" s="19"/>
      <c r="R959" s="26"/>
      <c r="S959" s="20"/>
      <c r="T959" s="19"/>
      <c r="U959" s="19"/>
      <c r="V959" s="19"/>
      <c r="W959" s="19"/>
      <c r="X959" s="19"/>
      <c r="Y959" s="22"/>
      <c r="Z959" s="20"/>
      <c r="AO959" s="19"/>
      <c r="AP959" s="19"/>
      <c r="AQ959" s="19"/>
      <c r="AR959" s="19"/>
      <c r="AS959" s="19"/>
      <c r="AT959" s="26"/>
      <c r="AX959" s="19"/>
      <c r="AY959" s="19"/>
      <c r="AZ959" s="19"/>
    </row>
    <row r="960" spans="13:52" ht="15.75" customHeight="1">
      <c r="M960" s="19"/>
      <c r="N960" s="19"/>
      <c r="O960" s="19"/>
      <c r="P960" s="19"/>
      <c r="Q960" s="19"/>
      <c r="R960" s="26"/>
      <c r="S960" s="20"/>
      <c r="T960" s="19"/>
      <c r="U960" s="19"/>
      <c r="V960" s="19"/>
      <c r="W960" s="19"/>
      <c r="X960" s="19"/>
      <c r="Y960" s="22"/>
      <c r="Z960" s="20"/>
      <c r="AO960" s="19"/>
      <c r="AP960" s="19"/>
      <c r="AQ960" s="19"/>
      <c r="AR960" s="19"/>
      <c r="AS960" s="19"/>
      <c r="AT960" s="26"/>
      <c r="AX960" s="19"/>
      <c r="AY960" s="19"/>
      <c r="AZ960" s="19"/>
    </row>
    <row r="961" spans="13:52" ht="15.75" customHeight="1">
      <c r="M961" s="19"/>
      <c r="N961" s="19"/>
      <c r="O961" s="19"/>
      <c r="P961" s="19"/>
      <c r="Q961" s="19"/>
      <c r="R961" s="26"/>
      <c r="S961" s="20"/>
      <c r="T961" s="19"/>
      <c r="U961" s="19"/>
      <c r="V961" s="19"/>
      <c r="W961" s="19"/>
      <c r="X961" s="19"/>
      <c r="Y961" s="22"/>
      <c r="Z961" s="20"/>
      <c r="AO961" s="19"/>
      <c r="AP961" s="19"/>
      <c r="AQ961" s="19"/>
      <c r="AR961" s="19"/>
      <c r="AS961" s="19"/>
      <c r="AT961" s="26"/>
      <c r="AX961" s="19"/>
      <c r="AY961" s="19"/>
      <c r="AZ961" s="19"/>
    </row>
    <row r="962" spans="13:52" ht="15.75" customHeight="1">
      <c r="M962" s="19"/>
      <c r="N962" s="19"/>
      <c r="O962" s="19"/>
      <c r="P962" s="19"/>
      <c r="Q962" s="19"/>
      <c r="R962" s="26"/>
      <c r="S962" s="20"/>
      <c r="T962" s="19"/>
      <c r="U962" s="19"/>
      <c r="V962" s="19"/>
      <c r="W962" s="19"/>
      <c r="X962" s="19"/>
      <c r="Y962" s="22"/>
      <c r="Z962" s="20"/>
      <c r="AO962" s="19"/>
      <c r="AP962" s="19"/>
      <c r="AQ962" s="19"/>
      <c r="AR962" s="19"/>
      <c r="AS962" s="19"/>
      <c r="AT962" s="26"/>
      <c r="AX962" s="19"/>
      <c r="AY962" s="19"/>
      <c r="AZ962" s="19"/>
    </row>
    <row r="963" spans="13:52" ht="15.75" customHeight="1">
      <c r="M963" s="19"/>
      <c r="N963" s="19"/>
      <c r="O963" s="19"/>
      <c r="P963" s="19"/>
      <c r="Q963" s="19"/>
      <c r="R963" s="26"/>
      <c r="S963" s="20"/>
      <c r="T963" s="19"/>
      <c r="U963" s="19"/>
      <c r="V963" s="19"/>
      <c r="W963" s="19"/>
      <c r="X963" s="19"/>
      <c r="Y963" s="22"/>
      <c r="Z963" s="20"/>
      <c r="AO963" s="19"/>
      <c r="AP963" s="19"/>
      <c r="AQ963" s="19"/>
      <c r="AR963" s="19"/>
      <c r="AS963" s="19"/>
      <c r="AT963" s="26"/>
      <c r="AX963" s="19"/>
      <c r="AY963" s="19"/>
      <c r="AZ963" s="19"/>
    </row>
    <row r="964" spans="13:52" ht="15.75" customHeight="1">
      <c r="M964" s="19"/>
      <c r="N964" s="19"/>
      <c r="O964" s="19"/>
      <c r="P964" s="19"/>
      <c r="Q964" s="19"/>
      <c r="R964" s="26"/>
      <c r="S964" s="20"/>
      <c r="T964" s="19"/>
      <c r="U964" s="19"/>
      <c r="V964" s="19"/>
      <c r="W964" s="19"/>
      <c r="X964" s="19"/>
      <c r="Y964" s="22"/>
      <c r="Z964" s="20"/>
      <c r="AO964" s="19"/>
      <c r="AP964" s="19"/>
      <c r="AQ964" s="19"/>
      <c r="AR964" s="19"/>
      <c r="AS964" s="19"/>
      <c r="AT964" s="26"/>
      <c r="AX964" s="19"/>
      <c r="AY964" s="19"/>
      <c r="AZ964" s="19"/>
    </row>
    <row r="965" spans="13:52" ht="15.75" customHeight="1">
      <c r="M965" s="19"/>
      <c r="N965" s="19"/>
      <c r="O965" s="19"/>
      <c r="P965" s="19"/>
      <c r="Q965" s="19"/>
      <c r="R965" s="26"/>
      <c r="S965" s="20"/>
      <c r="T965" s="19"/>
      <c r="U965" s="19"/>
      <c r="V965" s="19"/>
      <c r="W965" s="19"/>
      <c r="X965" s="19"/>
      <c r="Y965" s="22"/>
      <c r="Z965" s="20"/>
      <c r="AO965" s="19"/>
      <c r="AP965" s="19"/>
      <c r="AQ965" s="19"/>
      <c r="AR965" s="19"/>
      <c r="AS965" s="19"/>
      <c r="AT965" s="26"/>
      <c r="AX965" s="19"/>
      <c r="AY965" s="19"/>
      <c r="AZ965" s="19"/>
    </row>
    <row r="966" spans="13:52" ht="15.75" customHeight="1">
      <c r="M966" s="19"/>
      <c r="N966" s="19"/>
      <c r="O966" s="19"/>
      <c r="P966" s="19"/>
      <c r="Q966" s="19"/>
      <c r="R966" s="26"/>
      <c r="S966" s="20"/>
      <c r="T966" s="19"/>
      <c r="U966" s="19"/>
      <c r="V966" s="19"/>
      <c r="W966" s="19"/>
      <c r="X966" s="19"/>
      <c r="Y966" s="22"/>
      <c r="Z966" s="20"/>
      <c r="AO966" s="19"/>
      <c r="AP966" s="19"/>
      <c r="AQ966" s="19"/>
      <c r="AR966" s="19"/>
      <c r="AS966" s="19"/>
      <c r="AT966" s="26"/>
      <c r="AX966" s="19"/>
      <c r="AY966" s="19"/>
      <c r="AZ966" s="19"/>
    </row>
    <row r="967" spans="13:52" ht="15.75" customHeight="1">
      <c r="M967" s="19"/>
      <c r="N967" s="19"/>
      <c r="O967" s="19"/>
      <c r="P967" s="19"/>
      <c r="Q967" s="19"/>
      <c r="R967" s="26"/>
      <c r="S967" s="20"/>
      <c r="T967" s="19"/>
      <c r="U967" s="19"/>
      <c r="V967" s="19"/>
      <c r="W967" s="19"/>
      <c r="X967" s="19"/>
      <c r="Y967" s="22"/>
      <c r="Z967" s="20"/>
      <c r="AO967" s="19"/>
      <c r="AP967" s="19"/>
      <c r="AQ967" s="19"/>
      <c r="AR967" s="19"/>
      <c r="AS967" s="19"/>
      <c r="AT967" s="26"/>
      <c r="AX967" s="19"/>
      <c r="AY967" s="19"/>
      <c r="AZ967" s="19"/>
    </row>
    <row r="968" spans="13:52" ht="15.75" customHeight="1">
      <c r="M968" s="19"/>
      <c r="N968" s="19"/>
      <c r="O968" s="19"/>
      <c r="P968" s="19"/>
      <c r="Q968" s="19"/>
      <c r="R968" s="26"/>
      <c r="S968" s="20"/>
      <c r="T968" s="19"/>
      <c r="U968" s="19"/>
      <c r="V968" s="19"/>
      <c r="W968" s="19"/>
      <c r="X968" s="19"/>
      <c r="Y968" s="22"/>
      <c r="Z968" s="20"/>
      <c r="AO968" s="19"/>
      <c r="AP968" s="19"/>
      <c r="AQ968" s="19"/>
      <c r="AR968" s="19"/>
      <c r="AS968" s="19"/>
      <c r="AT968" s="26"/>
      <c r="AX968" s="19"/>
      <c r="AY968" s="19"/>
      <c r="AZ968" s="19"/>
    </row>
    <row r="969" spans="13:52" ht="15.75" customHeight="1">
      <c r="M969" s="19"/>
      <c r="N969" s="19"/>
      <c r="O969" s="19"/>
      <c r="P969" s="19"/>
      <c r="Q969" s="19"/>
      <c r="R969" s="26"/>
      <c r="S969" s="20"/>
      <c r="T969" s="19"/>
      <c r="U969" s="19"/>
      <c r="V969" s="19"/>
      <c r="W969" s="19"/>
      <c r="X969" s="19"/>
      <c r="Y969" s="22"/>
      <c r="Z969" s="20"/>
      <c r="AO969" s="19"/>
      <c r="AP969" s="19"/>
      <c r="AQ969" s="19"/>
      <c r="AR969" s="19"/>
      <c r="AS969" s="19"/>
      <c r="AT969" s="26"/>
      <c r="AX969" s="19"/>
      <c r="AY969" s="19"/>
      <c r="AZ969" s="19"/>
    </row>
    <row r="970" spans="13:52" ht="15.75" customHeight="1">
      <c r="M970" s="19"/>
      <c r="N970" s="19"/>
      <c r="O970" s="19"/>
      <c r="P970" s="19"/>
      <c r="Q970" s="19"/>
      <c r="R970" s="26"/>
      <c r="S970" s="20"/>
      <c r="T970" s="19"/>
      <c r="U970" s="19"/>
      <c r="V970" s="19"/>
      <c r="W970" s="19"/>
      <c r="X970" s="19"/>
      <c r="Y970" s="22"/>
      <c r="Z970" s="20"/>
      <c r="AO970" s="19"/>
      <c r="AP970" s="19"/>
      <c r="AQ970" s="19"/>
      <c r="AR970" s="19"/>
      <c r="AS970" s="19"/>
      <c r="AT970" s="26"/>
      <c r="AX970" s="19"/>
      <c r="AY970" s="19"/>
      <c r="AZ970" s="19"/>
    </row>
    <row r="971" spans="13:52" ht="15.75" customHeight="1">
      <c r="M971" s="19"/>
      <c r="N971" s="19"/>
      <c r="O971" s="19"/>
      <c r="P971" s="19"/>
      <c r="Q971" s="19"/>
      <c r="R971" s="26"/>
      <c r="S971" s="20"/>
      <c r="T971" s="19"/>
      <c r="U971" s="19"/>
      <c r="V971" s="19"/>
      <c r="W971" s="19"/>
      <c r="X971" s="19"/>
      <c r="Y971" s="22"/>
      <c r="Z971" s="20"/>
      <c r="AO971" s="19"/>
      <c r="AP971" s="19"/>
      <c r="AQ971" s="19"/>
      <c r="AR971" s="19"/>
      <c r="AS971" s="19"/>
      <c r="AT971" s="26"/>
      <c r="AX971" s="19"/>
      <c r="AY971" s="19"/>
      <c r="AZ971" s="19"/>
    </row>
    <row r="972" spans="13:52" ht="15.75" customHeight="1">
      <c r="M972" s="19"/>
      <c r="N972" s="19"/>
      <c r="O972" s="19"/>
      <c r="P972" s="19"/>
      <c r="Q972" s="19"/>
      <c r="R972" s="26"/>
      <c r="S972" s="20"/>
      <c r="T972" s="19"/>
      <c r="U972" s="19"/>
      <c r="V972" s="19"/>
      <c r="W972" s="19"/>
      <c r="X972" s="19"/>
      <c r="Y972" s="22"/>
      <c r="Z972" s="20"/>
      <c r="AO972" s="19"/>
      <c r="AP972" s="19"/>
      <c r="AQ972" s="19"/>
      <c r="AR972" s="19"/>
      <c r="AS972" s="19"/>
      <c r="AT972" s="26"/>
      <c r="AX972" s="19"/>
      <c r="AY972" s="19"/>
      <c r="AZ972" s="19"/>
    </row>
    <row r="973" spans="13:52" ht="15.75" customHeight="1">
      <c r="M973" s="19"/>
      <c r="N973" s="19"/>
      <c r="O973" s="19"/>
      <c r="P973" s="19"/>
      <c r="Q973" s="19"/>
      <c r="R973" s="26"/>
      <c r="S973" s="20"/>
      <c r="T973" s="19"/>
      <c r="U973" s="19"/>
      <c r="V973" s="19"/>
      <c r="W973" s="19"/>
      <c r="X973" s="19"/>
      <c r="Y973" s="22"/>
      <c r="Z973" s="20"/>
      <c r="AO973" s="19"/>
      <c r="AP973" s="19"/>
      <c r="AQ973" s="19"/>
      <c r="AR973" s="19"/>
      <c r="AS973" s="19"/>
      <c r="AT973" s="26"/>
      <c r="AX973" s="19"/>
      <c r="AY973" s="19"/>
      <c r="AZ973" s="19"/>
    </row>
    <row r="974" spans="13:52" ht="15.75" customHeight="1">
      <c r="M974" s="19"/>
      <c r="N974" s="19"/>
      <c r="O974" s="19"/>
      <c r="P974" s="19"/>
      <c r="Q974" s="19"/>
      <c r="R974" s="26"/>
      <c r="S974" s="20"/>
      <c r="T974" s="19"/>
      <c r="U974" s="19"/>
      <c r="V974" s="19"/>
      <c r="W974" s="19"/>
      <c r="X974" s="19"/>
      <c r="Y974" s="22"/>
      <c r="Z974" s="20"/>
      <c r="AO974" s="19"/>
      <c r="AP974" s="19"/>
      <c r="AQ974" s="19"/>
      <c r="AR974" s="19"/>
      <c r="AS974" s="19"/>
      <c r="AT974" s="26"/>
      <c r="AX974" s="19"/>
      <c r="AY974" s="19"/>
      <c r="AZ974" s="19"/>
    </row>
    <row r="975" spans="13:52" ht="15.75" customHeight="1">
      <c r="M975" s="19"/>
      <c r="N975" s="19"/>
      <c r="O975" s="19"/>
      <c r="P975" s="19"/>
      <c r="Q975" s="19"/>
      <c r="R975" s="26"/>
      <c r="S975" s="20"/>
      <c r="T975" s="19"/>
      <c r="U975" s="19"/>
      <c r="V975" s="19"/>
      <c r="W975" s="19"/>
      <c r="X975" s="19"/>
      <c r="Y975" s="22"/>
      <c r="Z975" s="20"/>
      <c r="AO975" s="19"/>
      <c r="AP975" s="19"/>
      <c r="AQ975" s="19"/>
      <c r="AR975" s="19"/>
      <c r="AS975" s="19"/>
      <c r="AT975" s="26"/>
      <c r="AX975" s="19"/>
      <c r="AY975" s="19"/>
      <c r="AZ975" s="19"/>
    </row>
    <row r="976" spans="13:52" ht="15.75" customHeight="1">
      <c r="M976" s="19"/>
      <c r="N976" s="19"/>
      <c r="O976" s="19"/>
      <c r="P976" s="19"/>
      <c r="Q976" s="19"/>
      <c r="R976" s="26"/>
      <c r="S976" s="20"/>
      <c r="T976" s="19"/>
      <c r="U976" s="19"/>
      <c r="V976" s="19"/>
      <c r="W976" s="19"/>
      <c r="X976" s="19"/>
      <c r="Y976" s="22"/>
      <c r="Z976" s="20"/>
      <c r="AO976" s="19"/>
      <c r="AP976" s="19"/>
      <c r="AQ976" s="19"/>
      <c r="AR976" s="19"/>
      <c r="AS976" s="19"/>
      <c r="AT976" s="26"/>
      <c r="AX976" s="19"/>
      <c r="AY976" s="19"/>
      <c r="AZ976" s="19"/>
    </row>
    <row r="977" spans="13:52" ht="15.75" customHeight="1">
      <c r="M977" s="19"/>
      <c r="N977" s="19"/>
      <c r="O977" s="19"/>
      <c r="P977" s="19"/>
      <c r="Q977" s="19"/>
      <c r="R977" s="26"/>
      <c r="S977" s="20"/>
      <c r="T977" s="19"/>
      <c r="U977" s="19"/>
      <c r="V977" s="19"/>
      <c r="W977" s="19"/>
      <c r="X977" s="19"/>
      <c r="Y977" s="22"/>
      <c r="Z977" s="20"/>
      <c r="AO977" s="19"/>
      <c r="AP977" s="19"/>
      <c r="AQ977" s="19"/>
      <c r="AR977" s="19"/>
      <c r="AS977" s="19"/>
      <c r="AT977" s="26"/>
      <c r="AX977" s="19"/>
      <c r="AY977" s="19"/>
      <c r="AZ977" s="19"/>
    </row>
    <row r="978" spans="13:52" ht="15.75" customHeight="1">
      <c r="M978" s="19"/>
      <c r="N978" s="19"/>
      <c r="O978" s="19"/>
      <c r="P978" s="19"/>
      <c r="Q978" s="19"/>
      <c r="R978" s="26"/>
      <c r="S978" s="20"/>
      <c r="T978" s="19"/>
      <c r="U978" s="19"/>
      <c r="V978" s="19"/>
      <c r="W978" s="19"/>
      <c r="X978" s="19"/>
      <c r="Y978" s="22"/>
      <c r="Z978" s="20"/>
      <c r="AO978" s="19"/>
      <c r="AP978" s="19"/>
      <c r="AQ978" s="19"/>
      <c r="AR978" s="19"/>
      <c r="AS978" s="19"/>
      <c r="AT978" s="26"/>
      <c r="AX978" s="19"/>
      <c r="AY978" s="19"/>
      <c r="AZ978" s="19"/>
    </row>
    <row r="979" spans="13:52" ht="15.75" customHeight="1">
      <c r="M979" s="19"/>
      <c r="N979" s="19"/>
      <c r="O979" s="19"/>
      <c r="P979" s="19"/>
      <c r="Q979" s="19"/>
      <c r="R979" s="26"/>
      <c r="S979" s="20"/>
      <c r="T979" s="19"/>
      <c r="U979" s="19"/>
      <c r="V979" s="19"/>
      <c r="W979" s="19"/>
      <c r="X979" s="19"/>
      <c r="Y979" s="22"/>
      <c r="Z979" s="20"/>
      <c r="AO979" s="19"/>
      <c r="AP979" s="19"/>
      <c r="AQ979" s="19"/>
      <c r="AR979" s="19"/>
      <c r="AS979" s="19"/>
      <c r="AT979" s="26"/>
      <c r="AX979" s="19"/>
      <c r="AY979" s="19"/>
      <c r="AZ979" s="19"/>
    </row>
    <row r="980" spans="13:52" ht="15.75" customHeight="1">
      <c r="M980" s="19"/>
      <c r="N980" s="19"/>
      <c r="O980" s="19"/>
      <c r="P980" s="19"/>
      <c r="Q980" s="19"/>
      <c r="R980" s="26"/>
      <c r="S980" s="20"/>
      <c r="T980" s="19"/>
      <c r="U980" s="19"/>
      <c r="V980" s="19"/>
      <c r="W980" s="19"/>
      <c r="X980" s="19"/>
      <c r="Y980" s="22"/>
      <c r="Z980" s="20"/>
      <c r="AO980" s="19"/>
      <c r="AP980" s="19"/>
      <c r="AQ980" s="19"/>
      <c r="AR980" s="19"/>
      <c r="AS980" s="19"/>
      <c r="AT980" s="26"/>
      <c r="AX980" s="19"/>
      <c r="AY980" s="19"/>
      <c r="AZ980" s="19"/>
    </row>
    <row r="981" spans="13:52" ht="15.75" customHeight="1">
      <c r="M981" s="19"/>
      <c r="N981" s="19"/>
      <c r="O981" s="19"/>
      <c r="P981" s="19"/>
      <c r="Q981" s="19"/>
      <c r="R981" s="26"/>
      <c r="S981" s="20"/>
      <c r="T981" s="19"/>
      <c r="U981" s="19"/>
      <c r="V981" s="19"/>
      <c r="W981" s="19"/>
      <c r="X981" s="19"/>
      <c r="Y981" s="22"/>
      <c r="Z981" s="20"/>
      <c r="AO981" s="19"/>
      <c r="AP981" s="19"/>
      <c r="AQ981" s="19"/>
      <c r="AR981" s="19"/>
      <c r="AS981" s="19"/>
      <c r="AT981" s="26"/>
      <c r="AX981" s="19"/>
      <c r="AY981" s="19"/>
      <c r="AZ981" s="19"/>
    </row>
    <row r="982" spans="13:52" ht="15.75" customHeight="1">
      <c r="M982" s="19"/>
      <c r="N982" s="19"/>
      <c r="O982" s="19"/>
      <c r="P982" s="19"/>
      <c r="Q982" s="19"/>
      <c r="R982" s="26"/>
      <c r="S982" s="20"/>
      <c r="T982" s="19"/>
      <c r="U982" s="19"/>
      <c r="V982" s="19"/>
      <c r="W982" s="19"/>
      <c r="X982" s="19"/>
      <c r="Y982" s="22"/>
      <c r="Z982" s="20"/>
      <c r="AO982" s="19"/>
      <c r="AP982" s="19"/>
      <c r="AQ982" s="19"/>
      <c r="AR982" s="19"/>
      <c r="AS982" s="19"/>
      <c r="AT982" s="26"/>
      <c r="AX982" s="19"/>
      <c r="AY982" s="19"/>
      <c r="AZ982" s="19"/>
    </row>
    <row r="983" spans="13:52" ht="15.75" customHeight="1">
      <c r="M983" s="19"/>
      <c r="N983" s="19"/>
      <c r="O983" s="19"/>
      <c r="P983" s="19"/>
      <c r="Q983" s="19"/>
      <c r="R983" s="26"/>
      <c r="S983" s="20"/>
      <c r="T983" s="19"/>
      <c r="U983" s="19"/>
      <c r="V983" s="19"/>
      <c r="W983" s="19"/>
      <c r="X983" s="19"/>
      <c r="Y983" s="22"/>
      <c r="Z983" s="20"/>
      <c r="AO983" s="19"/>
      <c r="AP983" s="19"/>
      <c r="AQ983" s="19"/>
      <c r="AR983" s="19"/>
      <c r="AS983" s="19"/>
      <c r="AT983" s="26"/>
      <c r="AX983" s="19"/>
      <c r="AY983" s="19"/>
      <c r="AZ983" s="19"/>
    </row>
    <row r="984" spans="13:52" ht="15.75" customHeight="1">
      <c r="M984" s="19"/>
      <c r="N984" s="19"/>
      <c r="O984" s="19"/>
      <c r="P984" s="19"/>
      <c r="Q984" s="19"/>
      <c r="R984" s="26"/>
      <c r="S984" s="20"/>
      <c r="T984" s="19"/>
      <c r="U984" s="19"/>
      <c r="V984" s="19"/>
      <c r="W984" s="19"/>
      <c r="X984" s="19"/>
      <c r="Y984" s="22"/>
      <c r="Z984" s="20"/>
      <c r="AO984" s="19"/>
      <c r="AP984" s="19"/>
      <c r="AQ984" s="19"/>
      <c r="AR984" s="19"/>
      <c r="AS984" s="19"/>
      <c r="AT984" s="26"/>
      <c r="AX984" s="19"/>
      <c r="AY984" s="19"/>
      <c r="AZ984" s="19"/>
    </row>
    <row r="985" spans="13:52" ht="15.75" customHeight="1">
      <c r="M985" s="19"/>
      <c r="N985" s="19"/>
      <c r="O985" s="19"/>
      <c r="P985" s="19"/>
      <c r="Q985" s="19"/>
      <c r="R985" s="26"/>
      <c r="S985" s="20"/>
      <c r="T985" s="19"/>
      <c r="U985" s="19"/>
      <c r="V985" s="19"/>
      <c r="W985" s="19"/>
      <c r="X985" s="19"/>
      <c r="Y985" s="22"/>
      <c r="Z985" s="20"/>
      <c r="AO985" s="19"/>
      <c r="AP985" s="19"/>
      <c r="AQ985" s="19"/>
      <c r="AR985" s="19"/>
      <c r="AS985" s="19"/>
      <c r="AT985" s="26"/>
      <c r="AX985" s="19"/>
      <c r="AY985" s="19"/>
      <c r="AZ985" s="19"/>
    </row>
    <row r="986" spans="13:52" ht="15.75" customHeight="1">
      <c r="M986" s="19"/>
      <c r="N986" s="19"/>
      <c r="O986" s="19"/>
      <c r="P986" s="19"/>
      <c r="Q986" s="19"/>
      <c r="R986" s="26"/>
      <c r="S986" s="20"/>
      <c r="T986" s="19"/>
      <c r="U986" s="19"/>
      <c r="V986" s="19"/>
      <c r="W986" s="19"/>
      <c r="X986" s="19"/>
      <c r="Y986" s="22"/>
      <c r="Z986" s="20"/>
      <c r="AO986" s="19"/>
      <c r="AP986" s="19"/>
      <c r="AQ986" s="19"/>
      <c r="AR986" s="19"/>
      <c r="AS986" s="19"/>
      <c r="AT986" s="26"/>
      <c r="AX986" s="19"/>
      <c r="AY986" s="19"/>
      <c r="AZ986" s="19"/>
    </row>
    <row r="987" spans="13:52" ht="15.75" customHeight="1">
      <c r="M987" s="19"/>
      <c r="N987" s="19"/>
      <c r="O987" s="19"/>
      <c r="P987" s="19"/>
      <c r="Q987" s="19"/>
      <c r="R987" s="26"/>
      <c r="S987" s="20"/>
      <c r="T987" s="19"/>
      <c r="U987" s="19"/>
      <c r="V987" s="19"/>
      <c r="W987" s="19"/>
      <c r="X987" s="19"/>
      <c r="Y987" s="22"/>
      <c r="Z987" s="20"/>
      <c r="AO987" s="19"/>
      <c r="AP987" s="19"/>
      <c r="AQ987" s="19"/>
      <c r="AR987" s="19"/>
      <c r="AS987" s="19"/>
      <c r="AT987" s="26"/>
      <c r="AX987" s="19"/>
      <c r="AY987" s="19"/>
      <c r="AZ987" s="19"/>
    </row>
    <row r="988" spans="13:52" ht="15.75" customHeight="1">
      <c r="M988" s="19"/>
      <c r="N988" s="19"/>
      <c r="O988" s="19"/>
      <c r="P988" s="19"/>
      <c r="Q988" s="19"/>
      <c r="R988" s="26"/>
      <c r="S988" s="20"/>
      <c r="T988" s="19"/>
      <c r="U988" s="19"/>
      <c r="V988" s="19"/>
      <c r="W988" s="19"/>
      <c r="X988" s="19"/>
      <c r="Y988" s="22"/>
      <c r="Z988" s="20"/>
      <c r="AO988" s="19"/>
      <c r="AP988" s="19"/>
      <c r="AQ988" s="19"/>
      <c r="AR988" s="19"/>
      <c r="AS988" s="19"/>
      <c r="AT988" s="26"/>
      <c r="AX988" s="19"/>
      <c r="AY988" s="19"/>
      <c r="AZ988" s="19"/>
    </row>
    <row r="989" spans="13:52" ht="15.75" customHeight="1">
      <c r="M989" s="19"/>
      <c r="N989" s="19"/>
      <c r="O989" s="19"/>
      <c r="P989" s="19"/>
      <c r="Q989" s="19"/>
      <c r="R989" s="26"/>
      <c r="S989" s="20"/>
      <c r="T989" s="19"/>
      <c r="U989" s="19"/>
      <c r="V989" s="19"/>
      <c r="W989" s="19"/>
      <c r="X989" s="19"/>
      <c r="Y989" s="22"/>
      <c r="Z989" s="20"/>
      <c r="AO989" s="19"/>
      <c r="AP989" s="19"/>
      <c r="AQ989" s="19"/>
      <c r="AR989" s="19"/>
      <c r="AS989" s="19"/>
      <c r="AT989" s="26"/>
      <c r="AX989" s="19"/>
      <c r="AY989" s="19"/>
      <c r="AZ989" s="19"/>
    </row>
    <row r="990" spans="13:52" ht="15.75" customHeight="1">
      <c r="M990" s="19"/>
      <c r="N990" s="19"/>
      <c r="O990" s="19"/>
      <c r="P990" s="19"/>
      <c r="Q990" s="19"/>
      <c r="R990" s="26"/>
      <c r="S990" s="20"/>
      <c r="T990" s="19"/>
      <c r="U990" s="19"/>
      <c r="V990" s="19"/>
      <c r="W990" s="19"/>
      <c r="X990" s="19"/>
      <c r="Y990" s="22"/>
      <c r="Z990" s="20"/>
      <c r="AO990" s="19"/>
      <c r="AP990" s="19"/>
      <c r="AQ990" s="19"/>
      <c r="AR990" s="19"/>
      <c r="AS990" s="19"/>
      <c r="AT990" s="26"/>
      <c r="AX990" s="19"/>
      <c r="AY990" s="19"/>
      <c r="AZ990" s="19"/>
    </row>
    <row r="991" spans="13:52" ht="15.75" customHeight="1">
      <c r="M991" s="19"/>
      <c r="N991" s="19"/>
      <c r="O991" s="19"/>
      <c r="P991" s="19"/>
      <c r="Q991" s="19"/>
      <c r="R991" s="26"/>
      <c r="S991" s="20"/>
      <c r="T991" s="19"/>
      <c r="U991" s="19"/>
      <c r="V991" s="19"/>
      <c r="W991" s="19"/>
      <c r="X991" s="19"/>
      <c r="Y991" s="22"/>
      <c r="Z991" s="20"/>
      <c r="AO991" s="19"/>
      <c r="AP991" s="19"/>
      <c r="AQ991" s="19"/>
      <c r="AR991" s="19"/>
      <c r="AS991" s="19"/>
      <c r="AT991" s="26"/>
      <c r="AX991" s="19"/>
      <c r="AY991" s="19"/>
      <c r="AZ991" s="19"/>
    </row>
    <row r="992" spans="13:52" ht="15.75" customHeight="1">
      <c r="M992" s="19"/>
      <c r="N992" s="19"/>
      <c r="O992" s="19"/>
      <c r="P992" s="19"/>
      <c r="Q992" s="19"/>
      <c r="R992" s="26"/>
      <c r="S992" s="20"/>
      <c r="T992" s="19"/>
      <c r="U992" s="19"/>
      <c r="V992" s="19"/>
      <c r="W992" s="19"/>
      <c r="X992" s="19"/>
      <c r="Y992" s="22"/>
      <c r="Z992" s="20"/>
      <c r="AO992" s="19"/>
      <c r="AP992" s="19"/>
      <c r="AQ992" s="19"/>
      <c r="AR992" s="19"/>
      <c r="AS992" s="19"/>
      <c r="AT992" s="26"/>
      <c r="AX992" s="19"/>
      <c r="AY992" s="19"/>
      <c r="AZ992" s="19"/>
    </row>
    <row r="993" spans="13:52" ht="15.75" customHeight="1">
      <c r="M993" s="19"/>
      <c r="N993" s="19"/>
      <c r="O993" s="19"/>
      <c r="P993" s="19"/>
      <c r="Q993" s="19"/>
      <c r="R993" s="26"/>
      <c r="S993" s="20"/>
      <c r="T993" s="19"/>
      <c r="U993" s="19"/>
      <c r="V993" s="19"/>
      <c r="W993" s="19"/>
      <c r="X993" s="19"/>
      <c r="Y993" s="22"/>
      <c r="Z993" s="20"/>
      <c r="AO993" s="19"/>
      <c r="AP993" s="19"/>
      <c r="AQ993" s="19"/>
      <c r="AR993" s="19"/>
      <c r="AS993" s="19"/>
      <c r="AT993" s="26"/>
      <c r="AX993" s="19"/>
      <c r="AY993" s="19"/>
      <c r="AZ993" s="19"/>
    </row>
    <row r="994" spans="13:52" ht="15.75" customHeight="1">
      <c r="M994" s="19"/>
      <c r="N994" s="19"/>
      <c r="O994" s="19"/>
      <c r="P994" s="19"/>
      <c r="Q994" s="19"/>
      <c r="R994" s="26"/>
      <c r="S994" s="20"/>
      <c r="T994" s="19"/>
      <c r="U994" s="19"/>
      <c r="V994" s="19"/>
      <c r="W994" s="19"/>
      <c r="X994" s="19"/>
      <c r="Y994" s="22"/>
      <c r="Z994" s="20"/>
      <c r="AO994" s="19"/>
      <c r="AP994" s="19"/>
      <c r="AQ994" s="19"/>
      <c r="AR994" s="19"/>
      <c r="AS994" s="19"/>
      <c r="AT994" s="26"/>
      <c r="AX994" s="19"/>
      <c r="AY994" s="19"/>
      <c r="AZ994" s="19"/>
    </row>
    <row r="995" spans="13:52" ht="15.75" customHeight="1">
      <c r="M995" s="19"/>
      <c r="N995" s="19"/>
      <c r="O995" s="19"/>
      <c r="P995" s="19"/>
      <c r="Q995" s="19"/>
      <c r="R995" s="26"/>
      <c r="S995" s="20"/>
      <c r="T995" s="19"/>
      <c r="U995" s="19"/>
      <c r="V995" s="19"/>
      <c r="W995" s="19"/>
      <c r="X995" s="19"/>
      <c r="Y995" s="22"/>
      <c r="Z995" s="20"/>
      <c r="AO995" s="19"/>
      <c r="AP995" s="19"/>
      <c r="AQ995" s="19"/>
      <c r="AR995" s="19"/>
      <c r="AS995" s="19"/>
      <c r="AT995" s="26"/>
      <c r="AX995" s="19"/>
      <c r="AY995" s="19"/>
      <c r="AZ995" s="19"/>
    </row>
    <row r="996" spans="13:52" ht="15.75" customHeight="1">
      <c r="M996" s="19"/>
      <c r="N996" s="19"/>
      <c r="O996" s="19"/>
      <c r="P996" s="19"/>
      <c r="Q996" s="19"/>
      <c r="R996" s="26"/>
      <c r="S996" s="20"/>
      <c r="T996" s="19"/>
      <c r="U996" s="19"/>
      <c r="V996" s="19"/>
      <c r="W996" s="19"/>
      <c r="X996" s="19"/>
      <c r="Y996" s="22"/>
      <c r="Z996" s="20"/>
      <c r="AO996" s="19"/>
      <c r="AP996" s="19"/>
      <c r="AQ996" s="19"/>
      <c r="AR996" s="19"/>
      <c r="AS996" s="19"/>
      <c r="AT996" s="26"/>
      <c r="AX996" s="19"/>
      <c r="AY996" s="19"/>
      <c r="AZ996" s="19"/>
    </row>
    <row r="997" spans="13:52" ht="15.75" customHeight="1">
      <c r="M997" s="19"/>
      <c r="N997" s="19"/>
      <c r="O997" s="19"/>
      <c r="P997" s="19"/>
      <c r="Q997" s="19"/>
      <c r="R997" s="26"/>
      <c r="S997" s="20"/>
      <c r="T997" s="19"/>
      <c r="U997" s="19"/>
      <c r="V997" s="19"/>
      <c r="W997" s="19"/>
      <c r="X997" s="19"/>
      <c r="Y997" s="22"/>
      <c r="Z997" s="20"/>
      <c r="AO997" s="19"/>
      <c r="AP997" s="19"/>
      <c r="AQ997" s="19"/>
      <c r="AR997" s="19"/>
      <c r="AS997" s="19"/>
      <c r="AT997" s="26"/>
      <c r="AX997" s="19"/>
      <c r="AY997" s="19"/>
      <c r="AZ997" s="19"/>
    </row>
    <row r="998" spans="13:52" ht="15.75" customHeight="1">
      <c r="M998" s="19"/>
      <c r="N998" s="19"/>
      <c r="O998" s="19"/>
      <c r="P998" s="19"/>
      <c r="Q998" s="19"/>
      <c r="R998" s="26"/>
      <c r="S998" s="20"/>
      <c r="T998" s="19"/>
      <c r="U998" s="19"/>
      <c r="V998" s="19"/>
      <c r="W998" s="19"/>
      <c r="X998" s="19"/>
      <c r="Y998" s="22"/>
      <c r="Z998" s="20"/>
      <c r="AO998" s="19"/>
      <c r="AP998" s="19"/>
      <c r="AQ998" s="19"/>
      <c r="AR998" s="19"/>
      <c r="AS998" s="19"/>
      <c r="AT998" s="26"/>
      <c r="AX998" s="19"/>
      <c r="AY998" s="19"/>
      <c r="AZ998" s="19"/>
    </row>
    <row r="999" spans="13:52" ht="15.75" customHeight="1">
      <c r="M999" s="19"/>
      <c r="N999" s="19"/>
      <c r="O999" s="19"/>
      <c r="P999" s="19"/>
      <c r="Q999" s="19"/>
      <c r="R999" s="26"/>
      <c r="S999" s="20"/>
      <c r="T999" s="19"/>
      <c r="U999" s="19"/>
      <c r="V999" s="19"/>
      <c r="W999" s="19"/>
      <c r="X999" s="19"/>
      <c r="Y999" s="22"/>
      <c r="Z999" s="20"/>
      <c r="AO999" s="19"/>
      <c r="AP999" s="19"/>
      <c r="AQ999" s="19"/>
      <c r="AR999" s="19"/>
      <c r="AS999" s="19"/>
      <c r="AT999" s="26"/>
      <c r="AX999" s="19"/>
      <c r="AY999" s="19"/>
      <c r="AZ999" s="19"/>
    </row>
    <row r="1000" spans="13:52" ht="15.75" customHeight="1">
      <c r="M1000" s="19"/>
      <c r="N1000" s="19"/>
      <c r="O1000" s="19"/>
      <c r="P1000" s="19"/>
      <c r="Q1000" s="19"/>
      <c r="R1000" s="26"/>
      <c r="S1000" s="20"/>
      <c r="T1000" s="19"/>
      <c r="U1000" s="19"/>
      <c r="V1000" s="19"/>
      <c r="W1000" s="19"/>
      <c r="X1000" s="19"/>
      <c r="Y1000" s="22"/>
      <c r="Z1000" s="20"/>
      <c r="AO1000" s="19"/>
      <c r="AP1000" s="19"/>
      <c r="AQ1000" s="19"/>
      <c r="AR1000" s="19"/>
      <c r="AS1000" s="19"/>
      <c r="AT1000" s="26"/>
      <c r="AX1000" s="19"/>
      <c r="AY1000" s="19"/>
      <c r="AZ1000" s="19"/>
    </row>
  </sheetData>
  <autoFilter ref="A1:AS1" xr:uid="{00000000-0009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EF83-A0F5-4312-AEFA-C6F4A7682A8A}">
  <dimension ref="A1:AZ54"/>
  <sheetViews>
    <sheetView topLeftCell="V1" workbookViewId="0">
      <selection activeCell="AB12" sqref="AB12"/>
    </sheetView>
  </sheetViews>
  <sheetFormatPr defaultRowHeight="15.5"/>
  <sheetData>
    <row r="1" spans="1:52">
      <c r="A1" t="s">
        <v>0</v>
      </c>
      <c r="B1" t="s">
        <v>2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16</v>
      </c>
      <c r="K1" t="s">
        <v>24</v>
      </c>
      <c r="L1" t="s">
        <v>25</v>
      </c>
      <c r="M1" t="s">
        <v>17</v>
      </c>
      <c r="N1" t="s">
        <v>26</v>
      </c>
      <c r="O1" t="s">
        <v>201</v>
      </c>
      <c r="P1" t="s">
        <v>202</v>
      </c>
      <c r="Q1" t="s">
        <v>205</v>
      </c>
      <c r="R1" t="s">
        <v>206</v>
      </c>
      <c r="S1" t="s">
        <v>209</v>
      </c>
      <c r="T1" t="s">
        <v>203</v>
      </c>
      <c r="U1" t="s">
        <v>204</v>
      </c>
      <c r="V1" t="s">
        <v>207</v>
      </c>
      <c r="W1" t="s">
        <v>208</v>
      </c>
      <c r="X1" t="s">
        <v>210</v>
      </c>
      <c r="Y1" t="s">
        <v>23</v>
      </c>
      <c r="Z1" t="s">
        <v>27</v>
      </c>
      <c r="AA1" t="s">
        <v>28</v>
      </c>
      <c r="AB1" s="63" t="s">
        <v>212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</row>
    <row r="2" spans="1:52">
      <c r="A2" t="s">
        <v>53</v>
      </c>
      <c r="B2" t="s">
        <v>54</v>
      </c>
      <c r="C2">
        <v>1</v>
      </c>
      <c r="D2">
        <v>62.5</v>
      </c>
      <c r="E2">
        <v>1.5</v>
      </c>
      <c r="F2">
        <v>0.63200000000000001</v>
      </c>
      <c r="G2">
        <v>0.86</v>
      </c>
      <c r="H2" t="s">
        <v>55</v>
      </c>
      <c r="I2" t="s">
        <v>55</v>
      </c>
      <c r="J2">
        <f t="shared" ref="J2:K17" si="0">AVERAGE(F2,H2)</f>
        <v>0.63200000000000001</v>
      </c>
      <c r="K2">
        <f t="shared" si="0"/>
        <v>0.86</v>
      </c>
      <c r="L2">
        <f t="shared" ref="L2:L54" si="1">AVERAGE(J2,K2)</f>
        <v>0.746</v>
      </c>
      <c r="M2">
        <f t="shared" ref="M2:M54" si="2">L2*D2</f>
        <v>46.625</v>
      </c>
      <c r="N2">
        <f t="shared" ref="N2:N33" si="3">(M2/AY2)</f>
        <v>1.5533513425784067</v>
      </c>
      <c r="O2">
        <v>127</v>
      </c>
      <c r="P2">
        <v>114</v>
      </c>
      <c r="Q2">
        <v>105</v>
      </c>
      <c r="R2">
        <v>111</v>
      </c>
      <c r="S2">
        <f>SUM(O2:R2)</f>
        <v>457</v>
      </c>
      <c r="T2">
        <v>4</v>
      </c>
      <c r="U2">
        <v>4</v>
      </c>
      <c r="V2">
        <v>9</v>
      </c>
      <c r="W2">
        <v>9</v>
      </c>
      <c r="X2">
        <f>SUM(T2:W2)</f>
        <v>26</v>
      </c>
      <c r="Y2">
        <f>S2/(X2*(0.1*0.1*0.01))</f>
        <v>175769.23076923075</v>
      </c>
      <c r="Z2">
        <f>Y2*D2</f>
        <v>10985576.923076922</v>
      </c>
      <c r="AA2">
        <f t="shared" ref="AA2:AA33" si="4">Z2/AY2</f>
        <v>365993.79436911311</v>
      </c>
      <c r="AB2">
        <f>LOG10(AA2)</f>
        <v>5.5634737217493315</v>
      </c>
      <c r="AC2">
        <f>Z2/M2</f>
        <v>235615.59084347286</v>
      </c>
      <c r="AD2">
        <v>5</v>
      </c>
      <c r="AE2">
        <v>6.0000000000000001E-3</v>
      </c>
      <c r="AF2">
        <v>0.122</v>
      </c>
      <c r="AG2">
        <v>5.3999999999999999E-2</v>
      </c>
      <c r="AH2">
        <v>8.9999999999999993E-3</v>
      </c>
      <c r="AI2">
        <v>0.124</v>
      </c>
      <c r="AJ2">
        <v>5.6000000000000001E-2</v>
      </c>
      <c r="AK2">
        <f t="shared" ref="AK2:AK54" si="5">AF2-AE2</f>
        <v>0.11599999999999999</v>
      </c>
      <c r="AL2">
        <f>AG2-AE2</f>
        <v>4.8000000000000001E-2</v>
      </c>
      <c r="AM2">
        <f>AI2-AH2</f>
        <v>0.115</v>
      </c>
      <c r="AN2">
        <f t="shared" ref="AN2:AN54" si="6">AJ2-AH2</f>
        <v>4.7E-2</v>
      </c>
      <c r="AO2">
        <f t="shared" ref="AO2:AO54" si="7">AVERAGE(AK2,AM2)</f>
        <v>0.11549999999999999</v>
      </c>
      <c r="AP2">
        <f t="shared" ref="AP2:AP54" si="8">AVERAGE(AN2,AL2)</f>
        <v>4.7500000000000001E-2</v>
      </c>
      <c r="AQ2">
        <f t="shared" ref="AQ2:AQ54" si="9">(11.43*AO2)-(0.64*AP2)</f>
        <v>1.2897649999999998</v>
      </c>
      <c r="AR2">
        <f t="shared" ref="AR2:AR33" si="10">AQ2*D2</f>
        <v>80.610312499999992</v>
      </c>
      <c r="AS2">
        <v>80.610312499999992</v>
      </c>
      <c r="AT2">
        <f t="shared" ref="AT2:AT33" si="11">(AS2/Z2)*1000000</f>
        <v>7.3378315098468274</v>
      </c>
      <c r="AU2">
        <f t="shared" ref="AU2:AU33" si="12">(AS2/M2)</f>
        <v>1.7289075067024127</v>
      </c>
      <c r="AV2">
        <f t="shared" ref="AV2:AV33" si="13">(AS2/AY2)*1000</f>
        <v>2685.6007967300784</v>
      </c>
      <c r="AW2">
        <f t="shared" ref="AW2:AW33" si="14">(AS2/AY2)</f>
        <v>2.6856007967300783</v>
      </c>
      <c r="AX2">
        <f t="shared" ref="AX2:AX54" si="15">LOG10(AW2)</f>
        <v>0.42904145708096936</v>
      </c>
      <c r="AY2">
        <v>30.015746419999999</v>
      </c>
      <c r="AZ2" t="s">
        <v>54</v>
      </c>
    </row>
    <row r="3" spans="1:52">
      <c r="A3" t="s">
        <v>53</v>
      </c>
      <c r="B3" t="s">
        <v>75</v>
      </c>
      <c r="C3">
        <v>1</v>
      </c>
      <c r="D3">
        <v>75</v>
      </c>
      <c r="E3">
        <v>1.5</v>
      </c>
      <c r="F3">
        <v>0.50900000000000001</v>
      </c>
      <c r="G3">
        <v>0.56899999999999995</v>
      </c>
      <c r="H3" t="s">
        <v>55</v>
      </c>
      <c r="I3" t="s">
        <v>55</v>
      </c>
      <c r="J3">
        <f t="shared" si="0"/>
        <v>0.50900000000000001</v>
      </c>
      <c r="K3">
        <f t="shared" si="0"/>
        <v>0.56899999999999995</v>
      </c>
      <c r="L3">
        <f t="shared" si="1"/>
        <v>0.53899999999999992</v>
      </c>
      <c r="M3">
        <f t="shared" si="2"/>
        <v>40.424999999999997</v>
      </c>
      <c r="N3">
        <f t="shared" si="3"/>
        <v>0.81254968712191489</v>
      </c>
      <c r="O3">
        <v>102</v>
      </c>
      <c r="P3">
        <v>146</v>
      </c>
      <c r="Q3">
        <v>141</v>
      </c>
      <c r="R3">
        <v>125</v>
      </c>
      <c r="S3">
        <f t="shared" ref="S3:S54" si="16">SUM(O3:R3)</f>
        <v>514</v>
      </c>
      <c r="T3">
        <v>2</v>
      </c>
      <c r="U3">
        <v>2</v>
      </c>
      <c r="V3">
        <v>2</v>
      </c>
      <c r="W3">
        <v>2</v>
      </c>
      <c r="X3">
        <f t="shared" ref="X3:X54" si="17">SUM(T3:W3)</f>
        <v>8</v>
      </c>
      <c r="Y3">
        <f t="shared" ref="Y3:Y54" si="18">S3/(X3*(0.1*0.1*0.01))</f>
        <v>642499.99999999988</v>
      </c>
      <c r="Z3">
        <f t="shared" ref="Z3:Z54" si="19">Y3*D3</f>
        <v>48187499.999999993</v>
      </c>
      <c r="AA3">
        <f t="shared" si="4"/>
        <v>968577.3172093326</v>
      </c>
      <c r="AB3">
        <f t="shared" ref="AB3:AB54" si="20">LOG10(AA3)</f>
        <v>5.9861342942313041</v>
      </c>
      <c r="AC3">
        <f t="shared" ref="AC3:AC54" si="21">Z3/M3</f>
        <v>1192022.2634508347</v>
      </c>
      <c r="AD3">
        <v>5</v>
      </c>
      <c r="AE3">
        <v>1.7999999999999999E-2</v>
      </c>
      <c r="AF3">
        <v>0.188</v>
      </c>
      <c r="AG3">
        <v>8.7999999999999995E-2</v>
      </c>
      <c r="AH3">
        <v>0.02</v>
      </c>
      <c r="AI3">
        <v>0.189</v>
      </c>
      <c r="AJ3">
        <v>8.7999999999999995E-2</v>
      </c>
      <c r="AK3">
        <f t="shared" si="5"/>
        <v>0.17</v>
      </c>
      <c r="AL3">
        <f t="shared" ref="AL3:AL54" si="22">AG3-AE3</f>
        <v>6.9999999999999993E-2</v>
      </c>
      <c r="AM3">
        <f t="shared" ref="AM3:AM54" si="23">AI3-AH3</f>
        <v>0.16900000000000001</v>
      </c>
      <c r="AN3">
        <f>AJ3-AH3</f>
        <v>6.7999999999999991E-2</v>
      </c>
      <c r="AO3">
        <f t="shared" si="7"/>
        <v>0.16950000000000001</v>
      </c>
      <c r="AP3">
        <f t="shared" si="8"/>
        <v>6.8999999999999992E-2</v>
      </c>
      <c r="AQ3">
        <f t="shared" si="9"/>
        <v>1.8932250000000002</v>
      </c>
      <c r="AR3">
        <f t="shared" si="10"/>
        <v>141.99187500000002</v>
      </c>
      <c r="AS3">
        <v>141.99187500000002</v>
      </c>
      <c r="AT3">
        <f t="shared" si="11"/>
        <v>2.9466536964980552</v>
      </c>
      <c r="AU3">
        <f t="shared" si="12"/>
        <v>3.5124768089053813</v>
      </c>
      <c r="AV3">
        <f t="shared" si="13"/>
        <v>2854.061932099049</v>
      </c>
      <c r="AW3">
        <f t="shared" si="14"/>
        <v>2.8540619320990492</v>
      </c>
      <c r="AX3">
        <f t="shared" si="15"/>
        <v>0.45546339291213994</v>
      </c>
      <c r="AY3">
        <v>49.750803724000001</v>
      </c>
      <c r="AZ3" t="s">
        <v>75</v>
      </c>
    </row>
    <row r="4" spans="1:52">
      <c r="A4" t="s">
        <v>53</v>
      </c>
      <c r="B4" t="s">
        <v>76</v>
      </c>
      <c r="C4">
        <v>3</v>
      </c>
      <c r="D4">
        <v>35</v>
      </c>
      <c r="E4">
        <v>1.5</v>
      </c>
      <c r="F4">
        <v>0.85599999999999998</v>
      </c>
      <c r="G4">
        <v>0.91800000000000004</v>
      </c>
      <c r="H4" t="s">
        <v>55</v>
      </c>
      <c r="I4" t="s">
        <v>55</v>
      </c>
      <c r="J4">
        <f t="shared" si="0"/>
        <v>0.85599999999999998</v>
      </c>
      <c r="K4">
        <f t="shared" si="0"/>
        <v>0.91800000000000004</v>
      </c>
      <c r="L4">
        <f t="shared" si="1"/>
        <v>0.88700000000000001</v>
      </c>
      <c r="M4">
        <f t="shared" si="2"/>
        <v>31.045000000000002</v>
      </c>
      <c r="N4">
        <f t="shared" si="3"/>
        <v>1.1938453315261639</v>
      </c>
      <c r="O4">
        <v>108</v>
      </c>
      <c r="P4">
        <v>103</v>
      </c>
      <c r="Q4">
        <v>108</v>
      </c>
      <c r="R4">
        <v>105</v>
      </c>
      <c r="S4">
        <f t="shared" si="16"/>
        <v>424</v>
      </c>
      <c r="T4">
        <v>3</v>
      </c>
      <c r="U4">
        <v>4</v>
      </c>
      <c r="V4">
        <v>4</v>
      </c>
      <c r="W4">
        <v>7</v>
      </c>
      <c r="X4">
        <f t="shared" si="17"/>
        <v>18</v>
      </c>
      <c r="Y4">
        <f t="shared" si="18"/>
        <v>235555.5555555555</v>
      </c>
      <c r="Z4">
        <f t="shared" si="19"/>
        <v>8244444.4444444422</v>
      </c>
      <c r="AA4">
        <f t="shared" si="4"/>
        <v>317042.72865282057</v>
      </c>
      <c r="AB4">
        <f t="shared" si="20"/>
        <v>5.5011177971313421</v>
      </c>
      <c r="AC4">
        <f t="shared" si="21"/>
        <v>265564.32418890134</v>
      </c>
      <c r="AD4">
        <v>5</v>
      </c>
      <c r="AE4">
        <v>5.0000000000000001E-3</v>
      </c>
      <c r="AF4">
        <v>0.17399999999999999</v>
      </c>
      <c r="AG4">
        <v>7.0999999999999994E-2</v>
      </c>
      <c r="AH4">
        <v>6.0000000000000001E-3</v>
      </c>
      <c r="AI4">
        <v>0.17499999999999999</v>
      </c>
      <c r="AJ4">
        <v>6.9000000000000006E-2</v>
      </c>
      <c r="AK4">
        <f t="shared" si="5"/>
        <v>0.16899999999999998</v>
      </c>
      <c r="AL4">
        <f t="shared" si="22"/>
        <v>6.5999999999999989E-2</v>
      </c>
      <c r="AM4">
        <f t="shared" si="23"/>
        <v>0.16899999999999998</v>
      </c>
      <c r="AN4">
        <f t="shared" si="6"/>
        <v>6.3E-2</v>
      </c>
      <c r="AO4">
        <f>AVERAGE(AK4,AM4)</f>
        <v>0.16899999999999998</v>
      </c>
      <c r="AP4">
        <f>AVERAGE(AN4,AL4)</f>
        <v>6.4500000000000002E-2</v>
      </c>
      <c r="AQ4">
        <f>(11.43*AO4)-(0.64*AP4)</f>
        <v>1.8903899999999998</v>
      </c>
      <c r="AR4">
        <f t="shared" si="10"/>
        <v>66.16364999999999</v>
      </c>
      <c r="AS4">
        <v>66.16364999999999</v>
      </c>
      <c r="AT4">
        <f t="shared" si="11"/>
        <v>8.0252405660377377</v>
      </c>
      <c r="AU4">
        <f t="shared" si="12"/>
        <v>2.1312175873731674</v>
      </c>
      <c r="AV4">
        <f t="shared" si="13"/>
        <v>2544.3441671519108</v>
      </c>
      <c r="AW4">
        <f t="shared" si="14"/>
        <v>2.5443441671519107</v>
      </c>
      <c r="AX4">
        <f>LOG10(AW4)</f>
        <v>0.40557585689196574</v>
      </c>
      <c r="AY4">
        <v>26.004206056000001</v>
      </c>
      <c r="AZ4" t="s">
        <v>76</v>
      </c>
    </row>
    <row r="5" spans="1:52">
      <c r="A5" t="s">
        <v>53</v>
      </c>
      <c r="B5" t="s">
        <v>77</v>
      </c>
      <c r="C5">
        <v>3</v>
      </c>
      <c r="D5">
        <v>40</v>
      </c>
      <c r="E5">
        <v>1.5</v>
      </c>
      <c r="F5">
        <v>0.33100000000000002</v>
      </c>
      <c r="G5">
        <v>0.33</v>
      </c>
      <c r="H5" t="s">
        <v>55</v>
      </c>
      <c r="I5" t="s">
        <v>55</v>
      </c>
      <c r="J5">
        <f t="shared" si="0"/>
        <v>0.33100000000000002</v>
      </c>
      <c r="K5">
        <f t="shared" si="0"/>
        <v>0.33</v>
      </c>
      <c r="L5">
        <f t="shared" si="1"/>
        <v>0.33050000000000002</v>
      </c>
      <c r="M5">
        <f t="shared" si="2"/>
        <v>13.22</v>
      </c>
      <c r="N5">
        <f t="shared" si="3"/>
        <v>0.73376737576298501</v>
      </c>
      <c r="O5">
        <v>113</v>
      </c>
      <c r="P5">
        <v>104</v>
      </c>
      <c r="Q5">
        <v>105</v>
      </c>
      <c r="R5">
        <v>96</v>
      </c>
      <c r="S5">
        <f t="shared" si="16"/>
        <v>418</v>
      </c>
      <c r="T5">
        <v>9</v>
      </c>
      <c r="U5">
        <v>9</v>
      </c>
      <c r="V5">
        <v>9</v>
      </c>
      <c r="W5">
        <v>9</v>
      </c>
      <c r="X5">
        <f t="shared" si="17"/>
        <v>36</v>
      </c>
      <c r="Y5">
        <f t="shared" si="18"/>
        <v>116111.11111111108</v>
      </c>
      <c r="Z5">
        <f>Y5*D5</f>
        <v>4644444.4444444431</v>
      </c>
      <c r="AA5">
        <f t="shared" si="4"/>
        <v>257786.82389387093</v>
      </c>
      <c r="AB5">
        <f t="shared" si="20"/>
        <v>5.4112607157465433</v>
      </c>
      <c r="AC5">
        <f t="shared" si="21"/>
        <v>351319.54950411821</v>
      </c>
      <c r="AD5">
        <v>5</v>
      </c>
      <c r="AE5">
        <v>4.0000000000000001E-3</v>
      </c>
      <c r="AF5">
        <v>0.08</v>
      </c>
      <c r="AG5">
        <v>3.4000000000000002E-2</v>
      </c>
      <c r="AH5">
        <v>8.9999999999999993E-3</v>
      </c>
      <c r="AI5">
        <v>8.4000000000000005E-2</v>
      </c>
      <c r="AJ5">
        <v>3.9E-2</v>
      </c>
      <c r="AK5">
        <f t="shared" si="5"/>
        <v>7.5999999999999998E-2</v>
      </c>
      <c r="AL5">
        <f t="shared" si="22"/>
        <v>3.0000000000000002E-2</v>
      </c>
      <c r="AM5">
        <f t="shared" si="23"/>
        <v>7.5000000000000011E-2</v>
      </c>
      <c r="AN5">
        <f t="shared" si="6"/>
        <v>0.03</v>
      </c>
      <c r="AO5">
        <f t="shared" si="7"/>
        <v>7.5500000000000012E-2</v>
      </c>
      <c r="AP5">
        <f t="shared" si="8"/>
        <v>0.03</v>
      </c>
      <c r="AQ5">
        <f t="shared" si="9"/>
        <v>0.8437650000000001</v>
      </c>
      <c r="AR5">
        <f t="shared" si="10"/>
        <v>33.750600000000006</v>
      </c>
      <c r="AS5">
        <v>33.750600000000006</v>
      </c>
      <c r="AT5">
        <f t="shared" si="11"/>
        <v>7.2668755980861279</v>
      </c>
      <c r="AU5">
        <f t="shared" si="12"/>
        <v>2.5529954614220882</v>
      </c>
      <c r="AV5">
        <f t="shared" si="13"/>
        <v>1873.3047800624965</v>
      </c>
      <c r="AW5">
        <f t="shared" si="14"/>
        <v>1.8733047800624965</v>
      </c>
      <c r="AX5">
        <f t="shared" si="15"/>
        <v>0.27260844130003753</v>
      </c>
      <c r="AY5">
        <v>18.016609127999999</v>
      </c>
      <c r="AZ5" t="s">
        <v>77</v>
      </c>
    </row>
    <row r="6" spans="1:52">
      <c r="A6" t="s">
        <v>53</v>
      </c>
      <c r="B6" t="s">
        <v>78</v>
      </c>
      <c r="C6">
        <v>2</v>
      </c>
      <c r="D6">
        <v>70</v>
      </c>
      <c r="E6">
        <v>1.5</v>
      </c>
      <c r="F6">
        <v>0.94899999999999995</v>
      </c>
      <c r="G6">
        <v>0.879</v>
      </c>
      <c r="H6" t="s">
        <v>55</v>
      </c>
      <c r="I6" t="s">
        <v>55</v>
      </c>
      <c r="J6">
        <f t="shared" si="0"/>
        <v>0.94899999999999995</v>
      </c>
      <c r="K6">
        <f t="shared" si="0"/>
        <v>0.879</v>
      </c>
      <c r="L6">
        <f t="shared" si="1"/>
        <v>0.91399999999999992</v>
      </c>
      <c r="M6">
        <f t="shared" si="2"/>
        <v>63.98</v>
      </c>
      <c r="N6">
        <f t="shared" si="3"/>
        <v>1.1538399589793802</v>
      </c>
      <c r="O6">
        <v>103</v>
      </c>
      <c r="P6">
        <v>111</v>
      </c>
      <c r="Q6">
        <v>120</v>
      </c>
      <c r="R6">
        <v>116</v>
      </c>
      <c r="S6">
        <f t="shared" si="16"/>
        <v>450</v>
      </c>
      <c r="T6">
        <v>6</v>
      </c>
      <c r="U6">
        <v>5</v>
      </c>
      <c r="V6">
        <v>6</v>
      </c>
      <c r="W6">
        <v>6</v>
      </c>
      <c r="X6">
        <f t="shared" si="17"/>
        <v>23</v>
      </c>
      <c r="Y6">
        <f>S6/(X6*(0.1*0.1*0.01))</f>
        <v>195652.17391304346</v>
      </c>
      <c r="Z6">
        <f t="shared" si="19"/>
        <v>13695652.173913043</v>
      </c>
      <c r="AA6">
        <f t="shared" si="4"/>
        <v>246992.66556023265</v>
      </c>
      <c r="AB6">
        <f t="shared" si="20"/>
        <v>5.3926840570895758</v>
      </c>
      <c r="AC6">
        <f t="shared" si="21"/>
        <v>214061.45942346114</v>
      </c>
      <c r="AD6">
        <v>5</v>
      </c>
      <c r="AE6">
        <v>0.03</v>
      </c>
      <c r="AF6">
        <v>0.09</v>
      </c>
      <c r="AG6">
        <v>8.6999999999999994E-2</v>
      </c>
      <c r="AH6">
        <v>2.8000000000000001E-2</v>
      </c>
      <c r="AI6">
        <v>8.7999999999999995E-2</v>
      </c>
      <c r="AJ6">
        <v>8.5999999999999993E-2</v>
      </c>
      <c r="AK6">
        <f t="shared" si="5"/>
        <v>0.06</v>
      </c>
      <c r="AL6">
        <f t="shared" si="22"/>
        <v>5.6999999999999995E-2</v>
      </c>
      <c r="AM6">
        <f t="shared" si="23"/>
        <v>0.06</v>
      </c>
      <c r="AN6">
        <f t="shared" si="6"/>
        <v>5.7999999999999996E-2</v>
      </c>
      <c r="AO6">
        <f t="shared" si="7"/>
        <v>0.06</v>
      </c>
      <c r="AP6">
        <f t="shared" si="8"/>
        <v>5.7499999999999996E-2</v>
      </c>
      <c r="AQ6">
        <f t="shared" si="9"/>
        <v>0.64900000000000002</v>
      </c>
      <c r="AR6">
        <f t="shared" si="10"/>
        <v>45.43</v>
      </c>
      <c r="AS6">
        <v>45.43</v>
      </c>
      <c r="AT6">
        <f t="shared" si="11"/>
        <v>3.3171111111111116</v>
      </c>
      <c r="AU6">
        <f t="shared" si="12"/>
        <v>0.71006564551422324</v>
      </c>
      <c r="AV6">
        <f t="shared" si="13"/>
        <v>819.30211529279836</v>
      </c>
      <c r="AW6">
        <f t="shared" si="14"/>
        <v>0.81930211529279839</v>
      </c>
      <c r="AX6">
        <f t="shared" si="15"/>
        <v>-8.6555923867805459E-2</v>
      </c>
      <c r="AY6">
        <v>55.449631035999992</v>
      </c>
      <c r="AZ6" t="s">
        <v>78</v>
      </c>
    </row>
    <row r="7" spans="1:52">
      <c r="A7" t="s">
        <v>53</v>
      </c>
      <c r="B7" t="s">
        <v>83</v>
      </c>
      <c r="C7">
        <v>2</v>
      </c>
      <c r="D7">
        <v>32.5</v>
      </c>
      <c r="E7">
        <v>1.5</v>
      </c>
      <c r="F7">
        <v>1.2969999999999999</v>
      </c>
      <c r="G7">
        <v>1.321</v>
      </c>
      <c r="H7" t="s">
        <v>55</v>
      </c>
      <c r="I7" t="s">
        <v>55</v>
      </c>
      <c r="J7">
        <f t="shared" si="0"/>
        <v>1.2969999999999999</v>
      </c>
      <c r="K7">
        <f t="shared" si="0"/>
        <v>1.321</v>
      </c>
      <c r="L7">
        <f t="shared" si="1"/>
        <v>1.3089999999999999</v>
      </c>
      <c r="M7">
        <f t="shared" si="2"/>
        <v>42.542499999999997</v>
      </c>
      <c r="N7">
        <f t="shared" si="3"/>
        <v>1.1259764098739786</v>
      </c>
      <c r="O7">
        <v>105</v>
      </c>
      <c r="P7">
        <v>109</v>
      </c>
      <c r="Q7">
        <v>118</v>
      </c>
      <c r="R7">
        <v>111</v>
      </c>
      <c r="S7">
        <f t="shared" si="16"/>
        <v>443</v>
      </c>
      <c r="T7">
        <v>6</v>
      </c>
      <c r="U7">
        <v>5</v>
      </c>
      <c r="V7">
        <v>6</v>
      </c>
      <c r="W7">
        <v>8</v>
      </c>
      <c r="X7">
        <f t="shared" si="17"/>
        <v>25</v>
      </c>
      <c r="Y7">
        <f>S7/(X7*(0.1*0.1*0.01))</f>
        <v>177199.99999999997</v>
      </c>
      <c r="Z7">
        <f t="shared" si="19"/>
        <v>5758999.9999999991</v>
      </c>
      <c r="AA7">
        <f t="shared" si="4"/>
        <v>152424.00292564475</v>
      </c>
      <c r="AB7">
        <f t="shared" si="20"/>
        <v>5.1830533627865814</v>
      </c>
      <c r="AC7">
        <f t="shared" si="21"/>
        <v>135370.51184110006</v>
      </c>
      <c r="AD7">
        <v>5</v>
      </c>
      <c r="AE7">
        <v>1.0999999999999999E-2</v>
      </c>
      <c r="AF7">
        <v>0.17599999999999999</v>
      </c>
      <c r="AG7">
        <v>7.8E-2</v>
      </c>
      <c r="AH7">
        <v>0.01</v>
      </c>
      <c r="AI7">
        <v>0.17399999999999999</v>
      </c>
      <c r="AJ7">
        <v>7.6999999999999999E-2</v>
      </c>
      <c r="AK7">
        <f t="shared" si="5"/>
        <v>0.16499999999999998</v>
      </c>
      <c r="AL7">
        <f t="shared" si="22"/>
        <v>6.7000000000000004E-2</v>
      </c>
      <c r="AM7">
        <f t="shared" si="23"/>
        <v>0.16399999999999998</v>
      </c>
      <c r="AN7">
        <f t="shared" si="6"/>
        <v>6.7000000000000004E-2</v>
      </c>
      <c r="AO7">
        <f t="shared" si="7"/>
        <v>0.16449999999999998</v>
      </c>
      <c r="AP7">
        <f t="shared" si="8"/>
        <v>6.7000000000000004E-2</v>
      </c>
      <c r="AQ7">
        <f t="shared" si="9"/>
        <v>1.8373549999999996</v>
      </c>
      <c r="AR7">
        <f t="shared" si="10"/>
        <v>59.714037499999989</v>
      </c>
      <c r="AS7">
        <v>59.714037499999989</v>
      </c>
      <c r="AT7">
        <f t="shared" si="11"/>
        <v>10.368820541760723</v>
      </c>
      <c r="AU7">
        <f t="shared" si="12"/>
        <v>1.4036325439266615</v>
      </c>
      <c r="AV7">
        <f t="shared" si="13"/>
        <v>1580.4571325928218</v>
      </c>
      <c r="AW7">
        <f t="shared" si="14"/>
        <v>1.5804571325928218</v>
      </c>
      <c r="AX7">
        <f t="shared" si="15"/>
        <v>0.19878272078245196</v>
      </c>
      <c r="AY7">
        <v>37.782763144</v>
      </c>
      <c r="AZ7" t="s">
        <v>83</v>
      </c>
    </row>
    <row r="8" spans="1:52">
      <c r="A8" t="s">
        <v>53</v>
      </c>
      <c r="B8" t="s">
        <v>89</v>
      </c>
      <c r="C8">
        <v>1</v>
      </c>
      <c r="D8">
        <v>32.5</v>
      </c>
      <c r="E8">
        <v>1.5</v>
      </c>
      <c r="F8">
        <v>1.1399999999999999</v>
      </c>
      <c r="G8">
        <v>0.94699999999999995</v>
      </c>
      <c r="H8" t="s">
        <v>55</v>
      </c>
      <c r="I8" t="s">
        <v>55</v>
      </c>
      <c r="J8">
        <f t="shared" si="0"/>
        <v>1.1399999999999999</v>
      </c>
      <c r="K8">
        <f t="shared" si="0"/>
        <v>0.94699999999999995</v>
      </c>
      <c r="L8">
        <f t="shared" si="1"/>
        <v>1.0434999999999999</v>
      </c>
      <c r="M8">
        <f t="shared" si="2"/>
        <v>33.913749999999993</v>
      </c>
      <c r="N8">
        <f t="shared" si="3"/>
        <v>1.0805885288406523</v>
      </c>
      <c r="O8">
        <v>113</v>
      </c>
      <c r="P8">
        <v>139</v>
      </c>
      <c r="Q8">
        <v>132</v>
      </c>
      <c r="R8">
        <v>119</v>
      </c>
      <c r="S8">
        <f t="shared" si="16"/>
        <v>503</v>
      </c>
      <c r="T8">
        <v>3</v>
      </c>
      <c r="U8">
        <v>3</v>
      </c>
      <c r="V8">
        <v>2</v>
      </c>
      <c r="W8">
        <v>2</v>
      </c>
      <c r="X8">
        <f t="shared" si="17"/>
        <v>10</v>
      </c>
      <c r="Y8">
        <f t="shared" si="18"/>
        <v>502999.99999999988</v>
      </c>
      <c r="Z8">
        <f t="shared" si="19"/>
        <v>16347499.999999996</v>
      </c>
      <c r="AA8">
        <f t="shared" si="4"/>
        <v>520877.84380148357</v>
      </c>
      <c r="AB8">
        <f t="shared" si="20"/>
        <v>5.7167358845599745</v>
      </c>
      <c r="AC8">
        <f t="shared" si="21"/>
        <v>482031.62434115954</v>
      </c>
      <c r="AD8">
        <v>5</v>
      </c>
      <c r="AE8">
        <v>1.0999999999999999E-2</v>
      </c>
      <c r="AF8">
        <v>0.114</v>
      </c>
      <c r="AG8">
        <v>5.5E-2</v>
      </c>
      <c r="AH8">
        <v>8.9999999999999993E-3</v>
      </c>
      <c r="AI8">
        <v>0.10199999999999999</v>
      </c>
      <c r="AJ8">
        <v>0.05</v>
      </c>
      <c r="AK8">
        <f t="shared" si="5"/>
        <v>0.10300000000000001</v>
      </c>
      <c r="AL8">
        <f t="shared" si="22"/>
        <v>4.3999999999999997E-2</v>
      </c>
      <c r="AM8">
        <f t="shared" si="23"/>
        <v>9.2999999999999999E-2</v>
      </c>
      <c r="AN8">
        <f t="shared" si="6"/>
        <v>4.1000000000000002E-2</v>
      </c>
      <c r="AO8">
        <f t="shared" si="7"/>
        <v>9.8000000000000004E-2</v>
      </c>
      <c r="AP8">
        <f t="shared" si="8"/>
        <v>4.2499999999999996E-2</v>
      </c>
      <c r="AQ8">
        <f t="shared" si="9"/>
        <v>1.09294</v>
      </c>
      <c r="AR8">
        <f t="shared" si="10"/>
        <v>35.52055</v>
      </c>
      <c r="AS8">
        <v>35.52055</v>
      </c>
      <c r="AT8">
        <f t="shared" si="11"/>
        <v>2.1728429423459246</v>
      </c>
      <c r="AU8">
        <f t="shared" si="12"/>
        <v>1.0473790129372307</v>
      </c>
      <c r="AV8">
        <f t="shared" si="13"/>
        <v>1131.7857467284166</v>
      </c>
      <c r="AW8">
        <f t="shared" si="14"/>
        <v>1.1317857467284167</v>
      </c>
      <c r="AX8">
        <f t="shared" si="15"/>
        <v>5.3764220297157342E-2</v>
      </c>
      <c r="AY8">
        <v>31.384517876</v>
      </c>
      <c r="AZ8" t="s">
        <v>89</v>
      </c>
    </row>
    <row r="9" spans="1:52">
      <c r="A9" t="s">
        <v>53</v>
      </c>
      <c r="B9" t="s">
        <v>98</v>
      </c>
      <c r="C9" t="s">
        <v>99</v>
      </c>
      <c r="D9">
        <v>25</v>
      </c>
      <c r="E9">
        <v>1.5</v>
      </c>
      <c r="F9">
        <v>0.45800000000000002</v>
      </c>
      <c r="G9">
        <v>0.46800000000000003</v>
      </c>
      <c r="H9" t="s">
        <v>55</v>
      </c>
      <c r="I9" t="s">
        <v>55</v>
      </c>
      <c r="J9">
        <f t="shared" si="0"/>
        <v>0.45800000000000002</v>
      </c>
      <c r="K9">
        <f t="shared" si="0"/>
        <v>0.46800000000000003</v>
      </c>
      <c r="L9">
        <f t="shared" si="1"/>
        <v>0.46300000000000002</v>
      </c>
      <c r="M9">
        <f t="shared" si="2"/>
        <v>11.575000000000001</v>
      </c>
      <c r="N9">
        <f t="shared" si="3"/>
        <v>0.43648090916232252</v>
      </c>
      <c r="O9">
        <v>98</v>
      </c>
      <c r="P9">
        <v>101</v>
      </c>
      <c r="Q9">
        <v>139</v>
      </c>
      <c r="R9">
        <v>131</v>
      </c>
      <c r="S9">
        <f t="shared" si="16"/>
        <v>469</v>
      </c>
      <c r="T9">
        <v>9</v>
      </c>
      <c r="U9">
        <v>7</v>
      </c>
      <c r="V9">
        <v>4</v>
      </c>
      <c r="W9">
        <v>4</v>
      </c>
      <c r="X9">
        <f t="shared" si="17"/>
        <v>24</v>
      </c>
      <c r="Y9">
        <f t="shared" si="18"/>
        <v>195416.66666666666</v>
      </c>
      <c r="Z9">
        <f t="shared" si="19"/>
        <v>4885416.666666666</v>
      </c>
      <c r="AA9">
        <f t="shared" si="4"/>
        <v>184223.85384910836</v>
      </c>
      <c r="AB9">
        <f t="shared" si="20"/>
        <v>5.2653458632349643</v>
      </c>
      <c r="AC9">
        <f t="shared" si="21"/>
        <v>422066.23470122379</v>
      </c>
      <c r="AD9">
        <v>5</v>
      </c>
      <c r="AE9">
        <v>3.0000000000000001E-3</v>
      </c>
      <c r="AF9">
        <v>0.125</v>
      </c>
      <c r="AG9">
        <v>4.5999999999999999E-2</v>
      </c>
      <c r="AH9">
        <v>3.0000000000000001E-3</v>
      </c>
      <c r="AI9">
        <v>7.6999999999999999E-2</v>
      </c>
      <c r="AJ9">
        <v>2.5000000000000001E-2</v>
      </c>
      <c r="AK9">
        <f t="shared" si="5"/>
        <v>0.122</v>
      </c>
      <c r="AL9">
        <f t="shared" si="22"/>
        <v>4.2999999999999997E-2</v>
      </c>
      <c r="AM9">
        <f t="shared" si="23"/>
        <v>7.3999999999999996E-2</v>
      </c>
      <c r="AN9">
        <f t="shared" si="6"/>
        <v>2.2000000000000002E-2</v>
      </c>
      <c r="AO9">
        <f t="shared" si="7"/>
        <v>9.8000000000000004E-2</v>
      </c>
      <c r="AP9">
        <f t="shared" si="8"/>
        <v>3.2500000000000001E-2</v>
      </c>
      <c r="AQ9">
        <f t="shared" si="9"/>
        <v>1.09934</v>
      </c>
      <c r="AR9">
        <f t="shared" si="10"/>
        <v>27.483499999999999</v>
      </c>
      <c r="AS9">
        <v>27.483499999999999</v>
      </c>
      <c r="AT9">
        <f t="shared" si="11"/>
        <v>5.6256204690831559</v>
      </c>
      <c r="AU9">
        <f t="shared" si="12"/>
        <v>2.3743844492440602</v>
      </c>
      <c r="AV9">
        <f t="shared" si="13"/>
        <v>1036.3734831069278</v>
      </c>
      <c r="AW9">
        <f t="shared" si="14"/>
        <v>1.0363734831069278</v>
      </c>
      <c r="AX9">
        <f t="shared" si="15"/>
        <v>1.5516292496279921E-2</v>
      </c>
      <c r="AY9">
        <v>26.518914703999997</v>
      </c>
      <c r="AZ9" t="s">
        <v>111</v>
      </c>
    </row>
    <row r="10" spans="1:52">
      <c r="A10" t="s">
        <v>53</v>
      </c>
      <c r="B10" t="s">
        <v>95</v>
      </c>
      <c r="C10">
        <v>2</v>
      </c>
      <c r="D10">
        <v>50</v>
      </c>
      <c r="E10">
        <v>1.5</v>
      </c>
      <c r="F10">
        <v>0.32100000000000001</v>
      </c>
      <c r="G10">
        <v>0.29799999999999999</v>
      </c>
      <c r="H10" t="s">
        <v>55</v>
      </c>
      <c r="I10" t="s">
        <v>55</v>
      </c>
      <c r="J10">
        <f t="shared" si="0"/>
        <v>0.32100000000000001</v>
      </c>
      <c r="K10">
        <f t="shared" si="0"/>
        <v>0.29799999999999999</v>
      </c>
      <c r="L10">
        <f t="shared" si="1"/>
        <v>0.3095</v>
      </c>
      <c r="M10">
        <f t="shared" si="2"/>
        <v>15.475</v>
      </c>
      <c r="N10">
        <f t="shared" si="3"/>
        <v>0.8095602242613924</v>
      </c>
      <c r="O10">
        <v>70</v>
      </c>
      <c r="P10">
        <v>71</v>
      </c>
      <c r="Q10">
        <v>60</v>
      </c>
      <c r="R10">
        <v>127</v>
      </c>
      <c r="S10">
        <f t="shared" si="16"/>
        <v>328</v>
      </c>
      <c r="T10">
        <v>9</v>
      </c>
      <c r="U10">
        <v>9</v>
      </c>
      <c r="V10">
        <v>9</v>
      </c>
      <c r="W10">
        <v>9</v>
      </c>
      <c r="X10">
        <f t="shared" si="17"/>
        <v>36</v>
      </c>
      <c r="Y10">
        <f t="shared" si="18"/>
        <v>91111.111111111095</v>
      </c>
      <c r="Z10">
        <f t="shared" si="19"/>
        <v>4555555.555555555</v>
      </c>
      <c r="AA10">
        <f t="shared" si="4"/>
        <v>238319.64957614135</v>
      </c>
      <c r="AB10">
        <f t="shared" si="20"/>
        <v>5.3771598516233183</v>
      </c>
      <c r="AC10">
        <f t="shared" si="21"/>
        <v>294381.61909890501</v>
      </c>
      <c r="AD10">
        <v>5</v>
      </c>
      <c r="AE10">
        <v>6.0000000000000001E-3</v>
      </c>
      <c r="AF10">
        <v>0.161</v>
      </c>
      <c r="AG10">
        <v>5.5E-2</v>
      </c>
      <c r="AH10">
        <v>6.0000000000000001E-3</v>
      </c>
      <c r="AI10">
        <v>0.16200000000000001</v>
      </c>
      <c r="AJ10">
        <v>5.3999999999999999E-2</v>
      </c>
      <c r="AK10">
        <f t="shared" si="5"/>
        <v>0.155</v>
      </c>
      <c r="AL10">
        <f t="shared" si="22"/>
        <v>4.9000000000000002E-2</v>
      </c>
      <c r="AM10">
        <f t="shared" si="23"/>
        <v>0.156</v>
      </c>
      <c r="AN10">
        <f t="shared" si="6"/>
        <v>4.8000000000000001E-2</v>
      </c>
      <c r="AO10">
        <f t="shared" si="7"/>
        <v>0.1555</v>
      </c>
      <c r="AP10">
        <f t="shared" si="8"/>
        <v>4.8500000000000001E-2</v>
      </c>
      <c r="AQ10">
        <f t="shared" si="9"/>
        <v>1.7463249999999999</v>
      </c>
      <c r="AR10">
        <f t="shared" si="10"/>
        <v>87.316249999999997</v>
      </c>
      <c r="AS10">
        <v>87.316249999999997</v>
      </c>
      <c r="AT10">
        <f t="shared" si="11"/>
        <v>19.166981707317074</v>
      </c>
      <c r="AU10">
        <f t="shared" si="12"/>
        <v>5.6424071082390954</v>
      </c>
      <c r="AV10">
        <f t="shared" si="13"/>
        <v>4567.8683639201172</v>
      </c>
      <c r="AW10">
        <f t="shared" si="14"/>
        <v>4.567868363920117</v>
      </c>
      <c r="AX10">
        <f t="shared" si="15"/>
        <v>0.65971357999110913</v>
      </c>
      <c r="AY10">
        <v>19.115316608000001</v>
      </c>
      <c r="AZ10" t="s">
        <v>95</v>
      </c>
    </row>
    <row r="11" spans="1:52">
      <c r="A11" t="s">
        <v>53</v>
      </c>
      <c r="B11" t="s">
        <v>107</v>
      </c>
      <c r="C11">
        <v>1</v>
      </c>
      <c r="D11">
        <v>27.5</v>
      </c>
      <c r="E11">
        <v>1.5</v>
      </c>
      <c r="F11">
        <v>0.97399999999999998</v>
      </c>
      <c r="G11">
        <v>1.0289999999999999</v>
      </c>
      <c r="H11" t="s">
        <v>55</v>
      </c>
      <c r="I11" t="s">
        <v>55</v>
      </c>
      <c r="J11">
        <f t="shared" si="0"/>
        <v>0.97399999999999998</v>
      </c>
      <c r="K11">
        <f t="shared" si="0"/>
        <v>1.0289999999999999</v>
      </c>
      <c r="L11">
        <f t="shared" si="1"/>
        <v>1.0015000000000001</v>
      </c>
      <c r="M11">
        <f t="shared" si="2"/>
        <v>27.541250000000002</v>
      </c>
      <c r="N11">
        <f t="shared" si="3"/>
        <v>1.010792998826652</v>
      </c>
      <c r="O11">
        <v>123</v>
      </c>
      <c r="P11">
        <v>126</v>
      </c>
      <c r="Q11">
        <v>124</v>
      </c>
      <c r="R11">
        <v>110</v>
      </c>
      <c r="S11">
        <f t="shared" si="16"/>
        <v>483</v>
      </c>
      <c r="T11">
        <v>1</v>
      </c>
      <c r="U11">
        <v>2</v>
      </c>
      <c r="V11">
        <v>4</v>
      </c>
      <c r="W11">
        <v>3</v>
      </c>
      <c r="X11">
        <f t="shared" si="17"/>
        <v>10</v>
      </c>
      <c r="Y11">
        <f t="shared" si="18"/>
        <v>482999.99999999988</v>
      </c>
      <c r="Z11">
        <f t="shared" si="19"/>
        <v>13282499.999999996</v>
      </c>
      <c r="AA11">
        <f t="shared" si="4"/>
        <v>487481.79573966318</v>
      </c>
      <c r="AB11">
        <f t="shared" si="20"/>
        <v>5.6879584022757284</v>
      </c>
      <c r="AC11">
        <f t="shared" si="21"/>
        <v>482276.58512231638</v>
      </c>
      <c r="AD11">
        <v>5</v>
      </c>
      <c r="AE11">
        <v>2.1000000000000001E-2</v>
      </c>
      <c r="AF11">
        <v>0.57499999999999996</v>
      </c>
      <c r="AG11">
        <v>0.183</v>
      </c>
      <c r="AH11">
        <v>6.0999999999999999E-2</v>
      </c>
      <c r="AI11">
        <v>0.627</v>
      </c>
      <c r="AJ11">
        <v>0.23699999999999999</v>
      </c>
      <c r="AK11">
        <f t="shared" si="5"/>
        <v>0.55399999999999994</v>
      </c>
      <c r="AL11">
        <f t="shared" si="22"/>
        <v>0.16200000000000001</v>
      </c>
      <c r="AM11">
        <f t="shared" si="23"/>
        <v>0.56600000000000006</v>
      </c>
      <c r="AN11">
        <f t="shared" si="6"/>
        <v>0.17599999999999999</v>
      </c>
      <c r="AO11">
        <f t="shared" si="7"/>
        <v>0.56000000000000005</v>
      </c>
      <c r="AP11">
        <f t="shared" si="8"/>
        <v>0.16899999999999998</v>
      </c>
      <c r="AQ11">
        <f t="shared" si="9"/>
        <v>6.2926400000000005</v>
      </c>
      <c r="AR11">
        <f t="shared" si="10"/>
        <v>173.04760000000002</v>
      </c>
      <c r="AS11">
        <v>173.04760000000002</v>
      </c>
      <c r="AT11">
        <f t="shared" si="11"/>
        <v>13.028240165631475</v>
      </c>
      <c r="AU11">
        <f t="shared" si="12"/>
        <v>6.2832151772341494</v>
      </c>
      <c r="AV11">
        <f t="shared" si="13"/>
        <v>6351.0299112696393</v>
      </c>
      <c r="AW11">
        <f t="shared" si="14"/>
        <v>6.3510299112696389</v>
      </c>
      <c r="AX11">
        <f t="shared" si="15"/>
        <v>0.80284415812858168</v>
      </c>
      <c r="AY11">
        <v>27.247171312000003</v>
      </c>
      <c r="AZ11" t="s">
        <v>107</v>
      </c>
    </row>
    <row r="12" spans="1:52">
      <c r="A12" t="s">
        <v>53</v>
      </c>
      <c r="B12" t="s">
        <v>131</v>
      </c>
      <c r="C12">
        <v>3</v>
      </c>
      <c r="D12">
        <v>50</v>
      </c>
      <c r="E12">
        <v>1.5</v>
      </c>
      <c r="F12">
        <v>0.75600000000000001</v>
      </c>
      <c r="G12">
        <v>0.998</v>
      </c>
      <c r="H12" t="s">
        <v>55</v>
      </c>
      <c r="I12" t="s">
        <v>55</v>
      </c>
      <c r="J12">
        <f t="shared" si="0"/>
        <v>0.75600000000000001</v>
      </c>
      <c r="K12">
        <f t="shared" si="0"/>
        <v>0.998</v>
      </c>
      <c r="L12">
        <f t="shared" si="1"/>
        <v>0.877</v>
      </c>
      <c r="M12">
        <f t="shared" si="2"/>
        <v>43.85</v>
      </c>
      <c r="N12">
        <f t="shared" si="3"/>
        <v>1.3684584411730027</v>
      </c>
      <c r="O12">
        <v>106</v>
      </c>
      <c r="P12">
        <v>186</v>
      </c>
      <c r="Q12">
        <v>118</v>
      </c>
      <c r="R12">
        <v>110</v>
      </c>
      <c r="S12">
        <f t="shared" si="16"/>
        <v>520</v>
      </c>
      <c r="T12">
        <v>2</v>
      </c>
      <c r="U12">
        <v>3</v>
      </c>
      <c r="V12">
        <v>3</v>
      </c>
      <c r="W12">
        <v>2</v>
      </c>
      <c r="X12">
        <f t="shared" si="17"/>
        <v>10</v>
      </c>
      <c r="Y12">
        <f t="shared" si="18"/>
        <v>519999.99999999988</v>
      </c>
      <c r="Z12">
        <f t="shared" si="19"/>
        <v>25999999.999999993</v>
      </c>
      <c r="AA12">
        <f t="shared" si="4"/>
        <v>811400.67207521223</v>
      </c>
      <c r="AB12">
        <f t="shared" si="20"/>
        <v>5.9092353630903132</v>
      </c>
      <c r="AC12">
        <f t="shared" si="21"/>
        <v>592930.44469783339</v>
      </c>
      <c r="AD12">
        <v>5</v>
      </c>
      <c r="AE12">
        <v>0.01</v>
      </c>
      <c r="AF12">
        <v>0.18099999999999999</v>
      </c>
      <c r="AG12">
        <v>7.5999999999999998E-2</v>
      </c>
      <c r="AH12">
        <v>8.0000000000000002E-3</v>
      </c>
      <c r="AI12">
        <v>0.17499999999999999</v>
      </c>
      <c r="AJ12">
        <v>7.2999999999999995E-2</v>
      </c>
      <c r="AK12">
        <f t="shared" si="5"/>
        <v>0.17099999999999999</v>
      </c>
      <c r="AL12">
        <f t="shared" si="22"/>
        <v>6.6000000000000003E-2</v>
      </c>
      <c r="AM12">
        <f t="shared" si="23"/>
        <v>0.16699999999999998</v>
      </c>
      <c r="AN12">
        <f t="shared" si="6"/>
        <v>6.5000000000000002E-2</v>
      </c>
      <c r="AO12">
        <f t="shared" si="7"/>
        <v>0.16899999999999998</v>
      </c>
      <c r="AP12">
        <f t="shared" si="8"/>
        <v>6.5500000000000003E-2</v>
      </c>
      <c r="AQ12">
        <f t="shared" si="9"/>
        <v>1.8897499999999998</v>
      </c>
      <c r="AR12">
        <f t="shared" si="10"/>
        <v>94.487499999999997</v>
      </c>
      <c r="AS12">
        <v>94.487499999999997</v>
      </c>
      <c r="AT12">
        <f t="shared" si="11"/>
        <v>3.6341346153846166</v>
      </c>
      <c r="AU12">
        <f t="shared" si="12"/>
        <v>2.1547890535917902</v>
      </c>
      <c r="AV12">
        <f t="shared" si="13"/>
        <v>2948.7392693348706</v>
      </c>
      <c r="AW12">
        <f t="shared" si="14"/>
        <v>2.9487392693348706</v>
      </c>
      <c r="AX12">
        <f t="shared" si="15"/>
        <v>0.46963637346902032</v>
      </c>
      <c r="AY12">
        <v>32.043355267999999</v>
      </c>
      <c r="AZ12" t="s">
        <v>131</v>
      </c>
    </row>
    <row r="13" spans="1:52">
      <c r="A13" t="s">
        <v>53</v>
      </c>
      <c r="B13" t="s">
        <v>114</v>
      </c>
      <c r="C13" t="s">
        <v>137</v>
      </c>
      <c r="D13">
        <v>45</v>
      </c>
      <c r="E13">
        <v>1.5</v>
      </c>
      <c r="F13">
        <v>0.93899999999999995</v>
      </c>
      <c r="G13">
        <v>0.93899999999999995</v>
      </c>
      <c r="H13" t="s">
        <v>55</v>
      </c>
      <c r="I13" t="s">
        <v>55</v>
      </c>
      <c r="J13">
        <f t="shared" si="0"/>
        <v>0.93899999999999995</v>
      </c>
      <c r="K13">
        <f t="shared" si="0"/>
        <v>0.93899999999999995</v>
      </c>
      <c r="L13">
        <f t="shared" si="1"/>
        <v>0.93899999999999995</v>
      </c>
      <c r="M13">
        <f t="shared" si="2"/>
        <v>42.254999999999995</v>
      </c>
      <c r="N13">
        <f t="shared" si="3"/>
        <v>1.4319028815145127</v>
      </c>
      <c r="O13">
        <v>111</v>
      </c>
      <c r="P13">
        <v>112</v>
      </c>
      <c r="Q13">
        <v>109</v>
      </c>
      <c r="R13">
        <v>142</v>
      </c>
      <c r="S13">
        <f t="shared" si="16"/>
        <v>474</v>
      </c>
      <c r="T13">
        <v>5</v>
      </c>
      <c r="U13">
        <v>3</v>
      </c>
      <c r="V13">
        <v>4</v>
      </c>
      <c r="W13">
        <v>5</v>
      </c>
      <c r="X13">
        <f t="shared" si="17"/>
        <v>17</v>
      </c>
      <c r="Y13">
        <f t="shared" si="18"/>
        <v>278823.52941176464</v>
      </c>
      <c r="Z13">
        <f t="shared" si="19"/>
        <v>12547058.823529409</v>
      </c>
      <c r="AA13">
        <f t="shared" si="4"/>
        <v>425184.46773030073</v>
      </c>
      <c r="AB13">
        <f t="shared" si="20"/>
        <v>5.6285773910764929</v>
      </c>
      <c r="AC13">
        <f t="shared" si="21"/>
        <v>296936.66604021797</v>
      </c>
      <c r="AD13">
        <v>5</v>
      </c>
      <c r="AE13">
        <v>1.4999999999999999E-2</v>
      </c>
      <c r="AF13">
        <v>0.91200000000000003</v>
      </c>
      <c r="AG13">
        <v>0.28799999999999998</v>
      </c>
      <c r="AH13">
        <v>3.2000000000000001E-2</v>
      </c>
      <c r="AI13">
        <v>0.92200000000000004</v>
      </c>
      <c r="AJ13">
        <v>0.29799999999999999</v>
      </c>
      <c r="AK13">
        <f t="shared" si="5"/>
        <v>0.89700000000000002</v>
      </c>
      <c r="AL13">
        <f t="shared" si="22"/>
        <v>0.27299999999999996</v>
      </c>
      <c r="AM13">
        <f t="shared" si="23"/>
        <v>0.89</v>
      </c>
      <c r="AN13">
        <f t="shared" si="6"/>
        <v>0.26600000000000001</v>
      </c>
      <c r="AO13">
        <f t="shared" si="7"/>
        <v>0.89349999999999996</v>
      </c>
      <c r="AP13">
        <f t="shared" si="8"/>
        <v>0.26949999999999996</v>
      </c>
      <c r="AQ13">
        <f t="shared" si="9"/>
        <v>10.040225</v>
      </c>
      <c r="AR13">
        <f t="shared" si="10"/>
        <v>451.81012499999997</v>
      </c>
      <c r="AS13">
        <v>451.81012499999997</v>
      </c>
      <c r="AT13">
        <f t="shared" si="11"/>
        <v>36.009245780590724</v>
      </c>
      <c r="AU13">
        <f t="shared" si="12"/>
        <v>10.692465388711396</v>
      </c>
      <c r="AV13">
        <f t="shared" si="13"/>
        <v>15310.572000590042</v>
      </c>
      <c r="AW13">
        <f t="shared" si="14"/>
        <v>15.310572000590042</v>
      </c>
      <c r="AX13">
        <f t="shared" si="15"/>
        <v>1.18499141617569</v>
      </c>
      <c r="AY13">
        <v>29.509682916000003</v>
      </c>
      <c r="AZ13" t="s">
        <v>114</v>
      </c>
    </row>
    <row r="14" spans="1:52">
      <c r="A14" t="s">
        <v>53</v>
      </c>
      <c r="B14" t="s">
        <v>114</v>
      </c>
      <c r="C14" t="s">
        <v>137</v>
      </c>
      <c r="D14">
        <v>45</v>
      </c>
      <c r="E14">
        <v>1.5</v>
      </c>
      <c r="F14">
        <v>0.93899999999999995</v>
      </c>
      <c r="G14">
        <v>0.93899999999999995</v>
      </c>
      <c r="H14" t="s">
        <v>55</v>
      </c>
      <c r="I14" t="s">
        <v>55</v>
      </c>
      <c r="J14">
        <f t="shared" si="0"/>
        <v>0.93899999999999995</v>
      </c>
      <c r="K14">
        <f t="shared" si="0"/>
        <v>0.93899999999999995</v>
      </c>
      <c r="L14">
        <f t="shared" si="1"/>
        <v>0.93899999999999995</v>
      </c>
      <c r="M14">
        <f t="shared" si="2"/>
        <v>42.254999999999995</v>
      </c>
      <c r="N14">
        <f t="shared" si="3"/>
        <v>1.4319028815145127</v>
      </c>
      <c r="O14">
        <v>111</v>
      </c>
      <c r="P14">
        <v>112</v>
      </c>
      <c r="Q14">
        <v>109</v>
      </c>
      <c r="R14">
        <v>142</v>
      </c>
      <c r="S14">
        <f t="shared" si="16"/>
        <v>474</v>
      </c>
      <c r="T14">
        <v>5</v>
      </c>
      <c r="U14">
        <v>3</v>
      </c>
      <c r="V14">
        <v>4</v>
      </c>
      <c r="W14">
        <v>5</v>
      </c>
      <c r="X14">
        <f t="shared" si="17"/>
        <v>17</v>
      </c>
      <c r="Y14">
        <f t="shared" si="18"/>
        <v>278823.52941176464</v>
      </c>
      <c r="Z14">
        <f t="shared" si="19"/>
        <v>12547058.823529409</v>
      </c>
      <c r="AA14">
        <f t="shared" si="4"/>
        <v>425184.46773030073</v>
      </c>
      <c r="AB14">
        <f t="shared" si="20"/>
        <v>5.6285773910764929</v>
      </c>
      <c r="AC14">
        <f t="shared" si="21"/>
        <v>296936.66604021797</v>
      </c>
      <c r="AD14">
        <v>5</v>
      </c>
      <c r="AE14">
        <v>7.0000000000000001E-3</v>
      </c>
      <c r="AF14">
        <v>0.55800000000000005</v>
      </c>
      <c r="AG14">
        <v>0.17399999999999999</v>
      </c>
      <c r="AH14">
        <v>8.0000000000000002E-3</v>
      </c>
      <c r="AI14">
        <v>0.59199999999999997</v>
      </c>
      <c r="AJ14">
        <v>0.183</v>
      </c>
      <c r="AK14">
        <f t="shared" si="5"/>
        <v>0.55100000000000005</v>
      </c>
      <c r="AL14">
        <f t="shared" si="22"/>
        <v>0.16699999999999998</v>
      </c>
      <c r="AM14">
        <f t="shared" si="23"/>
        <v>0.58399999999999996</v>
      </c>
      <c r="AN14">
        <f t="shared" si="6"/>
        <v>0.17499999999999999</v>
      </c>
      <c r="AO14">
        <f t="shared" si="7"/>
        <v>0.5675</v>
      </c>
      <c r="AP14">
        <f t="shared" si="8"/>
        <v>0.17099999999999999</v>
      </c>
      <c r="AQ14">
        <f t="shared" si="9"/>
        <v>6.3770850000000001</v>
      </c>
      <c r="AR14">
        <f t="shared" si="10"/>
        <v>286.96882499999998</v>
      </c>
      <c r="AS14">
        <v>286.96882499999998</v>
      </c>
      <c r="AT14">
        <f t="shared" si="11"/>
        <v>22.871401898734181</v>
      </c>
      <c r="AU14">
        <f t="shared" si="12"/>
        <v>6.7913578274760384</v>
      </c>
      <c r="AV14">
        <f t="shared" si="13"/>
        <v>9724.5648425590807</v>
      </c>
      <c r="AW14">
        <f t="shared" si="14"/>
        <v>9.7245648425590812</v>
      </c>
      <c r="AX14">
        <f t="shared" si="15"/>
        <v>0.98787017650636277</v>
      </c>
      <c r="AY14">
        <v>29.509682916000003</v>
      </c>
      <c r="AZ14" t="s">
        <v>114</v>
      </c>
    </row>
    <row r="15" spans="1:52">
      <c r="A15" t="s">
        <v>53</v>
      </c>
      <c r="B15" t="s">
        <v>136</v>
      </c>
      <c r="C15">
        <v>2</v>
      </c>
      <c r="D15">
        <v>35</v>
      </c>
      <c r="E15">
        <v>1.5</v>
      </c>
      <c r="F15">
        <v>1.268</v>
      </c>
      <c r="G15">
        <v>1.218</v>
      </c>
      <c r="H15" t="s">
        <v>55</v>
      </c>
      <c r="I15" t="s">
        <v>55</v>
      </c>
      <c r="J15">
        <f t="shared" si="0"/>
        <v>1.268</v>
      </c>
      <c r="K15">
        <f t="shared" si="0"/>
        <v>1.218</v>
      </c>
      <c r="L15">
        <f t="shared" si="1"/>
        <v>1.2429999999999999</v>
      </c>
      <c r="M15">
        <f t="shared" si="2"/>
        <v>43.504999999999995</v>
      </c>
      <c r="N15">
        <f t="shared" si="3"/>
        <v>1.1699359428185474</v>
      </c>
      <c r="O15">
        <v>126</v>
      </c>
      <c r="P15">
        <v>102</v>
      </c>
      <c r="Q15">
        <v>116</v>
      </c>
      <c r="R15">
        <v>108</v>
      </c>
      <c r="S15">
        <f t="shared" si="16"/>
        <v>452</v>
      </c>
      <c r="T15">
        <v>6</v>
      </c>
      <c r="U15">
        <v>3</v>
      </c>
      <c r="V15">
        <v>6</v>
      </c>
      <c r="W15">
        <v>4</v>
      </c>
      <c r="X15">
        <f t="shared" si="17"/>
        <v>19</v>
      </c>
      <c r="Y15">
        <f t="shared" si="18"/>
        <v>237894.73684210522</v>
      </c>
      <c r="Z15">
        <f t="shared" si="19"/>
        <v>8326315.7894736826</v>
      </c>
      <c r="AA15">
        <f t="shared" si="4"/>
        <v>223911.18522843011</v>
      </c>
      <c r="AB15">
        <f t="shared" si="20"/>
        <v>5.3500757888074979</v>
      </c>
      <c r="AC15">
        <f t="shared" si="21"/>
        <v>191387.55980861242</v>
      </c>
      <c r="AD15">
        <v>5</v>
      </c>
      <c r="AE15">
        <v>1.2E-2</v>
      </c>
      <c r="AF15">
        <v>0.64400000000000002</v>
      </c>
      <c r="AG15">
        <v>0.21199999999999999</v>
      </c>
      <c r="AH15">
        <v>1.0999999999999999E-2</v>
      </c>
      <c r="AI15">
        <v>0.64</v>
      </c>
      <c r="AJ15">
        <v>0.20899999999999999</v>
      </c>
      <c r="AK15">
        <f t="shared" si="5"/>
        <v>0.63200000000000001</v>
      </c>
      <c r="AL15">
        <f t="shared" si="22"/>
        <v>0.19999999999999998</v>
      </c>
      <c r="AM15">
        <f t="shared" si="23"/>
        <v>0.629</v>
      </c>
      <c r="AN15">
        <f t="shared" si="6"/>
        <v>0.19799999999999998</v>
      </c>
      <c r="AO15">
        <f t="shared" si="7"/>
        <v>0.63050000000000006</v>
      </c>
      <c r="AP15">
        <f t="shared" si="8"/>
        <v>0.19899999999999998</v>
      </c>
      <c r="AQ15">
        <f t="shared" si="9"/>
        <v>7.0792549999999999</v>
      </c>
      <c r="AR15">
        <f t="shared" si="10"/>
        <v>247.77392499999999</v>
      </c>
      <c r="AS15">
        <v>247.77392499999999</v>
      </c>
      <c r="AT15">
        <f t="shared" si="11"/>
        <v>29.757930309734519</v>
      </c>
      <c r="AU15">
        <f t="shared" si="12"/>
        <v>5.6952976669348354</v>
      </c>
      <c r="AV15">
        <f t="shared" si="13"/>
        <v>6663.1334455976803</v>
      </c>
      <c r="AW15">
        <f t="shared" si="14"/>
        <v>6.6631334455976807</v>
      </c>
      <c r="AX15">
        <f t="shared" si="15"/>
        <v>0.82367851116793545</v>
      </c>
      <c r="AY15">
        <v>37.185796596000003</v>
      </c>
      <c r="AZ15" t="s">
        <v>136</v>
      </c>
    </row>
    <row r="16" spans="1:52">
      <c r="A16" t="s">
        <v>53</v>
      </c>
      <c r="B16" t="s">
        <v>112</v>
      </c>
      <c r="C16" t="s">
        <v>99</v>
      </c>
      <c r="D16">
        <v>50</v>
      </c>
      <c r="E16">
        <v>1.5</v>
      </c>
      <c r="F16">
        <v>0.85199999999999998</v>
      </c>
      <c r="G16">
        <v>0.873</v>
      </c>
      <c r="H16" t="s">
        <v>55</v>
      </c>
      <c r="I16" t="s">
        <v>55</v>
      </c>
      <c r="J16">
        <f t="shared" si="0"/>
        <v>0.85199999999999998</v>
      </c>
      <c r="K16">
        <f t="shared" si="0"/>
        <v>0.873</v>
      </c>
      <c r="L16">
        <f t="shared" si="1"/>
        <v>0.86250000000000004</v>
      </c>
      <c r="M16">
        <f t="shared" si="2"/>
        <v>43.125</v>
      </c>
      <c r="N16">
        <f t="shared" si="3"/>
        <v>0.97277556280277233</v>
      </c>
      <c r="O16">
        <v>140</v>
      </c>
      <c r="P16">
        <v>105</v>
      </c>
      <c r="Q16">
        <v>125</v>
      </c>
      <c r="R16">
        <v>114</v>
      </c>
      <c r="S16">
        <f t="shared" si="16"/>
        <v>484</v>
      </c>
      <c r="T16">
        <v>2</v>
      </c>
      <c r="U16">
        <v>2</v>
      </c>
      <c r="V16">
        <v>4</v>
      </c>
      <c r="W16">
        <v>6</v>
      </c>
      <c r="X16">
        <f t="shared" si="17"/>
        <v>14</v>
      </c>
      <c r="Y16">
        <f t="shared" si="18"/>
        <v>345714.28571428568</v>
      </c>
      <c r="Z16">
        <f t="shared" si="19"/>
        <v>17285714.285714284</v>
      </c>
      <c r="AA16">
        <f t="shared" si="4"/>
        <v>389915.83635324368</v>
      </c>
      <c r="AB16">
        <f t="shared" si="20"/>
        <v>5.590970874329197</v>
      </c>
      <c r="AC16">
        <f t="shared" si="21"/>
        <v>400828.15734989644</v>
      </c>
      <c r="AD16">
        <v>5</v>
      </c>
      <c r="AE16">
        <v>1.6E-2</v>
      </c>
      <c r="AF16">
        <v>0.25600000000000001</v>
      </c>
      <c r="AG16">
        <v>0.106</v>
      </c>
      <c r="AH16">
        <v>1.4999999999999999E-2</v>
      </c>
      <c r="AI16">
        <v>0.25600000000000001</v>
      </c>
      <c r="AJ16">
        <v>0.104</v>
      </c>
      <c r="AK16">
        <f t="shared" si="5"/>
        <v>0.24</v>
      </c>
      <c r="AL16">
        <f t="shared" si="22"/>
        <v>0.09</v>
      </c>
      <c r="AM16">
        <f t="shared" si="23"/>
        <v>0.24099999999999999</v>
      </c>
      <c r="AN16">
        <f t="shared" si="6"/>
        <v>8.8999999999999996E-2</v>
      </c>
      <c r="AO16">
        <f t="shared" si="7"/>
        <v>0.24049999999999999</v>
      </c>
      <c r="AP16">
        <f t="shared" si="8"/>
        <v>8.9499999999999996E-2</v>
      </c>
      <c r="AQ16">
        <f t="shared" si="9"/>
        <v>2.6916349999999998</v>
      </c>
      <c r="AR16">
        <f t="shared" si="10"/>
        <v>134.58175</v>
      </c>
      <c r="AS16">
        <v>134.58175</v>
      </c>
      <c r="AT16">
        <f t="shared" si="11"/>
        <v>7.7857210743801666</v>
      </c>
      <c r="AU16">
        <f t="shared" si="12"/>
        <v>3.1207362318840581</v>
      </c>
      <c r="AV16">
        <f t="shared" si="13"/>
        <v>3035.7759443300174</v>
      </c>
      <c r="AW16">
        <f t="shared" si="14"/>
        <v>3.0357759443300174</v>
      </c>
      <c r="AX16">
        <f t="shared" si="15"/>
        <v>0.48226971526959961</v>
      </c>
      <c r="AY16">
        <v>44.331911335999997</v>
      </c>
      <c r="AZ16" t="s">
        <v>112</v>
      </c>
    </row>
    <row r="17" spans="1:52">
      <c r="A17" t="s">
        <v>53</v>
      </c>
      <c r="B17" t="s">
        <v>111</v>
      </c>
      <c r="C17" t="s">
        <v>99</v>
      </c>
      <c r="D17">
        <v>27.5</v>
      </c>
      <c r="E17">
        <v>1.5</v>
      </c>
      <c r="F17">
        <v>0.66200000000000003</v>
      </c>
      <c r="G17">
        <v>0.67600000000000005</v>
      </c>
      <c r="H17" t="s">
        <v>55</v>
      </c>
      <c r="I17" t="s">
        <v>55</v>
      </c>
      <c r="J17">
        <f t="shared" si="0"/>
        <v>0.66200000000000003</v>
      </c>
      <c r="K17">
        <f t="shared" si="0"/>
        <v>0.67600000000000005</v>
      </c>
      <c r="L17">
        <f t="shared" si="1"/>
        <v>0.66900000000000004</v>
      </c>
      <c r="M17">
        <f t="shared" si="2"/>
        <v>18.397500000000001</v>
      </c>
      <c r="N17">
        <f t="shared" si="3"/>
        <v>0.69375011026469358</v>
      </c>
      <c r="O17">
        <v>141</v>
      </c>
      <c r="P17">
        <v>152</v>
      </c>
      <c r="Q17">
        <v>151</v>
      </c>
      <c r="R17">
        <v>146</v>
      </c>
      <c r="S17">
        <f t="shared" si="16"/>
        <v>590</v>
      </c>
      <c r="T17">
        <v>1</v>
      </c>
      <c r="U17">
        <v>2</v>
      </c>
      <c r="V17">
        <v>2</v>
      </c>
      <c r="W17">
        <v>2</v>
      </c>
      <c r="X17">
        <f t="shared" si="17"/>
        <v>7</v>
      </c>
      <c r="Y17">
        <f t="shared" si="18"/>
        <v>842857.14285714272</v>
      </c>
      <c r="Z17">
        <f t="shared" si="19"/>
        <v>23178571.428571425</v>
      </c>
      <c r="AA17">
        <f t="shared" si="4"/>
        <v>874039.21643427107</v>
      </c>
      <c r="AB17">
        <f t="shared" si="20"/>
        <v>5.9415309190175991</v>
      </c>
      <c r="AC17">
        <f t="shared" si="21"/>
        <v>1259876.1477685242</v>
      </c>
      <c r="AD17">
        <v>5</v>
      </c>
      <c r="AE17">
        <v>8.0000000000000002E-3</v>
      </c>
      <c r="AF17">
        <v>0.156</v>
      </c>
      <c r="AG17">
        <v>5.6000000000000001E-2</v>
      </c>
      <c r="AH17">
        <v>2.8000000000000001E-2</v>
      </c>
      <c r="AI17">
        <v>0.186</v>
      </c>
      <c r="AJ17">
        <v>8.5999999999999993E-2</v>
      </c>
      <c r="AK17">
        <f t="shared" si="5"/>
        <v>0.14799999999999999</v>
      </c>
      <c r="AL17">
        <f t="shared" si="22"/>
        <v>4.8000000000000001E-2</v>
      </c>
      <c r="AM17">
        <f t="shared" si="23"/>
        <v>0.158</v>
      </c>
      <c r="AN17">
        <f t="shared" si="6"/>
        <v>5.7999999999999996E-2</v>
      </c>
      <c r="AO17">
        <f t="shared" si="7"/>
        <v>0.153</v>
      </c>
      <c r="AP17">
        <f t="shared" si="8"/>
        <v>5.2999999999999999E-2</v>
      </c>
      <c r="AQ17">
        <f t="shared" si="9"/>
        <v>1.7148699999999999</v>
      </c>
      <c r="AR17">
        <f t="shared" si="10"/>
        <v>47.158924999999996</v>
      </c>
      <c r="AS17">
        <v>47.158924999999996</v>
      </c>
      <c r="AT17">
        <f t="shared" si="11"/>
        <v>2.0345915254237292</v>
      </c>
      <c r="AU17">
        <f t="shared" si="12"/>
        <v>2.563333333333333</v>
      </c>
      <c r="AV17">
        <f t="shared" si="13"/>
        <v>1778.3127826451644</v>
      </c>
      <c r="AW17">
        <f t="shared" si="14"/>
        <v>1.7783127826451643</v>
      </c>
      <c r="AX17">
        <f t="shared" si="15"/>
        <v>0.25000815023930362</v>
      </c>
      <c r="AY17">
        <v>26.518914703999997</v>
      </c>
      <c r="AZ17" t="s">
        <v>111</v>
      </c>
    </row>
    <row r="18" spans="1:52">
      <c r="A18" t="s">
        <v>53</v>
      </c>
      <c r="B18" t="s">
        <v>134</v>
      </c>
      <c r="C18">
        <v>3</v>
      </c>
      <c r="D18">
        <v>47.5</v>
      </c>
      <c r="E18">
        <v>1.5</v>
      </c>
      <c r="F18">
        <v>0.51800000000000002</v>
      </c>
      <c r="G18">
        <v>0.50800000000000001</v>
      </c>
      <c r="H18" t="s">
        <v>55</v>
      </c>
      <c r="I18" t="s">
        <v>55</v>
      </c>
      <c r="J18">
        <f t="shared" ref="J18:K33" si="24">AVERAGE(F18,H18)</f>
        <v>0.51800000000000002</v>
      </c>
      <c r="K18">
        <f t="shared" si="24"/>
        <v>0.50800000000000001</v>
      </c>
      <c r="L18">
        <f t="shared" si="1"/>
        <v>0.51300000000000001</v>
      </c>
      <c r="M18">
        <f t="shared" si="2"/>
        <v>24.3675</v>
      </c>
      <c r="N18">
        <f t="shared" si="3"/>
        <v>0.75035164771537433</v>
      </c>
      <c r="O18">
        <v>126</v>
      </c>
      <c r="P18">
        <v>109</v>
      </c>
      <c r="Q18">
        <v>103</v>
      </c>
      <c r="R18">
        <v>143</v>
      </c>
      <c r="S18">
        <f t="shared" si="16"/>
        <v>481</v>
      </c>
      <c r="T18">
        <v>6</v>
      </c>
      <c r="U18">
        <v>6</v>
      </c>
      <c r="V18">
        <v>5</v>
      </c>
      <c r="W18">
        <v>4</v>
      </c>
      <c r="X18">
        <f t="shared" si="17"/>
        <v>21</v>
      </c>
      <c r="Y18">
        <f t="shared" si="18"/>
        <v>229047.61904761902</v>
      </c>
      <c r="Z18">
        <f t="shared" si="19"/>
        <v>10879761.904761903</v>
      </c>
      <c r="AA18">
        <f t="shared" si="4"/>
        <v>335021.94611630461</v>
      </c>
      <c r="AB18">
        <f t="shared" si="20"/>
        <v>5.5250732570817105</v>
      </c>
      <c r="AC18">
        <f t="shared" si="21"/>
        <v>446486.58683746395</v>
      </c>
      <c r="AD18">
        <v>5</v>
      </c>
      <c r="AE18">
        <v>8.9999999999999993E-3</v>
      </c>
      <c r="AF18">
        <v>0.13800000000000001</v>
      </c>
      <c r="AG18">
        <v>6.0999999999999999E-2</v>
      </c>
      <c r="AH18">
        <v>0.01</v>
      </c>
      <c r="AI18">
        <v>0.13300000000000001</v>
      </c>
      <c r="AJ18">
        <v>5.8999999999999997E-2</v>
      </c>
      <c r="AK18">
        <f t="shared" si="5"/>
        <v>0.129</v>
      </c>
      <c r="AL18">
        <f t="shared" si="22"/>
        <v>5.1999999999999998E-2</v>
      </c>
      <c r="AM18">
        <f t="shared" si="23"/>
        <v>0.12300000000000001</v>
      </c>
      <c r="AN18">
        <f t="shared" si="6"/>
        <v>4.8999999999999995E-2</v>
      </c>
      <c r="AO18">
        <f t="shared" si="7"/>
        <v>0.126</v>
      </c>
      <c r="AP18">
        <f t="shared" si="8"/>
        <v>5.0499999999999996E-2</v>
      </c>
      <c r="AQ18">
        <f t="shared" si="9"/>
        <v>1.4078600000000001</v>
      </c>
      <c r="AR18">
        <f t="shared" si="10"/>
        <v>66.873350000000002</v>
      </c>
      <c r="AS18">
        <v>66.873350000000002</v>
      </c>
      <c r="AT18">
        <f t="shared" si="11"/>
        <v>6.1465821205821216</v>
      </c>
      <c r="AU18">
        <f t="shared" si="12"/>
        <v>2.7443664717348928</v>
      </c>
      <c r="AV18">
        <f t="shared" si="13"/>
        <v>2059.2399040011051</v>
      </c>
      <c r="AW18">
        <f t="shared" si="14"/>
        <v>2.0592399040011049</v>
      </c>
      <c r="AX18">
        <f t="shared" si="15"/>
        <v>0.31370694541092004</v>
      </c>
      <c r="AY18">
        <v>32.474773759999998</v>
      </c>
      <c r="AZ18" t="s">
        <v>134</v>
      </c>
    </row>
    <row r="19" spans="1:52">
      <c r="A19" t="s">
        <v>53</v>
      </c>
      <c r="B19" t="s">
        <v>122</v>
      </c>
      <c r="C19" t="s">
        <v>99</v>
      </c>
      <c r="D19">
        <v>37.5</v>
      </c>
      <c r="E19">
        <v>1.5</v>
      </c>
      <c r="F19">
        <v>1.0249999999999999</v>
      </c>
      <c r="G19">
        <v>0.93899999999999995</v>
      </c>
      <c r="H19" t="s">
        <v>55</v>
      </c>
      <c r="I19" t="s">
        <v>55</v>
      </c>
      <c r="J19">
        <f t="shared" si="24"/>
        <v>1.0249999999999999</v>
      </c>
      <c r="K19">
        <f t="shared" si="24"/>
        <v>0.93899999999999995</v>
      </c>
      <c r="L19">
        <f t="shared" si="1"/>
        <v>0.98199999999999998</v>
      </c>
      <c r="M19">
        <f t="shared" si="2"/>
        <v>36.825000000000003</v>
      </c>
      <c r="N19">
        <f t="shared" si="3"/>
        <v>0.88518791476916603</v>
      </c>
      <c r="O19">
        <v>189</v>
      </c>
      <c r="P19">
        <v>177</v>
      </c>
      <c r="Q19">
        <v>161</v>
      </c>
      <c r="R19">
        <v>184</v>
      </c>
      <c r="S19">
        <f t="shared" si="16"/>
        <v>711</v>
      </c>
      <c r="T19">
        <v>1</v>
      </c>
      <c r="U19">
        <v>1</v>
      </c>
      <c r="V19">
        <v>2</v>
      </c>
      <c r="W19">
        <v>1</v>
      </c>
      <c r="X19">
        <f t="shared" si="17"/>
        <v>5</v>
      </c>
      <c r="Y19">
        <f t="shared" si="18"/>
        <v>1421999.9999999998</v>
      </c>
      <c r="Z19">
        <f t="shared" si="19"/>
        <v>53324999.999999993</v>
      </c>
      <c r="AA19">
        <f t="shared" si="4"/>
        <v>1281809.7910404825</v>
      </c>
      <c r="AB19">
        <f t="shared" si="20"/>
        <v>6.1078235845975666</v>
      </c>
      <c r="AC19">
        <f t="shared" si="21"/>
        <v>1448065.1731160893</v>
      </c>
      <c r="AD19">
        <v>5</v>
      </c>
      <c r="AE19">
        <v>1.2E-2</v>
      </c>
      <c r="AF19">
        <v>0.48699999999999999</v>
      </c>
      <c r="AG19">
        <v>0.18099999999999999</v>
      </c>
      <c r="AH19">
        <v>1.4999999999999999E-2</v>
      </c>
      <c r="AI19">
        <v>0.49199999999999999</v>
      </c>
      <c r="AJ19">
        <v>0.188</v>
      </c>
      <c r="AK19">
        <f t="shared" si="5"/>
        <v>0.47499999999999998</v>
      </c>
      <c r="AL19">
        <f t="shared" si="22"/>
        <v>0.16899999999999998</v>
      </c>
      <c r="AM19">
        <f t="shared" si="23"/>
        <v>0.47699999999999998</v>
      </c>
      <c r="AN19">
        <f t="shared" si="6"/>
        <v>0.17299999999999999</v>
      </c>
      <c r="AO19">
        <f t="shared" si="7"/>
        <v>0.47599999999999998</v>
      </c>
      <c r="AP19">
        <f t="shared" si="8"/>
        <v>0.17099999999999999</v>
      </c>
      <c r="AQ19">
        <f t="shared" si="9"/>
        <v>5.3312399999999993</v>
      </c>
      <c r="AR19">
        <f t="shared" si="10"/>
        <v>199.92149999999998</v>
      </c>
      <c r="AS19">
        <v>199.92149999999998</v>
      </c>
      <c r="AT19">
        <f t="shared" si="11"/>
        <v>3.7491139240506328</v>
      </c>
      <c r="AU19">
        <f t="shared" si="12"/>
        <v>5.4289613034623212</v>
      </c>
      <c r="AV19">
        <f t="shared" si="13"/>
        <v>4805.6509355743055</v>
      </c>
      <c r="AW19">
        <f t="shared" si="14"/>
        <v>4.8056509355743051</v>
      </c>
      <c r="AX19">
        <f t="shared" si="15"/>
        <v>0.6817522220942891</v>
      </c>
      <c r="AY19">
        <v>41.601336152000002</v>
      </c>
      <c r="AZ19" t="s">
        <v>122</v>
      </c>
    </row>
    <row r="20" spans="1:52">
      <c r="A20" t="s">
        <v>144</v>
      </c>
      <c r="B20" t="s">
        <v>94</v>
      </c>
      <c r="C20">
        <v>3</v>
      </c>
      <c r="D20">
        <v>37.5</v>
      </c>
      <c r="E20">
        <v>1.5</v>
      </c>
      <c r="F20">
        <v>0.76600000000000001</v>
      </c>
      <c r="G20">
        <v>0.76600000000000001</v>
      </c>
      <c r="H20" t="s">
        <v>55</v>
      </c>
      <c r="I20" t="s">
        <v>55</v>
      </c>
      <c r="J20">
        <f t="shared" si="24"/>
        <v>0.76600000000000001</v>
      </c>
      <c r="K20">
        <f t="shared" si="24"/>
        <v>0.76600000000000001</v>
      </c>
      <c r="L20">
        <f t="shared" si="1"/>
        <v>0.76600000000000001</v>
      </c>
      <c r="M20">
        <f t="shared" si="2"/>
        <v>28.725000000000001</v>
      </c>
      <c r="N20">
        <f t="shared" si="3"/>
        <v>1.1023262487417456</v>
      </c>
      <c r="O20">
        <v>103</v>
      </c>
      <c r="P20">
        <v>106</v>
      </c>
      <c r="Q20">
        <v>109</v>
      </c>
      <c r="R20">
        <v>120</v>
      </c>
      <c r="S20">
        <f t="shared" si="16"/>
        <v>438</v>
      </c>
      <c r="T20">
        <v>6</v>
      </c>
      <c r="U20">
        <v>7</v>
      </c>
      <c r="V20">
        <v>6</v>
      </c>
      <c r="W20">
        <v>8</v>
      </c>
      <c r="X20">
        <f t="shared" si="17"/>
        <v>27</v>
      </c>
      <c r="Y20">
        <f t="shared" si="18"/>
        <v>162222.22222222219</v>
      </c>
      <c r="Z20">
        <f t="shared" si="19"/>
        <v>6083333.3333333321</v>
      </c>
      <c r="AA20">
        <f t="shared" si="4"/>
        <v>233448.84293051178</v>
      </c>
      <c r="AB20">
        <f t="shared" si="20"/>
        <v>5.3681917257282112</v>
      </c>
      <c r="AC20">
        <f t="shared" si="21"/>
        <v>211778.35799245717</v>
      </c>
      <c r="AD20">
        <v>5</v>
      </c>
      <c r="AE20">
        <v>8.9999999999999993E-3</v>
      </c>
      <c r="AF20">
        <v>9.5000000000000001E-2</v>
      </c>
      <c r="AG20">
        <v>4.1000000000000002E-2</v>
      </c>
      <c r="AH20">
        <v>0.01</v>
      </c>
      <c r="AI20">
        <v>9.5000000000000001E-2</v>
      </c>
      <c r="AJ20">
        <v>4.1000000000000002E-2</v>
      </c>
      <c r="AK20">
        <f t="shared" si="5"/>
        <v>8.6000000000000007E-2</v>
      </c>
      <c r="AL20">
        <f t="shared" si="22"/>
        <v>3.2000000000000001E-2</v>
      </c>
      <c r="AM20">
        <f t="shared" si="23"/>
        <v>8.5000000000000006E-2</v>
      </c>
      <c r="AN20">
        <f t="shared" si="6"/>
        <v>3.1E-2</v>
      </c>
      <c r="AO20">
        <f t="shared" si="7"/>
        <v>8.5500000000000007E-2</v>
      </c>
      <c r="AP20">
        <f t="shared" si="8"/>
        <v>3.15E-2</v>
      </c>
      <c r="AQ20">
        <f t="shared" si="9"/>
        <v>0.95710500000000009</v>
      </c>
      <c r="AR20">
        <f t="shared" si="10"/>
        <v>35.891437500000002</v>
      </c>
      <c r="AS20">
        <v>35.891437500000002</v>
      </c>
      <c r="AT20">
        <f t="shared" si="11"/>
        <v>5.899962328767125</v>
      </c>
      <c r="AU20">
        <f t="shared" si="12"/>
        <v>1.2494843342036555</v>
      </c>
      <c r="AV20">
        <f t="shared" si="13"/>
        <v>1377.339378984293</v>
      </c>
      <c r="AW20">
        <f t="shared" si="14"/>
        <v>1.3773393789842929</v>
      </c>
      <c r="AX20">
        <f t="shared" si="15"/>
        <v>0.13904096441089892</v>
      </c>
      <c r="AY20">
        <v>26.058528528</v>
      </c>
      <c r="AZ20" t="s">
        <v>94</v>
      </c>
    </row>
    <row r="21" spans="1:52">
      <c r="A21" t="s">
        <v>144</v>
      </c>
      <c r="B21" t="s">
        <v>130</v>
      </c>
      <c r="C21" t="s">
        <v>99</v>
      </c>
      <c r="D21">
        <v>32.5</v>
      </c>
      <c r="E21">
        <v>1.5</v>
      </c>
      <c r="F21">
        <v>0.628</v>
      </c>
      <c r="G21">
        <v>0.63</v>
      </c>
      <c r="H21" t="s">
        <v>55</v>
      </c>
      <c r="I21" t="s">
        <v>55</v>
      </c>
      <c r="J21">
        <f t="shared" si="24"/>
        <v>0.628</v>
      </c>
      <c r="K21">
        <f t="shared" si="24"/>
        <v>0.63</v>
      </c>
      <c r="L21">
        <f t="shared" si="1"/>
        <v>0.629</v>
      </c>
      <c r="M21">
        <f t="shared" si="2"/>
        <v>20.442499999999999</v>
      </c>
      <c r="N21">
        <f t="shared" si="3"/>
        <v>0.72124962150315808</v>
      </c>
      <c r="O21">
        <v>109</v>
      </c>
      <c r="P21">
        <v>108</v>
      </c>
      <c r="Q21">
        <v>145</v>
      </c>
      <c r="R21">
        <v>122</v>
      </c>
      <c r="S21">
        <f t="shared" si="16"/>
        <v>484</v>
      </c>
      <c r="T21">
        <v>3</v>
      </c>
      <c r="U21">
        <v>3</v>
      </c>
      <c r="V21">
        <v>3</v>
      </c>
      <c r="W21">
        <v>2</v>
      </c>
      <c r="X21">
        <f t="shared" si="17"/>
        <v>11</v>
      </c>
      <c r="Y21">
        <f t="shared" si="18"/>
        <v>439999.99999999988</v>
      </c>
      <c r="Z21">
        <f t="shared" si="19"/>
        <v>14299999.999999996</v>
      </c>
      <c r="AA21">
        <f t="shared" si="4"/>
        <v>504530.7368225588</v>
      </c>
      <c r="AB21">
        <f t="shared" si="20"/>
        <v>5.70288762929603</v>
      </c>
      <c r="AC21">
        <f t="shared" si="21"/>
        <v>699523.05246422882</v>
      </c>
      <c r="AD21">
        <v>5</v>
      </c>
      <c r="AE21">
        <v>1.0999999999999999E-2</v>
      </c>
      <c r="AF21">
        <v>0.16900000000000001</v>
      </c>
      <c r="AG21">
        <v>7.0000000000000007E-2</v>
      </c>
      <c r="AH21">
        <v>2.5000000000000001E-2</v>
      </c>
      <c r="AI21">
        <v>0.189</v>
      </c>
      <c r="AJ21">
        <v>0.09</v>
      </c>
      <c r="AK21">
        <f t="shared" si="5"/>
        <v>0.158</v>
      </c>
      <c r="AL21">
        <f t="shared" si="22"/>
        <v>5.9000000000000011E-2</v>
      </c>
      <c r="AM21">
        <f t="shared" si="23"/>
        <v>0.16400000000000001</v>
      </c>
      <c r="AN21">
        <f t="shared" si="6"/>
        <v>6.5000000000000002E-2</v>
      </c>
      <c r="AO21">
        <f t="shared" si="7"/>
        <v>0.161</v>
      </c>
      <c r="AP21">
        <f t="shared" si="8"/>
        <v>6.2000000000000006E-2</v>
      </c>
      <c r="AQ21">
        <f t="shared" si="9"/>
        <v>1.8005500000000001</v>
      </c>
      <c r="AR21">
        <f t="shared" si="10"/>
        <v>58.517875000000004</v>
      </c>
      <c r="AS21">
        <v>58.517875000000004</v>
      </c>
      <c r="AT21">
        <f t="shared" si="11"/>
        <v>4.0921590909090924</v>
      </c>
      <c r="AU21">
        <f t="shared" si="12"/>
        <v>2.8625596184419715</v>
      </c>
      <c r="AV21">
        <f t="shared" si="13"/>
        <v>2064.6200413314964</v>
      </c>
      <c r="AW21">
        <f t="shared" si="14"/>
        <v>2.0646200413314966</v>
      </c>
      <c r="AX21">
        <f t="shared" si="15"/>
        <v>0.31484013873519207</v>
      </c>
      <c r="AY21">
        <v>28.343169120000002</v>
      </c>
      <c r="AZ21" t="s">
        <v>130</v>
      </c>
    </row>
    <row r="22" spans="1:52">
      <c r="A22" t="s">
        <v>144</v>
      </c>
      <c r="B22" t="s">
        <v>108</v>
      </c>
      <c r="C22">
        <v>2</v>
      </c>
      <c r="D22">
        <v>30</v>
      </c>
      <c r="E22">
        <v>1.5</v>
      </c>
      <c r="F22">
        <v>0.625</v>
      </c>
      <c r="G22">
        <v>0.60199999999999998</v>
      </c>
      <c r="H22" t="s">
        <v>55</v>
      </c>
      <c r="I22" t="s">
        <v>55</v>
      </c>
      <c r="J22">
        <f t="shared" si="24"/>
        <v>0.625</v>
      </c>
      <c r="K22">
        <f t="shared" si="24"/>
        <v>0.60199999999999998</v>
      </c>
      <c r="L22">
        <f t="shared" si="1"/>
        <v>0.61349999999999993</v>
      </c>
      <c r="M22">
        <f t="shared" si="2"/>
        <v>18.404999999999998</v>
      </c>
      <c r="N22">
        <f t="shared" si="3"/>
        <v>0.66049586274183825</v>
      </c>
      <c r="O22">
        <v>104</v>
      </c>
      <c r="P22">
        <v>102</v>
      </c>
      <c r="Q22">
        <v>115</v>
      </c>
      <c r="R22">
        <v>117</v>
      </c>
      <c r="S22">
        <f t="shared" si="16"/>
        <v>438</v>
      </c>
      <c r="T22">
        <v>7</v>
      </c>
      <c r="U22">
        <v>5</v>
      </c>
      <c r="V22">
        <v>6</v>
      </c>
      <c r="W22">
        <v>6</v>
      </c>
      <c r="X22">
        <f t="shared" si="17"/>
        <v>24</v>
      </c>
      <c r="Y22">
        <f t="shared" si="18"/>
        <v>182499.99999999997</v>
      </c>
      <c r="Z22">
        <f t="shared" si="19"/>
        <v>5474999.9999999991</v>
      </c>
      <c r="AA22">
        <f t="shared" si="4"/>
        <v>196480.02436900648</v>
      </c>
      <c r="AB22">
        <f t="shared" si="20"/>
        <v>5.2933184033257135</v>
      </c>
      <c r="AC22">
        <f t="shared" si="21"/>
        <v>297473.51263243682</v>
      </c>
      <c r="AD22">
        <v>5</v>
      </c>
      <c r="AE22">
        <v>1.0999999999999999E-2</v>
      </c>
      <c r="AF22">
        <v>0.123</v>
      </c>
      <c r="AG22">
        <v>5.3999999999999999E-2</v>
      </c>
      <c r="AH22">
        <v>1.0999999999999999E-2</v>
      </c>
      <c r="AI22">
        <v>0.123</v>
      </c>
      <c r="AJ22">
        <v>5.3999999999999999E-2</v>
      </c>
      <c r="AK22">
        <f t="shared" si="5"/>
        <v>0.112</v>
      </c>
      <c r="AL22">
        <f t="shared" si="22"/>
        <v>4.2999999999999997E-2</v>
      </c>
      <c r="AM22">
        <f t="shared" si="23"/>
        <v>0.112</v>
      </c>
      <c r="AN22">
        <f t="shared" si="6"/>
        <v>4.2999999999999997E-2</v>
      </c>
      <c r="AO22">
        <f t="shared" si="7"/>
        <v>0.112</v>
      </c>
      <c r="AP22">
        <f t="shared" si="8"/>
        <v>4.2999999999999997E-2</v>
      </c>
      <c r="AQ22">
        <f t="shared" si="9"/>
        <v>1.25264</v>
      </c>
      <c r="AR22">
        <f t="shared" si="10"/>
        <v>37.5792</v>
      </c>
      <c r="AS22">
        <v>37.5792</v>
      </c>
      <c r="AT22">
        <f t="shared" si="11"/>
        <v>6.8637808219178096</v>
      </c>
      <c r="AU22">
        <f t="shared" si="12"/>
        <v>2.0417929910350452</v>
      </c>
      <c r="AV22">
        <f t="shared" si="13"/>
        <v>1348.5958231539305</v>
      </c>
      <c r="AW22">
        <f t="shared" si="14"/>
        <v>1.3485958231539306</v>
      </c>
      <c r="AX22">
        <f t="shared" si="15"/>
        <v>0.12988181025385809</v>
      </c>
      <c r="AY22">
        <v>27.865428139999999</v>
      </c>
      <c r="AZ22" t="s">
        <v>108</v>
      </c>
    </row>
    <row r="23" spans="1:52">
      <c r="A23" t="s">
        <v>144</v>
      </c>
      <c r="B23" t="s">
        <v>86</v>
      </c>
      <c r="C23" t="s">
        <v>99</v>
      </c>
      <c r="D23">
        <v>32.5</v>
      </c>
      <c r="E23">
        <v>1.5</v>
      </c>
      <c r="F23">
        <v>0.71399999999999997</v>
      </c>
      <c r="G23">
        <v>0.79300000000000004</v>
      </c>
      <c r="H23" t="s">
        <v>55</v>
      </c>
      <c r="I23" t="s">
        <v>55</v>
      </c>
      <c r="J23">
        <f t="shared" si="24"/>
        <v>0.71399999999999997</v>
      </c>
      <c r="K23">
        <f t="shared" si="24"/>
        <v>0.79300000000000004</v>
      </c>
      <c r="L23">
        <f t="shared" si="1"/>
        <v>0.75350000000000006</v>
      </c>
      <c r="M23">
        <f t="shared" si="2"/>
        <v>24.488750000000003</v>
      </c>
      <c r="N23">
        <f t="shared" si="3"/>
        <v>2.6373573657634175</v>
      </c>
      <c r="O23">
        <v>123</v>
      </c>
      <c r="P23">
        <v>139</v>
      </c>
      <c r="Q23">
        <v>166</v>
      </c>
      <c r="R23">
        <v>120</v>
      </c>
      <c r="S23">
        <f t="shared" si="16"/>
        <v>548</v>
      </c>
      <c r="T23">
        <v>3</v>
      </c>
      <c r="U23">
        <v>2</v>
      </c>
      <c r="V23">
        <v>2</v>
      </c>
      <c r="W23">
        <v>2</v>
      </c>
      <c r="X23">
        <f t="shared" si="17"/>
        <v>9</v>
      </c>
      <c r="Y23">
        <f t="shared" si="18"/>
        <v>608888.88888888876</v>
      </c>
      <c r="Z23">
        <f t="shared" si="19"/>
        <v>19788888.888888884</v>
      </c>
      <c r="AA23">
        <f t="shared" si="4"/>
        <v>2131197.8713239729</v>
      </c>
      <c r="AB23">
        <f t="shared" si="20"/>
        <v>6.3286237737098423</v>
      </c>
      <c r="AC23">
        <f t="shared" si="21"/>
        <v>808080.80808080779</v>
      </c>
      <c r="AD23">
        <v>5</v>
      </c>
      <c r="AE23">
        <v>6.0000000000000001E-3</v>
      </c>
      <c r="AF23">
        <v>9.2999999999999999E-2</v>
      </c>
      <c r="AG23">
        <v>4.2000000000000003E-2</v>
      </c>
      <c r="AH23">
        <v>8.0000000000000002E-3</v>
      </c>
      <c r="AI23">
        <v>9.0999999999999998E-2</v>
      </c>
      <c r="AJ23">
        <v>4.1000000000000002E-2</v>
      </c>
      <c r="AK23">
        <f t="shared" si="5"/>
        <v>8.6999999999999994E-2</v>
      </c>
      <c r="AL23">
        <f t="shared" si="22"/>
        <v>3.6000000000000004E-2</v>
      </c>
      <c r="AM23">
        <f t="shared" si="23"/>
        <v>8.299999999999999E-2</v>
      </c>
      <c r="AN23">
        <f t="shared" si="6"/>
        <v>3.3000000000000002E-2</v>
      </c>
      <c r="AO23">
        <f t="shared" si="7"/>
        <v>8.4999999999999992E-2</v>
      </c>
      <c r="AP23">
        <f t="shared" si="8"/>
        <v>3.4500000000000003E-2</v>
      </c>
      <c r="AQ23">
        <f t="shared" si="9"/>
        <v>0.94946999999999993</v>
      </c>
      <c r="AR23">
        <f t="shared" si="10"/>
        <v>30.857774999999997</v>
      </c>
      <c r="AS23">
        <v>30.857774999999997</v>
      </c>
      <c r="AT23">
        <f t="shared" si="11"/>
        <v>1.5593485401459857</v>
      </c>
      <c r="AU23">
        <f t="shared" si="12"/>
        <v>1.260079628400796</v>
      </c>
      <c r="AV23">
        <f t="shared" si="13"/>
        <v>3323.2802894112697</v>
      </c>
      <c r="AW23">
        <f t="shared" si="14"/>
        <v>3.3232802894112696</v>
      </c>
      <c r="AX23">
        <f t="shared" si="15"/>
        <v>0.52156697173647748</v>
      </c>
      <c r="AY23">
        <v>9.285336268</v>
      </c>
      <c r="AZ23" t="s">
        <v>86</v>
      </c>
    </row>
    <row r="24" spans="1:52">
      <c r="A24" t="s">
        <v>144</v>
      </c>
      <c r="B24" t="s">
        <v>119</v>
      </c>
      <c r="C24">
        <v>3</v>
      </c>
      <c r="D24">
        <v>20.5</v>
      </c>
      <c r="E24">
        <v>1.5</v>
      </c>
      <c r="F24">
        <v>0.82</v>
      </c>
      <c r="G24">
        <v>0.60099999999999998</v>
      </c>
      <c r="H24" t="s">
        <v>55</v>
      </c>
      <c r="I24" t="s">
        <v>55</v>
      </c>
      <c r="J24">
        <f t="shared" si="24"/>
        <v>0.82</v>
      </c>
      <c r="K24">
        <f t="shared" si="24"/>
        <v>0.60099999999999998</v>
      </c>
      <c r="L24">
        <f t="shared" si="1"/>
        <v>0.71049999999999991</v>
      </c>
      <c r="M24">
        <f t="shared" si="2"/>
        <v>14.565249999999999</v>
      </c>
      <c r="N24">
        <f t="shared" si="3"/>
        <v>0.79005381016483722</v>
      </c>
      <c r="O24">
        <v>106</v>
      </c>
      <c r="P24">
        <v>120</v>
      </c>
      <c r="Q24">
        <v>143</v>
      </c>
      <c r="R24">
        <v>146</v>
      </c>
      <c r="S24">
        <f t="shared" si="16"/>
        <v>515</v>
      </c>
      <c r="T24">
        <v>4</v>
      </c>
      <c r="U24">
        <v>5</v>
      </c>
      <c r="V24">
        <v>6</v>
      </c>
      <c r="W24">
        <v>5</v>
      </c>
      <c r="X24">
        <f t="shared" si="17"/>
        <v>20</v>
      </c>
      <c r="Y24">
        <f t="shared" si="18"/>
        <v>257499.99999999994</v>
      </c>
      <c r="Z24">
        <f t="shared" si="19"/>
        <v>5278749.9999999991</v>
      </c>
      <c r="AA24">
        <f t="shared" si="4"/>
        <v>286331.9579415138</v>
      </c>
      <c r="AB24">
        <f t="shared" si="20"/>
        <v>5.45686982298872</v>
      </c>
      <c r="AC24">
        <f t="shared" si="21"/>
        <v>362420.83040112595</v>
      </c>
      <c r="AD24">
        <v>5</v>
      </c>
      <c r="AE24">
        <v>6.0000000000000001E-3</v>
      </c>
      <c r="AF24">
        <v>7.5999999999999998E-2</v>
      </c>
      <c r="AG24">
        <v>3.4000000000000002E-2</v>
      </c>
      <c r="AH24">
        <v>8.0000000000000002E-3</v>
      </c>
      <c r="AI24">
        <v>7.8E-2</v>
      </c>
      <c r="AJ24">
        <v>3.5000000000000003E-2</v>
      </c>
      <c r="AK24">
        <f t="shared" si="5"/>
        <v>6.9999999999999993E-2</v>
      </c>
      <c r="AL24">
        <f t="shared" si="22"/>
        <v>2.8000000000000004E-2</v>
      </c>
      <c r="AM24">
        <f t="shared" si="23"/>
        <v>7.0000000000000007E-2</v>
      </c>
      <c r="AN24">
        <f t="shared" si="6"/>
        <v>2.7000000000000003E-2</v>
      </c>
      <c r="AO24">
        <f t="shared" si="7"/>
        <v>7.0000000000000007E-2</v>
      </c>
      <c r="AP24">
        <f t="shared" si="8"/>
        <v>2.7500000000000004E-2</v>
      </c>
      <c r="AQ24">
        <f t="shared" si="9"/>
        <v>0.78250000000000008</v>
      </c>
      <c r="AR24">
        <f t="shared" si="10"/>
        <v>16.041250000000002</v>
      </c>
      <c r="AS24">
        <v>16.041250000000002</v>
      </c>
      <c r="AT24">
        <f t="shared" si="11"/>
        <v>3.0388349514563116</v>
      </c>
      <c r="AU24">
        <f t="shared" si="12"/>
        <v>1.1013370865587617</v>
      </c>
      <c r="AV24">
        <f t="shared" si="13"/>
        <v>870.11556151159073</v>
      </c>
      <c r="AW24">
        <f t="shared" si="14"/>
        <v>0.87011556151159075</v>
      </c>
      <c r="AX24">
        <f t="shared" si="15"/>
        <v>-6.0423064170003898E-2</v>
      </c>
      <c r="AY24">
        <v>18.435769579999999</v>
      </c>
      <c r="AZ24" t="s">
        <v>119</v>
      </c>
    </row>
    <row r="25" spans="1:52">
      <c r="A25" t="s">
        <v>144</v>
      </c>
      <c r="B25" t="s">
        <v>92</v>
      </c>
      <c r="C25">
        <v>3</v>
      </c>
      <c r="D25">
        <v>47.5</v>
      </c>
      <c r="E25">
        <v>1.5</v>
      </c>
      <c r="F25">
        <v>0.56399999999999995</v>
      </c>
      <c r="G25">
        <v>0.56000000000000005</v>
      </c>
      <c r="H25" t="s">
        <v>55</v>
      </c>
      <c r="I25" t="s">
        <v>55</v>
      </c>
      <c r="J25">
        <f t="shared" si="24"/>
        <v>0.56399999999999995</v>
      </c>
      <c r="K25">
        <f t="shared" si="24"/>
        <v>0.56000000000000005</v>
      </c>
      <c r="L25">
        <f t="shared" si="1"/>
        <v>0.56200000000000006</v>
      </c>
      <c r="M25">
        <f t="shared" si="2"/>
        <v>26.695000000000004</v>
      </c>
      <c r="N25">
        <f t="shared" si="3"/>
        <v>0.71639385078146189</v>
      </c>
      <c r="O25">
        <v>70</v>
      </c>
      <c r="P25">
        <v>91</v>
      </c>
      <c r="Q25">
        <v>103</v>
      </c>
      <c r="R25">
        <v>104</v>
      </c>
      <c r="S25">
        <f t="shared" si="16"/>
        <v>368</v>
      </c>
      <c r="T25">
        <v>9</v>
      </c>
      <c r="U25">
        <v>9</v>
      </c>
      <c r="V25">
        <v>8</v>
      </c>
      <c r="W25">
        <v>9</v>
      </c>
      <c r="X25">
        <f t="shared" si="17"/>
        <v>35</v>
      </c>
      <c r="Y25">
        <f t="shared" si="18"/>
        <v>105142.85714285713</v>
      </c>
      <c r="Z25">
        <f t="shared" si="19"/>
        <v>4994285.7142857136</v>
      </c>
      <c r="AA25">
        <f t="shared" si="4"/>
        <v>134027.92937853475</v>
      </c>
      <c r="AB25">
        <f t="shared" si="20"/>
        <v>5.1271953081490134</v>
      </c>
      <c r="AC25">
        <f t="shared" si="21"/>
        <v>187086.93441789522</v>
      </c>
      <c r="AD25">
        <v>5</v>
      </c>
      <c r="AE25">
        <v>3.0000000000000001E-3</v>
      </c>
      <c r="AF25">
        <v>9.1999999999999998E-2</v>
      </c>
      <c r="AG25">
        <v>3.5999999999999997E-2</v>
      </c>
      <c r="AH25">
        <v>8.0000000000000002E-3</v>
      </c>
      <c r="AI25">
        <v>0.111</v>
      </c>
      <c r="AJ25">
        <v>4.8000000000000001E-2</v>
      </c>
      <c r="AK25">
        <f t="shared" si="5"/>
        <v>8.8999999999999996E-2</v>
      </c>
      <c r="AL25">
        <f t="shared" si="22"/>
        <v>3.2999999999999995E-2</v>
      </c>
      <c r="AM25">
        <f t="shared" si="23"/>
        <v>0.10300000000000001</v>
      </c>
      <c r="AN25">
        <f t="shared" si="6"/>
        <v>0.04</v>
      </c>
      <c r="AO25">
        <f t="shared" si="7"/>
        <v>9.6000000000000002E-2</v>
      </c>
      <c r="AP25">
        <f t="shared" si="8"/>
        <v>3.6499999999999998E-2</v>
      </c>
      <c r="AQ25">
        <f t="shared" si="9"/>
        <v>1.07392</v>
      </c>
      <c r="AR25">
        <f t="shared" si="10"/>
        <v>51.011200000000002</v>
      </c>
      <c r="AS25">
        <v>51.011200000000002</v>
      </c>
      <c r="AT25">
        <f t="shared" si="11"/>
        <v>10.213913043478263</v>
      </c>
      <c r="AU25">
        <f t="shared" si="12"/>
        <v>1.9108896797153023</v>
      </c>
      <c r="AV25">
        <f t="shared" si="13"/>
        <v>1368.9496160697995</v>
      </c>
      <c r="AW25">
        <f t="shared" si="14"/>
        <v>1.3689496160697996</v>
      </c>
      <c r="AX25">
        <f t="shared" si="15"/>
        <v>0.13638746430233972</v>
      </c>
      <c r="AY25">
        <v>37.263022247999999</v>
      </c>
      <c r="AZ25" t="s">
        <v>92</v>
      </c>
    </row>
    <row r="26" spans="1:52">
      <c r="A26" t="s">
        <v>144</v>
      </c>
      <c r="B26" t="s">
        <v>133</v>
      </c>
      <c r="C26">
        <v>1</v>
      </c>
      <c r="D26">
        <v>35</v>
      </c>
      <c r="E26">
        <v>1.5</v>
      </c>
      <c r="F26">
        <v>0.60199999999999998</v>
      </c>
      <c r="G26">
        <v>0.56000000000000005</v>
      </c>
      <c r="H26">
        <v>0.503</v>
      </c>
      <c r="I26">
        <v>0.48299999999999998</v>
      </c>
      <c r="J26">
        <f t="shared" si="24"/>
        <v>0.55249999999999999</v>
      </c>
      <c r="K26">
        <f t="shared" si="24"/>
        <v>0.52150000000000007</v>
      </c>
      <c r="L26">
        <f t="shared" si="1"/>
        <v>0.53700000000000003</v>
      </c>
      <c r="M26">
        <f t="shared" si="2"/>
        <v>18.795000000000002</v>
      </c>
      <c r="N26">
        <f t="shared" si="3"/>
        <v>0.7086807920787912</v>
      </c>
      <c r="O26">
        <v>115</v>
      </c>
      <c r="P26">
        <v>155</v>
      </c>
      <c r="Q26">
        <v>87</v>
      </c>
      <c r="R26">
        <v>75</v>
      </c>
      <c r="S26">
        <f t="shared" si="16"/>
        <v>432</v>
      </c>
      <c r="T26">
        <v>7</v>
      </c>
      <c r="U26">
        <v>5</v>
      </c>
      <c r="V26">
        <v>9</v>
      </c>
      <c r="W26">
        <v>9</v>
      </c>
      <c r="X26">
        <f t="shared" si="17"/>
        <v>30</v>
      </c>
      <c r="Y26">
        <f t="shared" si="18"/>
        <v>143999.99999999997</v>
      </c>
      <c r="Z26">
        <f t="shared" si="19"/>
        <v>5039999.9999999991</v>
      </c>
      <c r="AA26">
        <f t="shared" si="4"/>
        <v>190037.3073730836</v>
      </c>
      <c r="AB26">
        <f t="shared" si="20"/>
        <v>5.2788388682989673</v>
      </c>
      <c r="AC26">
        <f t="shared" si="21"/>
        <v>268156.42458100553</v>
      </c>
      <c r="AD26">
        <v>5</v>
      </c>
      <c r="AE26">
        <v>8.0000000000000002E-3</v>
      </c>
      <c r="AF26">
        <v>0.16300000000000001</v>
      </c>
      <c r="AG26">
        <v>6.0999999999999999E-2</v>
      </c>
      <c r="AH26">
        <v>8.9999999999999993E-3</v>
      </c>
      <c r="AI26">
        <v>0.16900000000000001</v>
      </c>
      <c r="AJ26">
        <v>6.2E-2</v>
      </c>
      <c r="AK26">
        <f t="shared" si="5"/>
        <v>0.155</v>
      </c>
      <c r="AL26">
        <f t="shared" si="22"/>
        <v>5.2999999999999999E-2</v>
      </c>
      <c r="AM26">
        <f t="shared" si="23"/>
        <v>0.16</v>
      </c>
      <c r="AN26">
        <f t="shared" si="6"/>
        <v>5.2999999999999999E-2</v>
      </c>
      <c r="AO26">
        <f t="shared" si="7"/>
        <v>0.1575</v>
      </c>
      <c r="AP26">
        <f t="shared" si="8"/>
        <v>5.2999999999999999E-2</v>
      </c>
      <c r="AQ26">
        <f t="shared" si="9"/>
        <v>1.766305</v>
      </c>
      <c r="AR26">
        <f t="shared" si="10"/>
        <v>61.820675000000001</v>
      </c>
      <c r="AS26">
        <v>61.820675000000001</v>
      </c>
      <c r="AT26">
        <f t="shared" si="11"/>
        <v>12.266006944444447</v>
      </c>
      <c r="AU26">
        <f t="shared" si="12"/>
        <v>3.289208566108007</v>
      </c>
      <c r="AV26">
        <f t="shared" si="13"/>
        <v>2330.9989319417673</v>
      </c>
      <c r="AW26">
        <f t="shared" si="14"/>
        <v>2.3309989319417674</v>
      </c>
      <c r="AX26">
        <f t="shared" si="15"/>
        <v>0.36754207452791132</v>
      </c>
      <c r="AY26">
        <v>26.521108248000001</v>
      </c>
      <c r="AZ26" t="s">
        <v>133</v>
      </c>
    </row>
    <row r="27" spans="1:52">
      <c r="A27" t="s">
        <v>144</v>
      </c>
      <c r="B27" t="s">
        <v>93</v>
      </c>
      <c r="C27">
        <v>2</v>
      </c>
      <c r="D27">
        <v>27.5</v>
      </c>
      <c r="E27">
        <v>1.5</v>
      </c>
      <c r="F27">
        <v>0.78</v>
      </c>
      <c r="G27">
        <v>0.747</v>
      </c>
      <c r="H27" t="s">
        <v>55</v>
      </c>
      <c r="I27" t="s">
        <v>55</v>
      </c>
      <c r="J27">
        <f t="shared" si="24"/>
        <v>0.78</v>
      </c>
      <c r="K27">
        <f t="shared" si="24"/>
        <v>0.747</v>
      </c>
      <c r="L27">
        <f t="shared" si="1"/>
        <v>0.76350000000000007</v>
      </c>
      <c r="M27">
        <f t="shared" si="2"/>
        <v>20.996250000000003</v>
      </c>
      <c r="N27">
        <f t="shared" si="3"/>
        <v>0.95157242111972595</v>
      </c>
      <c r="O27">
        <v>104</v>
      </c>
      <c r="P27">
        <v>115</v>
      </c>
      <c r="Q27">
        <v>103</v>
      </c>
      <c r="R27">
        <v>108</v>
      </c>
      <c r="S27">
        <f t="shared" si="16"/>
        <v>430</v>
      </c>
      <c r="T27">
        <v>7</v>
      </c>
      <c r="U27">
        <v>8</v>
      </c>
      <c r="V27">
        <v>6</v>
      </c>
      <c r="W27">
        <v>5</v>
      </c>
      <c r="X27">
        <f t="shared" si="17"/>
        <v>26</v>
      </c>
      <c r="Y27">
        <f t="shared" si="18"/>
        <v>165384.61538461538</v>
      </c>
      <c r="Z27">
        <f t="shared" si="19"/>
        <v>4548076.923076923</v>
      </c>
      <c r="AA27">
        <f t="shared" si="4"/>
        <v>206123.69204648735</v>
      </c>
      <c r="AB27">
        <f t="shared" si="20"/>
        <v>5.3141279128549019</v>
      </c>
      <c r="AC27">
        <f t="shared" si="21"/>
        <v>216613.77260591401</v>
      </c>
      <c r="AD27">
        <v>5</v>
      </c>
      <c r="AE27">
        <v>7.0000000000000001E-3</v>
      </c>
      <c r="AF27">
        <v>0.14299999999999999</v>
      </c>
      <c r="AG27">
        <v>5.2999999999999999E-2</v>
      </c>
      <c r="AH27">
        <v>1.2999999999999999E-2</v>
      </c>
      <c r="AI27">
        <v>0.15</v>
      </c>
      <c r="AJ27">
        <v>6.0999999999999999E-2</v>
      </c>
      <c r="AK27">
        <f t="shared" si="5"/>
        <v>0.13599999999999998</v>
      </c>
      <c r="AL27">
        <f t="shared" si="22"/>
        <v>4.5999999999999999E-2</v>
      </c>
      <c r="AM27">
        <f t="shared" si="23"/>
        <v>0.13699999999999998</v>
      </c>
      <c r="AN27">
        <f t="shared" si="6"/>
        <v>4.8000000000000001E-2</v>
      </c>
      <c r="AO27">
        <f t="shared" si="7"/>
        <v>0.13649999999999998</v>
      </c>
      <c r="AP27">
        <f t="shared" si="8"/>
        <v>4.7E-2</v>
      </c>
      <c r="AQ27">
        <f t="shared" si="9"/>
        <v>1.5301149999999997</v>
      </c>
      <c r="AR27">
        <f t="shared" si="10"/>
        <v>42.078162499999991</v>
      </c>
      <c r="AS27">
        <v>42.078162499999991</v>
      </c>
      <c r="AT27">
        <f t="shared" si="11"/>
        <v>9.2518581395348818</v>
      </c>
      <c r="AU27">
        <f t="shared" si="12"/>
        <v>2.0040798952193835</v>
      </c>
      <c r="AV27">
        <f t="shared" si="13"/>
        <v>1907.0271580112753</v>
      </c>
      <c r="AW27">
        <f t="shared" si="14"/>
        <v>1.9070271580112754</v>
      </c>
      <c r="AX27">
        <f t="shared" si="15"/>
        <v>0.28035687788630587</v>
      </c>
      <c r="AY27">
        <v>22.064794579999997</v>
      </c>
      <c r="AZ27" t="s">
        <v>93</v>
      </c>
    </row>
    <row r="28" spans="1:52">
      <c r="A28" t="s">
        <v>144</v>
      </c>
      <c r="B28" t="s">
        <v>116</v>
      </c>
      <c r="C28">
        <v>1</v>
      </c>
      <c r="D28">
        <v>77.5</v>
      </c>
      <c r="E28">
        <v>1.5</v>
      </c>
      <c r="F28">
        <v>0.81399999999999995</v>
      </c>
      <c r="G28">
        <v>0.83799999999999997</v>
      </c>
      <c r="H28" t="s">
        <v>55</v>
      </c>
      <c r="I28" t="s">
        <v>55</v>
      </c>
      <c r="J28">
        <f t="shared" si="24"/>
        <v>0.81399999999999995</v>
      </c>
      <c r="K28">
        <f t="shared" si="24"/>
        <v>0.83799999999999997</v>
      </c>
      <c r="L28">
        <f t="shared" si="1"/>
        <v>0.82599999999999996</v>
      </c>
      <c r="M28">
        <f t="shared" si="2"/>
        <v>64.015000000000001</v>
      </c>
      <c r="N28">
        <f t="shared" si="3"/>
        <v>1.3934664179087903</v>
      </c>
      <c r="O28">
        <v>101</v>
      </c>
      <c r="P28">
        <v>106</v>
      </c>
      <c r="Q28">
        <v>109</v>
      </c>
      <c r="R28">
        <v>59</v>
      </c>
      <c r="S28">
        <f t="shared" si="16"/>
        <v>375</v>
      </c>
      <c r="T28">
        <v>8</v>
      </c>
      <c r="U28">
        <v>3</v>
      </c>
      <c r="V28">
        <v>9</v>
      </c>
      <c r="W28">
        <v>9</v>
      </c>
      <c r="X28">
        <f t="shared" si="17"/>
        <v>29</v>
      </c>
      <c r="Y28">
        <f t="shared" si="18"/>
        <v>129310.34482758617</v>
      </c>
      <c r="Z28">
        <f t="shared" si="19"/>
        <v>10021551.724137928</v>
      </c>
      <c r="AA28">
        <f t="shared" si="4"/>
        <v>218147.24334799874</v>
      </c>
      <c r="AB28">
        <f t="shared" si="20"/>
        <v>5.3387497293268869</v>
      </c>
      <c r="AC28">
        <f t="shared" si="21"/>
        <v>156550.05427068545</v>
      </c>
      <c r="AD28">
        <v>5</v>
      </c>
      <c r="AE28">
        <v>3.0000000000000001E-3</v>
      </c>
      <c r="AF28">
        <v>0.05</v>
      </c>
      <c r="AG28">
        <v>0.02</v>
      </c>
      <c r="AH28">
        <v>4.0000000000000001E-3</v>
      </c>
      <c r="AI28">
        <v>0.06</v>
      </c>
      <c r="AJ28">
        <v>2.4E-2</v>
      </c>
      <c r="AK28">
        <f t="shared" si="5"/>
        <v>4.7E-2</v>
      </c>
      <c r="AL28">
        <f t="shared" si="22"/>
        <v>1.7000000000000001E-2</v>
      </c>
      <c r="AM28">
        <f t="shared" si="23"/>
        <v>5.5999999999999994E-2</v>
      </c>
      <c r="AN28">
        <f t="shared" si="6"/>
        <v>0.02</v>
      </c>
      <c r="AO28">
        <f t="shared" si="7"/>
        <v>5.1499999999999997E-2</v>
      </c>
      <c r="AP28">
        <f t="shared" si="8"/>
        <v>1.8500000000000003E-2</v>
      </c>
      <c r="AQ28">
        <f t="shared" si="9"/>
        <v>0.57680500000000001</v>
      </c>
      <c r="AR28">
        <f t="shared" si="10"/>
        <v>44.7023875</v>
      </c>
      <c r="AS28">
        <v>44.7023875</v>
      </c>
      <c r="AT28">
        <f t="shared" si="11"/>
        <v>4.4606253333333346</v>
      </c>
      <c r="AU28">
        <f t="shared" si="12"/>
        <v>0.69831113801452782</v>
      </c>
      <c r="AV28">
        <f t="shared" si="13"/>
        <v>973.07312007491498</v>
      </c>
      <c r="AW28">
        <f t="shared" si="14"/>
        <v>0.97307312007491498</v>
      </c>
      <c r="AX28">
        <f t="shared" si="15"/>
        <v>-1.1854524118176743E-2</v>
      </c>
      <c r="AY28">
        <v>45.939391991999997</v>
      </c>
      <c r="AZ28" t="s">
        <v>116</v>
      </c>
    </row>
    <row r="29" spans="1:52">
      <c r="A29" t="s">
        <v>144</v>
      </c>
      <c r="B29" t="s">
        <v>100</v>
      </c>
      <c r="C29" t="s">
        <v>99</v>
      </c>
      <c r="D29">
        <v>45</v>
      </c>
      <c r="E29">
        <v>1.5</v>
      </c>
      <c r="F29">
        <v>0.70199999999999996</v>
      </c>
      <c r="G29">
        <v>0.64800000000000002</v>
      </c>
      <c r="H29" t="s">
        <v>55</v>
      </c>
      <c r="I29" t="s">
        <v>55</v>
      </c>
      <c r="J29">
        <f t="shared" si="24"/>
        <v>0.70199999999999996</v>
      </c>
      <c r="K29">
        <f t="shared" si="24"/>
        <v>0.64800000000000002</v>
      </c>
      <c r="L29">
        <f t="shared" si="1"/>
        <v>0.67500000000000004</v>
      </c>
      <c r="M29">
        <f t="shared" si="2"/>
        <v>30.375000000000004</v>
      </c>
      <c r="N29">
        <f t="shared" si="3"/>
        <v>0.88453044314852902</v>
      </c>
      <c r="O29">
        <v>113</v>
      </c>
      <c r="P29">
        <v>101</v>
      </c>
      <c r="Q29">
        <v>112</v>
      </c>
      <c r="R29">
        <v>119</v>
      </c>
      <c r="S29">
        <f t="shared" si="16"/>
        <v>445</v>
      </c>
      <c r="T29">
        <v>3</v>
      </c>
      <c r="U29">
        <v>3</v>
      </c>
      <c r="V29">
        <v>3</v>
      </c>
      <c r="W29">
        <v>4</v>
      </c>
      <c r="X29">
        <f t="shared" si="17"/>
        <v>13</v>
      </c>
      <c r="Y29">
        <f t="shared" si="18"/>
        <v>342307.69230769225</v>
      </c>
      <c r="Z29">
        <f t="shared" si="19"/>
        <v>15403846.153846152</v>
      </c>
      <c r="AA29">
        <f t="shared" si="4"/>
        <v>448565.29595566419</v>
      </c>
      <c r="AB29">
        <f t="shared" si="20"/>
        <v>5.6518256705889751</v>
      </c>
      <c r="AC29">
        <f t="shared" si="21"/>
        <v>507122.50712250703</v>
      </c>
      <c r="AD29">
        <v>5</v>
      </c>
      <c r="AE29">
        <v>8.0000000000000002E-3</v>
      </c>
      <c r="AF29">
        <v>0.186</v>
      </c>
      <c r="AG29">
        <v>6.8000000000000005E-2</v>
      </c>
      <c r="AH29">
        <v>1.2E-2</v>
      </c>
      <c r="AI29">
        <v>0.193</v>
      </c>
      <c r="AJ29">
        <v>7.4999999999999997E-2</v>
      </c>
      <c r="AK29">
        <f t="shared" si="5"/>
        <v>0.17799999999999999</v>
      </c>
      <c r="AL29">
        <f t="shared" si="22"/>
        <v>6.0000000000000005E-2</v>
      </c>
      <c r="AM29">
        <f t="shared" si="23"/>
        <v>0.18099999999999999</v>
      </c>
      <c r="AN29">
        <f t="shared" si="6"/>
        <v>6.3E-2</v>
      </c>
      <c r="AO29">
        <f t="shared" si="7"/>
        <v>0.17949999999999999</v>
      </c>
      <c r="AP29">
        <f t="shared" si="8"/>
        <v>6.1499999999999999E-2</v>
      </c>
      <c r="AQ29">
        <f t="shared" si="9"/>
        <v>2.0123250000000001</v>
      </c>
      <c r="AR29">
        <f t="shared" si="10"/>
        <v>90.554625000000001</v>
      </c>
      <c r="AS29">
        <v>90.554625000000001</v>
      </c>
      <c r="AT29">
        <f t="shared" si="11"/>
        <v>5.8787022471910122</v>
      </c>
      <c r="AU29">
        <f t="shared" si="12"/>
        <v>2.9812222222222218</v>
      </c>
      <c r="AV29">
        <f t="shared" si="13"/>
        <v>2636.9818133464646</v>
      </c>
      <c r="AW29">
        <f t="shared" si="14"/>
        <v>2.6369818133464644</v>
      </c>
      <c r="AX29">
        <f t="shared" si="15"/>
        <v>0.42110713457518961</v>
      </c>
      <c r="AY29">
        <v>34.3402539</v>
      </c>
      <c r="AZ29" t="s">
        <v>100</v>
      </c>
    </row>
    <row r="30" spans="1:52">
      <c r="A30" t="s">
        <v>144</v>
      </c>
      <c r="B30" t="s">
        <v>105</v>
      </c>
      <c r="C30">
        <v>2</v>
      </c>
      <c r="D30">
        <v>32.5</v>
      </c>
      <c r="E30">
        <v>1.5</v>
      </c>
      <c r="F30">
        <v>1.028</v>
      </c>
      <c r="G30">
        <v>1.0189999999999999</v>
      </c>
      <c r="H30" t="s">
        <v>55</v>
      </c>
      <c r="I30" t="s">
        <v>55</v>
      </c>
      <c r="J30">
        <f t="shared" si="24"/>
        <v>1.028</v>
      </c>
      <c r="K30">
        <f t="shared" si="24"/>
        <v>1.0189999999999999</v>
      </c>
      <c r="L30">
        <f t="shared" si="1"/>
        <v>1.0234999999999999</v>
      </c>
      <c r="M30">
        <f t="shared" si="2"/>
        <v>33.263749999999995</v>
      </c>
      <c r="N30">
        <f t="shared" si="3"/>
        <v>0.99871411144983602</v>
      </c>
      <c r="O30">
        <v>126</v>
      </c>
      <c r="P30">
        <v>121</v>
      </c>
      <c r="Q30">
        <v>133</v>
      </c>
      <c r="R30">
        <v>111</v>
      </c>
      <c r="S30">
        <f t="shared" si="16"/>
        <v>491</v>
      </c>
      <c r="T30">
        <v>5</v>
      </c>
      <c r="U30">
        <v>6</v>
      </c>
      <c r="V30">
        <v>5</v>
      </c>
      <c r="W30">
        <v>4</v>
      </c>
      <c r="X30">
        <f t="shared" si="17"/>
        <v>20</v>
      </c>
      <c r="Y30">
        <f t="shared" si="18"/>
        <v>245499.99999999994</v>
      </c>
      <c r="Z30">
        <f t="shared" si="19"/>
        <v>7978749.9999999981</v>
      </c>
      <c r="AA30">
        <f t="shared" si="4"/>
        <v>239554.77709910573</v>
      </c>
      <c r="AB30">
        <f t="shared" si="20"/>
        <v>5.3794048357956878</v>
      </c>
      <c r="AC30">
        <f t="shared" si="21"/>
        <v>239863.21446018561</v>
      </c>
      <c r="AD30">
        <v>5</v>
      </c>
      <c r="AE30">
        <v>1.0999999999999999E-2</v>
      </c>
      <c r="AF30">
        <v>0.28399999999999997</v>
      </c>
      <c r="AG30">
        <v>0.108</v>
      </c>
      <c r="AH30">
        <v>8.9999999999999993E-3</v>
      </c>
      <c r="AI30">
        <v>0.28699999999999998</v>
      </c>
      <c r="AJ30">
        <v>0.109</v>
      </c>
      <c r="AK30">
        <f t="shared" si="5"/>
        <v>0.27299999999999996</v>
      </c>
      <c r="AL30">
        <f t="shared" si="22"/>
        <v>9.7000000000000003E-2</v>
      </c>
      <c r="AM30">
        <f t="shared" si="23"/>
        <v>0.27799999999999997</v>
      </c>
      <c r="AN30">
        <f t="shared" si="6"/>
        <v>0.1</v>
      </c>
      <c r="AO30">
        <f t="shared" si="7"/>
        <v>0.27549999999999997</v>
      </c>
      <c r="AP30">
        <f t="shared" si="8"/>
        <v>9.8500000000000004E-2</v>
      </c>
      <c r="AQ30">
        <f t="shared" si="9"/>
        <v>3.0859249999999996</v>
      </c>
      <c r="AR30">
        <f t="shared" si="10"/>
        <v>100.29256249999999</v>
      </c>
      <c r="AS30">
        <v>100.29256249999999</v>
      </c>
      <c r="AT30">
        <f t="shared" si="11"/>
        <v>12.569959266802446</v>
      </c>
      <c r="AU30">
        <f t="shared" si="12"/>
        <v>3.0150708353688325</v>
      </c>
      <c r="AV30">
        <f t="shared" si="13"/>
        <v>3011.1937903036983</v>
      </c>
      <c r="AW30">
        <f t="shared" si="14"/>
        <v>3.0111937903036985</v>
      </c>
      <c r="AX30">
        <f t="shared" si="15"/>
        <v>0.47873870614420766</v>
      </c>
      <c r="AY30">
        <v>33.306578548000005</v>
      </c>
      <c r="AZ30" t="s">
        <v>105</v>
      </c>
    </row>
    <row r="31" spans="1:52">
      <c r="A31" t="s">
        <v>144</v>
      </c>
      <c r="B31" t="s">
        <v>125</v>
      </c>
      <c r="C31" t="s">
        <v>137</v>
      </c>
      <c r="D31">
        <v>37.5</v>
      </c>
      <c r="E31">
        <v>1.5</v>
      </c>
      <c r="F31">
        <v>1.2709999999999999</v>
      </c>
      <c r="G31">
        <v>1.222</v>
      </c>
      <c r="H31" t="s">
        <v>55</v>
      </c>
      <c r="I31" t="s">
        <v>55</v>
      </c>
      <c r="J31">
        <f t="shared" si="24"/>
        <v>1.2709999999999999</v>
      </c>
      <c r="K31">
        <f t="shared" si="24"/>
        <v>1.222</v>
      </c>
      <c r="L31">
        <f t="shared" si="1"/>
        <v>1.2464999999999999</v>
      </c>
      <c r="M31">
        <f t="shared" si="2"/>
        <v>46.743749999999999</v>
      </c>
      <c r="N31">
        <f t="shared" si="3"/>
        <v>1.4370739513639212</v>
      </c>
      <c r="O31">
        <v>131</v>
      </c>
      <c r="P31">
        <v>142</v>
      </c>
      <c r="Q31">
        <v>107</v>
      </c>
      <c r="R31">
        <v>106</v>
      </c>
      <c r="S31">
        <f t="shared" si="16"/>
        <v>486</v>
      </c>
      <c r="T31">
        <v>5</v>
      </c>
      <c r="U31">
        <v>4</v>
      </c>
      <c r="V31">
        <v>4</v>
      </c>
      <c r="W31">
        <v>4</v>
      </c>
      <c r="X31">
        <f t="shared" si="17"/>
        <v>17</v>
      </c>
      <c r="Y31">
        <f t="shared" si="18"/>
        <v>285882.35294117639</v>
      </c>
      <c r="Z31">
        <f t="shared" si="19"/>
        <v>10720588.235294115</v>
      </c>
      <c r="AA31">
        <f t="shared" si="4"/>
        <v>329590.11838459008</v>
      </c>
      <c r="AB31">
        <f t="shared" si="20"/>
        <v>5.5179741824080351</v>
      </c>
      <c r="AC31">
        <f t="shared" si="21"/>
        <v>229348.05691229555</v>
      </c>
      <c r="AD31">
        <v>5</v>
      </c>
      <c r="AE31">
        <v>5.5E-2</v>
      </c>
      <c r="AF31">
        <v>1.8340000000000001</v>
      </c>
      <c r="AG31">
        <v>0.63200000000000001</v>
      </c>
      <c r="AH31">
        <v>4.1000000000000002E-2</v>
      </c>
      <c r="AI31">
        <v>1.819</v>
      </c>
      <c r="AJ31">
        <v>0.61699999999999999</v>
      </c>
      <c r="AK31">
        <f t="shared" si="5"/>
        <v>1.7790000000000001</v>
      </c>
      <c r="AL31">
        <f t="shared" si="22"/>
        <v>0.57699999999999996</v>
      </c>
      <c r="AM31">
        <f t="shared" si="23"/>
        <v>1.778</v>
      </c>
      <c r="AN31">
        <f t="shared" si="6"/>
        <v>0.57599999999999996</v>
      </c>
      <c r="AO31">
        <f t="shared" si="7"/>
        <v>1.7785000000000002</v>
      </c>
      <c r="AP31">
        <f t="shared" si="8"/>
        <v>0.57650000000000001</v>
      </c>
      <c r="AQ31">
        <f t="shared" si="9"/>
        <v>19.959295000000001</v>
      </c>
      <c r="AR31">
        <f t="shared" si="10"/>
        <v>748.47356250000007</v>
      </c>
      <c r="AS31">
        <v>748.47356250000007</v>
      </c>
      <c r="AT31">
        <f t="shared" si="11"/>
        <v>69.816463991769581</v>
      </c>
      <c r="AU31">
        <f t="shared" si="12"/>
        <v>16.012270356999601</v>
      </c>
      <c r="AV31">
        <f t="shared" si="13"/>
        <v>23010.816632240803</v>
      </c>
      <c r="AW31">
        <f t="shared" si="14"/>
        <v>23.010816632240804</v>
      </c>
      <c r="AX31">
        <f t="shared" si="15"/>
        <v>1.3619320316448535</v>
      </c>
      <c r="AY31">
        <v>32.527031719999997</v>
      </c>
      <c r="AZ31" t="s">
        <v>125</v>
      </c>
    </row>
    <row r="32" spans="1:52">
      <c r="A32" t="s">
        <v>144</v>
      </c>
      <c r="B32" t="s">
        <v>132</v>
      </c>
      <c r="C32" t="s">
        <v>99</v>
      </c>
      <c r="D32">
        <v>35</v>
      </c>
      <c r="E32">
        <v>1.5</v>
      </c>
      <c r="F32">
        <v>0.78600000000000003</v>
      </c>
      <c r="G32">
        <v>0.79200000000000004</v>
      </c>
      <c r="H32">
        <v>0.83199999999999996</v>
      </c>
      <c r="I32">
        <v>0.78900000000000003</v>
      </c>
      <c r="J32">
        <f t="shared" si="24"/>
        <v>0.80899999999999994</v>
      </c>
      <c r="K32">
        <f t="shared" si="24"/>
        <v>0.79049999999999998</v>
      </c>
      <c r="L32">
        <f t="shared" si="1"/>
        <v>0.79974999999999996</v>
      </c>
      <c r="M32">
        <f t="shared" si="2"/>
        <v>27.991249999999997</v>
      </c>
      <c r="N32">
        <f t="shared" si="3"/>
        <v>0.75660489771410877</v>
      </c>
      <c r="O32">
        <v>115</v>
      </c>
      <c r="P32">
        <v>138</v>
      </c>
      <c r="Q32">
        <v>110</v>
      </c>
      <c r="R32">
        <v>145</v>
      </c>
      <c r="S32">
        <f t="shared" si="16"/>
        <v>508</v>
      </c>
      <c r="T32">
        <v>3</v>
      </c>
      <c r="U32">
        <v>3</v>
      </c>
      <c r="V32">
        <v>2</v>
      </c>
      <c r="W32">
        <v>3</v>
      </c>
      <c r="X32">
        <f t="shared" si="17"/>
        <v>11</v>
      </c>
      <c r="Y32">
        <f t="shared" si="18"/>
        <v>461818.18181818171</v>
      </c>
      <c r="Z32">
        <f t="shared" si="19"/>
        <v>16163636.36363636</v>
      </c>
      <c r="AA32">
        <f t="shared" si="4"/>
        <v>436903.90524171438</v>
      </c>
      <c r="AB32">
        <f t="shared" si="20"/>
        <v>5.640385926644444</v>
      </c>
      <c r="AC32">
        <f t="shared" si="21"/>
        <v>577453.18139191216</v>
      </c>
      <c r="AD32">
        <v>5</v>
      </c>
      <c r="AE32">
        <v>8.9999999999999993E-3</v>
      </c>
      <c r="AF32">
        <v>0.193</v>
      </c>
      <c r="AG32">
        <v>7.0999999999999994E-2</v>
      </c>
      <c r="AH32">
        <v>1.2E-2</v>
      </c>
      <c r="AI32">
        <v>0.19400000000000001</v>
      </c>
      <c r="AJ32">
        <v>7.3999999999999996E-2</v>
      </c>
      <c r="AK32">
        <f t="shared" si="5"/>
        <v>0.184</v>
      </c>
      <c r="AL32">
        <f t="shared" si="22"/>
        <v>6.1999999999999993E-2</v>
      </c>
      <c r="AM32">
        <f t="shared" si="23"/>
        <v>0.182</v>
      </c>
      <c r="AN32">
        <f t="shared" si="6"/>
        <v>6.2E-2</v>
      </c>
      <c r="AO32">
        <f t="shared" si="7"/>
        <v>0.183</v>
      </c>
      <c r="AP32">
        <f t="shared" si="8"/>
        <v>6.2E-2</v>
      </c>
      <c r="AQ32">
        <f t="shared" si="9"/>
        <v>2.0520099999999997</v>
      </c>
      <c r="AR32">
        <f t="shared" si="10"/>
        <v>71.820349999999991</v>
      </c>
      <c r="AS32">
        <v>71.820349999999991</v>
      </c>
      <c r="AT32">
        <f t="shared" si="11"/>
        <v>4.4433287401574812</v>
      </c>
      <c r="AU32">
        <f t="shared" si="12"/>
        <v>2.5658143169740542</v>
      </c>
      <c r="AV32">
        <f t="shared" si="13"/>
        <v>1941.3076788475503</v>
      </c>
      <c r="AW32">
        <f t="shared" si="14"/>
        <v>1.9413076788475503</v>
      </c>
      <c r="AX32">
        <f t="shared" si="15"/>
        <v>0.28809437239821512</v>
      </c>
      <c r="AY32">
        <v>36.995861492000003</v>
      </c>
      <c r="AZ32" t="s">
        <v>132</v>
      </c>
    </row>
    <row r="33" spans="1:52">
      <c r="A33" t="s">
        <v>144</v>
      </c>
      <c r="B33" t="s">
        <v>117</v>
      </c>
      <c r="C33">
        <v>1</v>
      </c>
      <c r="D33">
        <v>35</v>
      </c>
      <c r="E33">
        <v>1.5</v>
      </c>
      <c r="F33">
        <v>0.64400000000000002</v>
      </c>
      <c r="G33">
        <v>0.67700000000000005</v>
      </c>
      <c r="H33" t="s">
        <v>55</v>
      </c>
      <c r="I33" t="s">
        <v>55</v>
      </c>
      <c r="J33">
        <f t="shared" si="24"/>
        <v>0.64400000000000002</v>
      </c>
      <c r="K33">
        <f t="shared" si="24"/>
        <v>0.67700000000000005</v>
      </c>
      <c r="L33">
        <f t="shared" si="1"/>
        <v>0.66050000000000009</v>
      </c>
      <c r="M33">
        <f t="shared" si="2"/>
        <v>23.117500000000003</v>
      </c>
      <c r="N33">
        <f t="shared" si="3"/>
        <v>0.77151400965449435</v>
      </c>
      <c r="O33">
        <v>139</v>
      </c>
      <c r="P33">
        <v>127</v>
      </c>
      <c r="Q33">
        <v>103</v>
      </c>
      <c r="R33">
        <v>104</v>
      </c>
      <c r="S33">
        <f t="shared" si="16"/>
        <v>473</v>
      </c>
      <c r="T33">
        <v>3</v>
      </c>
      <c r="U33">
        <v>3</v>
      </c>
      <c r="V33">
        <v>6</v>
      </c>
      <c r="W33">
        <v>6</v>
      </c>
      <c r="X33">
        <f t="shared" si="17"/>
        <v>18</v>
      </c>
      <c r="Y33">
        <f t="shared" si="18"/>
        <v>262777.77777777769</v>
      </c>
      <c r="Z33">
        <f t="shared" si="19"/>
        <v>9197222.2222222202</v>
      </c>
      <c r="AA33">
        <f t="shared" si="4"/>
        <v>306944.34062290832</v>
      </c>
      <c r="AB33">
        <f t="shared" si="20"/>
        <v>5.4870596303571357</v>
      </c>
      <c r="AC33">
        <f t="shared" si="21"/>
        <v>397846.74909580272</v>
      </c>
      <c r="AD33">
        <v>5</v>
      </c>
      <c r="AE33">
        <v>8.9999999999999993E-3</v>
      </c>
      <c r="AF33">
        <v>0.25</v>
      </c>
      <c r="AG33">
        <v>0.1</v>
      </c>
      <c r="AH33">
        <v>0.02</v>
      </c>
      <c r="AI33">
        <v>0.26</v>
      </c>
      <c r="AJ33">
        <v>0.111</v>
      </c>
      <c r="AK33">
        <f t="shared" si="5"/>
        <v>0.24099999999999999</v>
      </c>
      <c r="AL33">
        <f t="shared" si="22"/>
        <v>9.1000000000000011E-2</v>
      </c>
      <c r="AM33">
        <f t="shared" si="23"/>
        <v>0.24000000000000002</v>
      </c>
      <c r="AN33">
        <f t="shared" si="6"/>
        <v>9.0999999999999998E-2</v>
      </c>
      <c r="AO33">
        <f t="shared" si="7"/>
        <v>0.24049999999999999</v>
      </c>
      <c r="AP33">
        <f t="shared" si="8"/>
        <v>9.0999999999999998E-2</v>
      </c>
      <c r="AQ33">
        <f t="shared" si="9"/>
        <v>2.6906749999999997</v>
      </c>
      <c r="AR33">
        <f t="shared" si="10"/>
        <v>94.173624999999987</v>
      </c>
      <c r="AS33">
        <v>94.173624999999987</v>
      </c>
      <c r="AT33">
        <f t="shared" si="11"/>
        <v>10.239355179704017</v>
      </c>
      <c r="AU33">
        <f t="shared" si="12"/>
        <v>4.0736941710825123</v>
      </c>
      <c r="AV33">
        <f t="shared" si="13"/>
        <v>3142.9121240380105</v>
      </c>
      <c r="AW33">
        <f t="shared" si="14"/>
        <v>3.1429121240380105</v>
      </c>
      <c r="AX33">
        <f t="shared" si="15"/>
        <v>0.4973322382944132</v>
      </c>
      <c r="AY33">
        <v>29.96381104</v>
      </c>
      <c r="AZ33" t="s">
        <v>117</v>
      </c>
    </row>
    <row r="34" spans="1:52">
      <c r="A34" t="s">
        <v>144</v>
      </c>
      <c r="B34" t="s">
        <v>102</v>
      </c>
      <c r="C34">
        <v>1</v>
      </c>
      <c r="D34">
        <v>37.5</v>
      </c>
      <c r="E34">
        <v>1.5</v>
      </c>
      <c r="F34">
        <v>0.56699999999999995</v>
      </c>
      <c r="G34">
        <v>0.55900000000000005</v>
      </c>
      <c r="H34" t="s">
        <v>55</v>
      </c>
      <c r="I34" t="s">
        <v>55</v>
      </c>
      <c r="J34">
        <f t="shared" ref="J34:K49" si="25">AVERAGE(F34,H34)</f>
        <v>0.56699999999999995</v>
      </c>
      <c r="K34">
        <f t="shared" si="25"/>
        <v>0.55900000000000005</v>
      </c>
      <c r="L34">
        <f t="shared" si="1"/>
        <v>0.56299999999999994</v>
      </c>
      <c r="M34">
        <f t="shared" si="2"/>
        <v>21.112499999999997</v>
      </c>
      <c r="N34">
        <f t="shared" ref="N34:N54" si="26">(M34/AY34)</f>
        <v>0.79753073071589853</v>
      </c>
      <c r="O34">
        <v>103</v>
      </c>
      <c r="P34">
        <v>129</v>
      </c>
      <c r="Q34">
        <v>117</v>
      </c>
      <c r="R34">
        <v>116</v>
      </c>
      <c r="S34">
        <f t="shared" si="16"/>
        <v>465</v>
      </c>
      <c r="T34">
        <v>4</v>
      </c>
      <c r="U34">
        <v>3</v>
      </c>
      <c r="V34">
        <v>4</v>
      </c>
      <c r="W34">
        <v>3</v>
      </c>
      <c r="X34">
        <f t="shared" si="17"/>
        <v>14</v>
      </c>
      <c r="Y34">
        <f t="shared" si="18"/>
        <v>332142.8571428571</v>
      </c>
      <c r="Z34">
        <f t="shared" si="19"/>
        <v>12455357.142857142</v>
      </c>
      <c r="AA34">
        <f t="shared" ref="AA34:AA54" si="27">Z34/AY34</f>
        <v>470504.68127745856</v>
      </c>
      <c r="AB34">
        <f t="shared" si="20"/>
        <v>5.6725639487895343</v>
      </c>
      <c r="AC34">
        <f t="shared" si="21"/>
        <v>589951.78888606955</v>
      </c>
      <c r="AD34">
        <v>5</v>
      </c>
      <c r="AE34">
        <v>8.9999999999999993E-3</v>
      </c>
      <c r="AF34">
        <v>7.1999999999999995E-2</v>
      </c>
      <c r="AG34">
        <v>3.6999999999999998E-2</v>
      </c>
      <c r="AH34">
        <v>8.9999999999999993E-3</v>
      </c>
      <c r="AI34">
        <v>7.6999999999999999E-2</v>
      </c>
      <c r="AJ34">
        <v>4.2000000000000003E-2</v>
      </c>
      <c r="AK34">
        <f t="shared" si="5"/>
        <v>6.3E-2</v>
      </c>
      <c r="AL34">
        <f t="shared" si="22"/>
        <v>2.7999999999999997E-2</v>
      </c>
      <c r="AM34">
        <f t="shared" si="23"/>
        <v>6.8000000000000005E-2</v>
      </c>
      <c r="AN34">
        <f t="shared" si="6"/>
        <v>3.3000000000000002E-2</v>
      </c>
      <c r="AO34">
        <f t="shared" si="7"/>
        <v>6.5500000000000003E-2</v>
      </c>
      <c r="AP34">
        <f t="shared" si="8"/>
        <v>3.0499999999999999E-2</v>
      </c>
      <c r="AQ34">
        <f t="shared" si="9"/>
        <v>0.72914500000000004</v>
      </c>
      <c r="AR34">
        <f t="shared" ref="AR34:AR54" si="28">AQ34*D34</f>
        <v>27.342937500000001</v>
      </c>
      <c r="AS34">
        <v>27.342937500000001</v>
      </c>
      <c r="AT34">
        <f t="shared" ref="AT34:AT54" si="29">(AS34/Z34)*1000000</f>
        <v>2.1952752688172046</v>
      </c>
      <c r="AU34">
        <f t="shared" ref="AU34:AU54" si="30">(AS34/M34)</f>
        <v>1.295106571936057</v>
      </c>
      <c r="AV34">
        <f t="shared" ref="AV34:AV54" si="31">(AS34/AY34)*1000</f>
        <v>1032.887290671126</v>
      </c>
      <c r="AW34">
        <f t="shared" ref="AW34:AW54" si="32">(AS34/AY34)</f>
        <v>1.0328872906711259</v>
      </c>
      <c r="AX34">
        <f t="shared" si="15"/>
        <v>1.4052933610455714E-2</v>
      </c>
      <c r="AY34">
        <v>26.472334152000002</v>
      </c>
      <c r="AZ34" t="s">
        <v>102</v>
      </c>
    </row>
    <row r="35" spans="1:52">
      <c r="A35" t="s">
        <v>144</v>
      </c>
      <c r="B35" t="s">
        <v>101</v>
      </c>
      <c r="C35">
        <v>2</v>
      </c>
      <c r="D35">
        <v>35</v>
      </c>
      <c r="E35">
        <v>1.5</v>
      </c>
      <c r="F35">
        <v>0.81100000000000005</v>
      </c>
      <c r="G35">
        <v>0.77600000000000002</v>
      </c>
      <c r="H35" t="s">
        <v>55</v>
      </c>
      <c r="I35" t="s">
        <v>55</v>
      </c>
      <c r="J35">
        <f t="shared" si="25"/>
        <v>0.81100000000000005</v>
      </c>
      <c r="K35">
        <f t="shared" si="25"/>
        <v>0.77600000000000002</v>
      </c>
      <c r="L35">
        <f t="shared" si="1"/>
        <v>0.79350000000000009</v>
      </c>
      <c r="M35">
        <f t="shared" si="2"/>
        <v>27.772500000000004</v>
      </c>
      <c r="N35">
        <f t="shared" si="26"/>
        <v>0.94852251127436071</v>
      </c>
      <c r="O35">
        <v>118</v>
      </c>
      <c r="P35">
        <v>134</v>
      </c>
      <c r="Q35">
        <v>113</v>
      </c>
      <c r="R35">
        <v>117</v>
      </c>
      <c r="S35">
        <f t="shared" si="16"/>
        <v>482</v>
      </c>
      <c r="T35">
        <v>3</v>
      </c>
      <c r="U35">
        <v>4</v>
      </c>
      <c r="V35">
        <v>4</v>
      </c>
      <c r="W35">
        <v>3</v>
      </c>
      <c r="X35">
        <f t="shared" si="17"/>
        <v>14</v>
      </c>
      <c r="Y35">
        <f t="shared" si="18"/>
        <v>344285.71428571426</v>
      </c>
      <c r="Z35">
        <f t="shared" si="19"/>
        <v>12050000</v>
      </c>
      <c r="AA35">
        <f t="shared" si="27"/>
        <v>411547.25937009789</v>
      </c>
      <c r="AB35">
        <f t="shared" si="20"/>
        <v>5.6144197139229144</v>
      </c>
      <c r="AC35">
        <f t="shared" si="21"/>
        <v>433882.43766315596</v>
      </c>
      <c r="AD35">
        <v>5</v>
      </c>
      <c r="AE35">
        <v>1.2E-2</v>
      </c>
      <c r="AF35">
        <v>0.27700000000000002</v>
      </c>
      <c r="AG35">
        <v>0.1</v>
      </c>
      <c r="AH35">
        <v>1.9E-2</v>
      </c>
      <c r="AI35">
        <v>0.28599999999999998</v>
      </c>
      <c r="AJ35">
        <v>0.112</v>
      </c>
      <c r="AK35">
        <f t="shared" si="5"/>
        <v>0.26500000000000001</v>
      </c>
      <c r="AL35">
        <f t="shared" si="22"/>
        <v>8.8000000000000009E-2</v>
      </c>
      <c r="AM35">
        <f t="shared" si="23"/>
        <v>0.26699999999999996</v>
      </c>
      <c r="AN35">
        <f t="shared" si="6"/>
        <v>9.2999999999999999E-2</v>
      </c>
      <c r="AO35">
        <f t="shared" si="7"/>
        <v>0.26600000000000001</v>
      </c>
      <c r="AP35">
        <f t="shared" si="8"/>
        <v>9.0499999999999997E-2</v>
      </c>
      <c r="AQ35">
        <f t="shared" si="9"/>
        <v>2.9824600000000001</v>
      </c>
      <c r="AR35">
        <f t="shared" si="28"/>
        <v>104.3861</v>
      </c>
      <c r="AS35">
        <v>104.3861</v>
      </c>
      <c r="AT35">
        <f t="shared" si="29"/>
        <v>8.6627468879668061</v>
      </c>
      <c r="AU35">
        <f t="shared" si="30"/>
        <v>3.7586137366099552</v>
      </c>
      <c r="AV35">
        <f t="shared" si="31"/>
        <v>3565.1297403595831</v>
      </c>
      <c r="AW35">
        <f t="shared" si="32"/>
        <v>3.5651297403595832</v>
      </c>
      <c r="AX35">
        <f t="shared" si="15"/>
        <v>0.55207533909587481</v>
      </c>
      <c r="AY35">
        <v>29.279747891999996</v>
      </c>
      <c r="AZ35" t="s">
        <v>101</v>
      </c>
    </row>
    <row r="36" spans="1:52">
      <c r="A36" t="s">
        <v>144</v>
      </c>
      <c r="B36" t="s">
        <v>113</v>
      </c>
      <c r="C36">
        <v>3</v>
      </c>
      <c r="D36">
        <v>27.5</v>
      </c>
      <c r="E36">
        <v>1.5</v>
      </c>
      <c r="F36">
        <v>1.256</v>
      </c>
      <c r="G36">
        <v>1.284</v>
      </c>
      <c r="H36" t="s">
        <v>55</v>
      </c>
      <c r="I36" t="s">
        <v>55</v>
      </c>
      <c r="J36">
        <f t="shared" si="25"/>
        <v>1.256</v>
      </c>
      <c r="K36">
        <f t="shared" si="25"/>
        <v>1.284</v>
      </c>
      <c r="L36">
        <f t="shared" si="1"/>
        <v>1.27</v>
      </c>
      <c r="M36">
        <f t="shared" si="2"/>
        <v>34.924999999999997</v>
      </c>
      <c r="N36">
        <f t="shared" si="26"/>
        <v>1.1941248363289074</v>
      </c>
      <c r="O36">
        <v>116</v>
      </c>
      <c r="P36">
        <v>107</v>
      </c>
      <c r="Q36">
        <v>106</v>
      </c>
      <c r="R36">
        <v>107</v>
      </c>
      <c r="S36">
        <f t="shared" si="16"/>
        <v>436</v>
      </c>
      <c r="T36">
        <v>4</v>
      </c>
      <c r="U36">
        <v>3</v>
      </c>
      <c r="V36">
        <v>3</v>
      </c>
      <c r="W36">
        <v>3</v>
      </c>
      <c r="X36">
        <f t="shared" si="17"/>
        <v>13</v>
      </c>
      <c r="Y36">
        <f t="shared" si="18"/>
        <v>335384.61538461532</v>
      </c>
      <c r="Z36">
        <f t="shared" si="19"/>
        <v>9223076.9230769221</v>
      </c>
      <c r="AA36">
        <f t="shared" si="27"/>
        <v>315347.32201054128</v>
      </c>
      <c r="AB36">
        <f t="shared" si="20"/>
        <v>5.4987891472336266</v>
      </c>
      <c r="AC36">
        <f t="shared" si="21"/>
        <v>264082.37431859481</v>
      </c>
      <c r="AD36">
        <v>5</v>
      </c>
      <c r="AE36">
        <v>6.0000000000000001E-3</v>
      </c>
      <c r="AF36">
        <v>0.23899999999999999</v>
      </c>
      <c r="AG36">
        <v>8.1000000000000003E-2</v>
      </c>
      <c r="AH36">
        <v>8.9999999999999993E-3</v>
      </c>
      <c r="AI36">
        <v>0.24299999999999999</v>
      </c>
      <c r="AJ36">
        <v>8.7999999999999995E-2</v>
      </c>
      <c r="AK36">
        <f t="shared" si="5"/>
        <v>0.23299999999999998</v>
      </c>
      <c r="AL36">
        <f t="shared" si="22"/>
        <v>7.4999999999999997E-2</v>
      </c>
      <c r="AM36">
        <f t="shared" si="23"/>
        <v>0.23399999999999999</v>
      </c>
      <c r="AN36">
        <f t="shared" si="6"/>
        <v>7.9000000000000001E-2</v>
      </c>
      <c r="AO36">
        <f t="shared" si="7"/>
        <v>0.23349999999999999</v>
      </c>
      <c r="AP36">
        <f t="shared" si="8"/>
        <v>7.6999999999999999E-2</v>
      </c>
      <c r="AQ36">
        <f t="shared" si="9"/>
        <v>2.6196249999999996</v>
      </c>
      <c r="AR36">
        <f t="shared" si="28"/>
        <v>72.039687499999985</v>
      </c>
      <c r="AS36">
        <v>72.039687499999985</v>
      </c>
      <c r="AT36">
        <f t="shared" si="29"/>
        <v>7.8108084862385319</v>
      </c>
      <c r="AU36">
        <f t="shared" si="30"/>
        <v>2.0626968503937007</v>
      </c>
      <c r="AV36">
        <f t="shared" si="31"/>
        <v>2463.1175388725305</v>
      </c>
      <c r="AW36">
        <f t="shared" si="32"/>
        <v>2.4631175388725306</v>
      </c>
      <c r="AX36">
        <f t="shared" si="15"/>
        <v>0.39148513667295298</v>
      </c>
      <c r="AY36">
        <v>29.247360860000004</v>
      </c>
      <c r="AZ36" t="s">
        <v>113</v>
      </c>
    </row>
    <row r="37" spans="1:52">
      <c r="A37" t="s">
        <v>149</v>
      </c>
      <c r="B37" t="s">
        <v>87</v>
      </c>
      <c r="C37">
        <v>1</v>
      </c>
      <c r="D37">
        <v>47.5</v>
      </c>
      <c r="E37">
        <v>1.5</v>
      </c>
      <c r="F37">
        <v>0.55300000000000005</v>
      </c>
      <c r="G37">
        <v>0.60599999999999998</v>
      </c>
      <c r="H37" t="s">
        <v>55</v>
      </c>
      <c r="I37" t="s">
        <v>55</v>
      </c>
      <c r="J37">
        <f t="shared" si="25"/>
        <v>0.55300000000000005</v>
      </c>
      <c r="K37">
        <f t="shared" si="25"/>
        <v>0.60599999999999998</v>
      </c>
      <c r="L37">
        <f t="shared" si="1"/>
        <v>0.57950000000000002</v>
      </c>
      <c r="M37">
        <f t="shared" si="2"/>
        <v>27.526250000000001</v>
      </c>
      <c r="N37">
        <f t="shared" si="26"/>
        <v>1.6796027458752028</v>
      </c>
      <c r="O37">
        <v>102</v>
      </c>
      <c r="P37">
        <v>128</v>
      </c>
      <c r="Q37">
        <v>141</v>
      </c>
      <c r="R37">
        <v>129</v>
      </c>
      <c r="S37">
        <f t="shared" si="16"/>
        <v>500</v>
      </c>
      <c r="T37">
        <v>3</v>
      </c>
      <c r="U37">
        <v>4</v>
      </c>
      <c r="V37">
        <v>4</v>
      </c>
      <c r="W37">
        <v>3</v>
      </c>
      <c r="X37">
        <f t="shared" si="17"/>
        <v>14</v>
      </c>
      <c r="Y37">
        <f t="shared" si="18"/>
        <v>357142.8571428571</v>
      </c>
      <c r="Z37">
        <f t="shared" si="19"/>
        <v>16964285.714285713</v>
      </c>
      <c r="AA37">
        <f t="shared" si="27"/>
        <v>1035130.497889315</v>
      </c>
      <c r="AB37">
        <f t="shared" si="20"/>
        <v>6.014995104324945</v>
      </c>
      <c r="AC37">
        <f t="shared" si="21"/>
        <v>616294.83544927882</v>
      </c>
      <c r="AD37">
        <v>5</v>
      </c>
      <c r="AE37">
        <v>2.1999999999999999E-2</v>
      </c>
      <c r="AF37">
        <v>8.7999999999999995E-2</v>
      </c>
      <c r="AG37">
        <v>5.3999999999999999E-2</v>
      </c>
      <c r="AH37">
        <v>2.3E-2</v>
      </c>
      <c r="AI37">
        <v>8.8999999999999996E-2</v>
      </c>
      <c r="AJ37">
        <v>5.3999999999999999E-2</v>
      </c>
      <c r="AK37">
        <f t="shared" si="5"/>
        <v>6.6000000000000003E-2</v>
      </c>
      <c r="AL37">
        <f t="shared" si="22"/>
        <v>3.2000000000000001E-2</v>
      </c>
      <c r="AM37">
        <f t="shared" si="23"/>
        <v>6.6000000000000003E-2</v>
      </c>
      <c r="AN37">
        <f t="shared" si="6"/>
        <v>3.1E-2</v>
      </c>
      <c r="AO37">
        <f t="shared" si="7"/>
        <v>6.6000000000000003E-2</v>
      </c>
      <c r="AP37">
        <f t="shared" si="8"/>
        <v>3.15E-2</v>
      </c>
      <c r="AQ37">
        <f t="shared" si="9"/>
        <v>0.73422000000000009</v>
      </c>
      <c r="AR37">
        <f t="shared" si="28"/>
        <v>34.875450000000008</v>
      </c>
      <c r="AS37">
        <v>34.875450000000008</v>
      </c>
      <c r="AT37">
        <f t="shared" si="29"/>
        <v>2.0558160000000005</v>
      </c>
      <c r="AU37">
        <f t="shared" si="30"/>
        <v>1.266988783433995</v>
      </c>
      <c r="AV37">
        <f t="shared" si="31"/>
        <v>2128.0378396488209</v>
      </c>
      <c r="AW37">
        <f t="shared" si="32"/>
        <v>2.1280378396488207</v>
      </c>
      <c r="AX37">
        <f t="shared" si="15"/>
        <v>0.3279793460875654</v>
      </c>
      <c r="AY37">
        <v>16.388547868</v>
      </c>
      <c r="AZ37" t="s">
        <v>87</v>
      </c>
    </row>
    <row r="38" spans="1:52">
      <c r="A38" t="s">
        <v>149</v>
      </c>
      <c r="B38" t="s">
        <v>88</v>
      </c>
      <c r="C38">
        <v>1</v>
      </c>
      <c r="D38">
        <v>35</v>
      </c>
      <c r="E38">
        <v>1.5</v>
      </c>
      <c r="F38">
        <v>0.60299999999999998</v>
      </c>
      <c r="G38">
        <v>0.64</v>
      </c>
      <c r="H38" t="s">
        <v>55</v>
      </c>
      <c r="I38" t="s">
        <v>55</v>
      </c>
      <c r="J38">
        <f t="shared" si="25"/>
        <v>0.60299999999999998</v>
      </c>
      <c r="K38">
        <f t="shared" si="25"/>
        <v>0.64</v>
      </c>
      <c r="L38">
        <f t="shared" si="1"/>
        <v>0.62149999999999994</v>
      </c>
      <c r="M38">
        <f t="shared" si="2"/>
        <v>21.752499999999998</v>
      </c>
      <c r="N38">
        <f t="shared" si="26"/>
        <v>1.1434418937587281</v>
      </c>
      <c r="O38">
        <v>108</v>
      </c>
      <c r="P38">
        <v>121</v>
      </c>
      <c r="Q38">
        <v>131</v>
      </c>
      <c r="R38">
        <v>190</v>
      </c>
      <c r="S38">
        <f t="shared" si="16"/>
        <v>550</v>
      </c>
      <c r="T38">
        <v>2</v>
      </c>
      <c r="U38">
        <v>3</v>
      </c>
      <c r="V38">
        <v>2</v>
      </c>
      <c r="W38">
        <v>2</v>
      </c>
      <c r="X38">
        <f t="shared" si="17"/>
        <v>9</v>
      </c>
      <c r="Y38">
        <f t="shared" si="18"/>
        <v>611111.11111111101</v>
      </c>
      <c r="Z38">
        <f t="shared" si="19"/>
        <v>21388888.888888884</v>
      </c>
      <c r="AA38">
        <f t="shared" si="27"/>
        <v>1124328.3124471267</v>
      </c>
      <c r="AB38">
        <f t="shared" si="20"/>
        <v>6.05089314705533</v>
      </c>
      <c r="AC38">
        <f t="shared" si="21"/>
        <v>983284.16912487696</v>
      </c>
      <c r="AD38">
        <v>5</v>
      </c>
      <c r="AE38">
        <v>1.2999999999999999E-2</v>
      </c>
      <c r="AF38">
        <v>9.4E-2</v>
      </c>
      <c r="AG38">
        <v>4.7E-2</v>
      </c>
      <c r="AH38">
        <v>1.4999999999999999E-2</v>
      </c>
      <c r="AI38">
        <v>9.5000000000000001E-2</v>
      </c>
      <c r="AJ38">
        <v>4.7E-2</v>
      </c>
      <c r="AK38">
        <f t="shared" si="5"/>
        <v>8.1000000000000003E-2</v>
      </c>
      <c r="AL38">
        <f t="shared" si="22"/>
        <v>3.4000000000000002E-2</v>
      </c>
      <c r="AM38">
        <f t="shared" si="23"/>
        <v>0.08</v>
      </c>
      <c r="AN38">
        <f t="shared" si="6"/>
        <v>3.2000000000000001E-2</v>
      </c>
      <c r="AO38">
        <f t="shared" si="7"/>
        <v>8.0500000000000002E-2</v>
      </c>
      <c r="AP38">
        <f t="shared" si="8"/>
        <v>3.3000000000000002E-2</v>
      </c>
      <c r="AQ38">
        <f t="shared" si="9"/>
        <v>0.89899499999999999</v>
      </c>
      <c r="AR38">
        <f t="shared" si="28"/>
        <v>31.464825000000001</v>
      </c>
      <c r="AS38">
        <v>31.464825000000001</v>
      </c>
      <c r="AT38">
        <f t="shared" si="29"/>
        <v>1.4710827272727276</v>
      </c>
      <c r="AU38">
        <f t="shared" si="30"/>
        <v>1.4464923572003221</v>
      </c>
      <c r="AV38">
        <f t="shared" si="31"/>
        <v>1653.9799602246628</v>
      </c>
      <c r="AW38">
        <f t="shared" si="32"/>
        <v>1.6539799602246628</v>
      </c>
      <c r="AX38">
        <f t="shared" si="15"/>
        <v>0.21853024329598886</v>
      </c>
      <c r="AY38">
        <v>19.023703888</v>
      </c>
      <c r="AZ38" t="s">
        <v>88</v>
      </c>
    </row>
    <row r="39" spans="1:52">
      <c r="A39" t="s">
        <v>149</v>
      </c>
      <c r="B39" t="s">
        <v>96</v>
      </c>
      <c r="C39">
        <v>1</v>
      </c>
      <c r="D39">
        <v>50</v>
      </c>
      <c r="E39">
        <v>1.5</v>
      </c>
      <c r="F39">
        <v>0.51800000000000002</v>
      </c>
      <c r="G39">
        <v>0.53300000000000003</v>
      </c>
      <c r="H39" t="s">
        <v>55</v>
      </c>
      <c r="I39" t="s">
        <v>55</v>
      </c>
      <c r="J39">
        <f t="shared" si="25"/>
        <v>0.51800000000000002</v>
      </c>
      <c r="K39">
        <f t="shared" si="25"/>
        <v>0.53300000000000003</v>
      </c>
      <c r="L39">
        <f t="shared" si="1"/>
        <v>0.52550000000000008</v>
      </c>
      <c r="M39">
        <f t="shared" si="2"/>
        <v>26.275000000000006</v>
      </c>
      <c r="N39">
        <f t="shared" si="26"/>
        <v>1.3957698658138524</v>
      </c>
      <c r="O39">
        <v>112</v>
      </c>
      <c r="P39">
        <v>132</v>
      </c>
      <c r="Q39">
        <v>115</v>
      </c>
      <c r="R39">
        <v>114</v>
      </c>
      <c r="S39">
        <f t="shared" si="16"/>
        <v>473</v>
      </c>
      <c r="T39">
        <v>4</v>
      </c>
      <c r="U39">
        <v>4</v>
      </c>
      <c r="V39">
        <v>5</v>
      </c>
      <c r="W39">
        <v>3</v>
      </c>
      <c r="X39">
        <f t="shared" si="17"/>
        <v>16</v>
      </c>
      <c r="Y39">
        <f t="shared" si="18"/>
        <v>295624.99999999994</v>
      </c>
      <c r="Z39">
        <f t="shared" si="19"/>
        <v>14781249.999999996</v>
      </c>
      <c r="AA39">
        <f t="shared" si="27"/>
        <v>785203.55200993328</v>
      </c>
      <c r="AB39">
        <f t="shared" si="20"/>
        <v>5.8949822555418558</v>
      </c>
      <c r="AC39">
        <f t="shared" si="21"/>
        <v>562559.46717411967</v>
      </c>
      <c r="AD39">
        <v>5</v>
      </c>
      <c r="AE39">
        <v>0.01</v>
      </c>
      <c r="AF39">
        <v>7.2999999999999995E-2</v>
      </c>
      <c r="AG39">
        <v>3.5000000000000003E-2</v>
      </c>
      <c r="AH39">
        <v>1.2999999999999999E-2</v>
      </c>
      <c r="AI39">
        <v>7.5999999999999998E-2</v>
      </c>
      <c r="AJ39">
        <v>3.7999999999999999E-2</v>
      </c>
      <c r="AK39">
        <f t="shared" si="5"/>
        <v>6.3E-2</v>
      </c>
      <c r="AL39">
        <f t="shared" si="22"/>
        <v>2.5000000000000001E-2</v>
      </c>
      <c r="AM39">
        <f t="shared" si="23"/>
        <v>6.3E-2</v>
      </c>
      <c r="AN39">
        <f t="shared" si="6"/>
        <v>2.5000000000000001E-2</v>
      </c>
      <c r="AO39">
        <f t="shared" si="7"/>
        <v>6.3E-2</v>
      </c>
      <c r="AP39">
        <f t="shared" si="8"/>
        <v>2.5000000000000001E-2</v>
      </c>
      <c r="AQ39">
        <f t="shared" si="9"/>
        <v>0.70408999999999999</v>
      </c>
      <c r="AR39">
        <f t="shared" si="28"/>
        <v>35.204500000000003</v>
      </c>
      <c r="AS39">
        <v>35.204500000000003</v>
      </c>
      <c r="AT39">
        <f t="shared" si="29"/>
        <v>2.3816997885835103</v>
      </c>
      <c r="AU39">
        <f t="shared" si="30"/>
        <v>1.339847764034253</v>
      </c>
      <c r="AV39">
        <f t="shared" si="31"/>
        <v>1870.1191338170795</v>
      </c>
      <c r="AW39">
        <f t="shared" si="32"/>
        <v>1.8701191338170795</v>
      </c>
      <c r="AX39">
        <f t="shared" si="15"/>
        <v>0.2718692736548618</v>
      </c>
      <c r="AY39">
        <v>18.824736544</v>
      </c>
      <c r="AZ39" t="s">
        <v>96</v>
      </c>
    </row>
    <row r="40" spans="1:52">
      <c r="A40" t="s">
        <v>149</v>
      </c>
      <c r="B40" t="s">
        <v>84</v>
      </c>
      <c r="C40" t="s">
        <v>99</v>
      </c>
      <c r="D40">
        <v>37.5</v>
      </c>
      <c r="E40">
        <v>1.5</v>
      </c>
      <c r="F40">
        <v>0.55100000000000005</v>
      </c>
      <c r="G40">
        <v>0.57699999999999996</v>
      </c>
      <c r="H40" t="s">
        <v>55</v>
      </c>
      <c r="I40" t="s">
        <v>55</v>
      </c>
      <c r="J40">
        <f t="shared" si="25"/>
        <v>0.55100000000000005</v>
      </c>
      <c r="K40">
        <f t="shared" si="25"/>
        <v>0.57699999999999996</v>
      </c>
      <c r="L40">
        <f t="shared" si="1"/>
        <v>0.56400000000000006</v>
      </c>
      <c r="M40">
        <f t="shared" si="2"/>
        <v>21.150000000000002</v>
      </c>
      <c r="N40">
        <f t="shared" si="26"/>
        <v>0.75854138135196603</v>
      </c>
      <c r="O40">
        <v>107</v>
      </c>
      <c r="P40">
        <v>112</v>
      </c>
      <c r="Q40">
        <v>130</v>
      </c>
      <c r="R40">
        <v>128</v>
      </c>
      <c r="S40">
        <f t="shared" si="16"/>
        <v>477</v>
      </c>
      <c r="T40">
        <v>2</v>
      </c>
      <c r="U40">
        <v>6</v>
      </c>
      <c r="V40">
        <v>5</v>
      </c>
      <c r="W40">
        <v>4</v>
      </c>
      <c r="X40">
        <f t="shared" si="17"/>
        <v>17</v>
      </c>
      <c r="Y40">
        <f t="shared" si="18"/>
        <v>280588.23529411759</v>
      </c>
      <c r="Z40">
        <f t="shared" si="19"/>
        <v>10522058.823529409</v>
      </c>
      <c r="AA40">
        <f t="shared" si="27"/>
        <v>377371.96381402551</v>
      </c>
      <c r="AB40">
        <f t="shared" si="20"/>
        <v>5.5767696318831073</v>
      </c>
      <c r="AC40">
        <f t="shared" si="21"/>
        <v>497496.87108886091</v>
      </c>
      <c r="AD40">
        <v>5</v>
      </c>
      <c r="AE40">
        <v>7.0000000000000001E-3</v>
      </c>
      <c r="AF40">
        <v>8.8999999999999996E-2</v>
      </c>
      <c r="AG40">
        <v>0.04</v>
      </c>
      <c r="AH40">
        <v>8.0000000000000002E-3</v>
      </c>
      <c r="AI40">
        <v>0.09</v>
      </c>
      <c r="AJ40">
        <v>4.2000000000000003E-2</v>
      </c>
      <c r="AK40">
        <f t="shared" si="5"/>
        <v>8.199999999999999E-2</v>
      </c>
      <c r="AL40">
        <f t="shared" si="22"/>
        <v>3.3000000000000002E-2</v>
      </c>
      <c r="AM40">
        <f t="shared" si="23"/>
        <v>8.199999999999999E-2</v>
      </c>
      <c r="AN40">
        <f t="shared" si="6"/>
        <v>3.4000000000000002E-2</v>
      </c>
      <c r="AO40">
        <f t="shared" si="7"/>
        <v>8.199999999999999E-2</v>
      </c>
      <c r="AP40">
        <f t="shared" si="8"/>
        <v>3.3500000000000002E-2</v>
      </c>
      <c r="AQ40">
        <f t="shared" si="9"/>
        <v>0.91581999999999986</v>
      </c>
      <c r="AR40">
        <f t="shared" si="28"/>
        <v>34.343249999999998</v>
      </c>
      <c r="AS40">
        <v>34.343249999999998</v>
      </c>
      <c r="AT40">
        <f t="shared" si="29"/>
        <v>3.2639287211740049</v>
      </c>
      <c r="AU40">
        <f t="shared" si="30"/>
        <v>1.6237943262411345</v>
      </c>
      <c r="AV40">
        <f t="shared" si="31"/>
        <v>1231.7151912584352</v>
      </c>
      <c r="AW40">
        <f t="shared" si="32"/>
        <v>1.2317151912584352</v>
      </c>
      <c r="AX40">
        <f t="shared" si="15"/>
        <v>9.0510297792498889E-2</v>
      </c>
      <c r="AY40">
        <v>27.882460364</v>
      </c>
      <c r="AZ40" t="s">
        <v>84</v>
      </c>
    </row>
    <row r="41" spans="1:52">
      <c r="A41" t="s">
        <v>149</v>
      </c>
      <c r="B41" t="s">
        <v>91</v>
      </c>
      <c r="C41" t="s">
        <v>99</v>
      </c>
      <c r="D41">
        <v>57.5</v>
      </c>
      <c r="E41">
        <v>1.5</v>
      </c>
      <c r="F41">
        <v>0.29299999999999998</v>
      </c>
      <c r="G41">
        <v>0.28799999999999998</v>
      </c>
      <c r="H41" t="s">
        <v>55</v>
      </c>
      <c r="I41" t="s">
        <v>55</v>
      </c>
      <c r="J41">
        <f t="shared" si="25"/>
        <v>0.29299999999999998</v>
      </c>
      <c r="K41">
        <f t="shared" si="25"/>
        <v>0.28799999999999998</v>
      </c>
      <c r="L41">
        <f t="shared" si="1"/>
        <v>0.29049999999999998</v>
      </c>
      <c r="M41">
        <f t="shared" si="2"/>
        <v>16.703749999999999</v>
      </c>
      <c r="N41">
        <f t="shared" si="26"/>
        <v>0.90686674798872713</v>
      </c>
      <c r="O41">
        <v>105</v>
      </c>
      <c r="P41">
        <v>126</v>
      </c>
      <c r="Q41">
        <v>110</v>
      </c>
      <c r="R41">
        <v>123</v>
      </c>
      <c r="S41">
        <f t="shared" si="16"/>
        <v>464</v>
      </c>
      <c r="T41">
        <v>7</v>
      </c>
      <c r="U41">
        <v>9</v>
      </c>
      <c r="V41">
        <v>8</v>
      </c>
      <c r="W41">
        <v>6</v>
      </c>
      <c r="X41">
        <f t="shared" si="17"/>
        <v>30</v>
      </c>
      <c r="Y41">
        <f t="shared" si="18"/>
        <v>154666.66666666663</v>
      </c>
      <c r="Z41">
        <f t="shared" si="19"/>
        <v>8893333.3333333302</v>
      </c>
      <c r="AA41">
        <f t="shared" si="27"/>
        <v>482829.80042084825</v>
      </c>
      <c r="AB41">
        <f t="shared" si="20"/>
        <v>5.6837940670568923</v>
      </c>
      <c r="AC41">
        <f t="shared" si="21"/>
        <v>532415.37578886957</v>
      </c>
      <c r="AD41">
        <v>5</v>
      </c>
      <c r="AE41">
        <v>1.2E-2</v>
      </c>
      <c r="AF41">
        <v>5.2999999999999999E-2</v>
      </c>
      <c r="AG41">
        <v>2.7E-2</v>
      </c>
      <c r="AH41">
        <v>1.0999999999999999E-2</v>
      </c>
      <c r="AI41">
        <v>5.3999999999999999E-2</v>
      </c>
      <c r="AJ41">
        <v>2.8000000000000001E-2</v>
      </c>
      <c r="AK41">
        <f t="shared" si="5"/>
        <v>4.0999999999999995E-2</v>
      </c>
      <c r="AL41">
        <f t="shared" si="22"/>
        <v>1.4999999999999999E-2</v>
      </c>
      <c r="AM41">
        <f t="shared" si="23"/>
        <v>4.2999999999999997E-2</v>
      </c>
      <c r="AN41">
        <f t="shared" si="6"/>
        <v>1.7000000000000001E-2</v>
      </c>
      <c r="AO41">
        <f t="shared" si="7"/>
        <v>4.1999999999999996E-2</v>
      </c>
      <c r="AP41">
        <f t="shared" si="8"/>
        <v>1.6E-2</v>
      </c>
      <c r="AQ41">
        <f t="shared" si="9"/>
        <v>0.4698199999999999</v>
      </c>
      <c r="AR41">
        <f t="shared" si="28"/>
        <v>27.014649999999996</v>
      </c>
      <c r="AS41">
        <v>27.014649999999996</v>
      </c>
      <c r="AT41">
        <f t="shared" si="29"/>
        <v>3.037629310344828</v>
      </c>
      <c r="AU41">
        <f t="shared" si="30"/>
        <v>1.6172805507745265</v>
      </c>
      <c r="AV41">
        <f t="shared" si="31"/>
        <v>1466.6579536663126</v>
      </c>
      <c r="AW41">
        <f t="shared" si="32"/>
        <v>1.4666579536663125</v>
      </c>
      <c r="AX41">
        <f t="shared" si="15"/>
        <v>0.16632884175342422</v>
      </c>
      <c r="AY41">
        <v>18.419188968</v>
      </c>
      <c r="AZ41" t="s">
        <v>91</v>
      </c>
    </row>
    <row r="42" spans="1:52">
      <c r="A42" t="s">
        <v>149</v>
      </c>
      <c r="B42" t="s">
        <v>110</v>
      </c>
      <c r="C42">
        <v>2</v>
      </c>
      <c r="D42">
        <v>30</v>
      </c>
      <c r="E42">
        <v>1.5</v>
      </c>
      <c r="F42">
        <v>0.59799999999999998</v>
      </c>
      <c r="G42">
        <v>0.65800000000000003</v>
      </c>
      <c r="H42" t="s">
        <v>55</v>
      </c>
      <c r="I42" t="s">
        <v>55</v>
      </c>
      <c r="J42">
        <f t="shared" si="25"/>
        <v>0.59799999999999998</v>
      </c>
      <c r="K42">
        <f t="shared" si="25"/>
        <v>0.65800000000000003</v>
      </c>
      <c r="L42">
        <f t="shared" si="1"/>
        <v>0.628</v>
      </c>
      <c r="M42">
        <f t="shared" si="2"/>
        <v>18.84</v>
      </c>
      <c r="N42">
        <f t="shared" si="26"/>
        <v>0.83220694285583063</v>
      </c>
      <c r="O42">
        <v>103</v>
      </c>
      <c r="P42">
        <v>103</v>
      </c>
      <c r="Q42">
        <v>115</v>
      </c>
      <c r="R42">
        <v>116</v>
      </c>
      <c r="S42">
        <f t="shared" si="16"/>
        <v>437</v>
      </c>
      <c r="T42">
        <v>9</v>
      </c>
      <c r="U42">
        <v>8</v>
      </c>
      <c r="V42">
        <v>6</v>
      </c>
      <c r="W42">
        <v>9</v>
      </c>
      <c r="X42">
        <f t="shared" si="17"/>
        <v>32</v>
      </c>
      <c r="Y42">
        <f t="shared" si="18"/>
        <v>136562.49999999997</v>
      </c>
      <c r="Z42">
        <f t="shared" si="19"/>
        <v>4096874.9999999991</v>
      </c>
      <c r="AA42">
        <f t="shared" si="27"/>
        <v>180968.56788813591</v>
      </c>
      <c r="AB42">
        <f t="shared" si="20"/>
        <v>5.2576031495754849</v>
      </c>
      <c r="AC42">
        <f t="shared" si="21"/>
        <v>217456.21019108276</v>
      </c>
      <c r="AD42">
        <v>5</v>
      </c>
      <c r="AE42">
        <v>1.2999999999999999E-2</v>
      </c>
      <c r="AF42">
        <v>0.124</v>
      </c>
      <c r="AG42">
        <v>5.8000000000000003E-2</v>
      </c>
      <c r="AH42">
        <v>8.9999999999999993E-3</v>
      </c>
      <c r="AI42">
        <v>0.11799999999999999</v>
      </c>
      <c r="AJ42">
        <v>5.2999999999999999E-2</v>
      </c>
      <c r="AK42">
        <f t="shared" si="5"/>
        <v>0.111</v>
      </c>
      <c r="AL42">
        <f t="shared" si="22"/>
        <v>4.5000000000000005E-2</v>
      </c>
      <c r="AM42">
        <f t="shared" si="23"/>
        <v>0.109</v>
      </c>
      <c r="AN42">
        <f t="shared" si="6"/>
        <v>4.3999999999999997E-2</v>
      </c>
      <c r="AO42">
        <f t="shared" si="7"/>
        <v>0.11</v>
      </c>
      <c r="AP42">
        <f t="shared" si="8"/>
        <v>4.4499999999999998E-2</v>
      </c>
      <c r="AQ42">
        <f t="shared" si="9"/>
        <v>1.22882</v>
      </c>
      <c r="AR42">
        <f t="shared" si="28"/>
        <v>36.864600000000003</v>
      </c>
      <c r="AS42">
        <v>36.864600000000003</v>
      </c>
      <c r="AT42">
        <f t="shared" si="29"/>
        <v>8.9982242562929091</v>
      </c>
      <c r="AU42">
        <f t="shared" si="30"/>
        <v>1.9567197452229301</v>
      </c>
      <c r="AV42">
        <f t="shared" si="31"/>
        <v>1628.3957571976143</v>
      </c>
      <c r="AW42">
        <f t="shared" si="32"/>
        <v>1.6283957571976144</v>
      </c>
      <c r="AX42">
        <f t="shared" si="15"/>
        <v>0.21175996214996545</v>
      </c>
      <c r="AY42">
        <v>22.638599883999998</v>
      </c>
      <c r="AZ42" t="s">
        <v>110</v>
      </c>
    </row>
    <row r="43" spans="1:52">
      <c r="A43" t="s">
        <v>149</v>
      </c>
      <c r="B43" t="s">
        <v>127</v>
      </c>
      <c r="C43">
        <v>3</v>
      </c>
      <c r="D43">
        <v>32.5</v>
      </c>
      <c r="E43">
        <v>1.5</v>
      </c>
      <c r="F43">
        <v>0.7</v>
      </c>
      <c r="G43">
        <v>0.66300000000000003</v>
      </c>
      <c r="H43" t="s">
        <v>55</v>
      </c>
      <c r="I43" t="s">
        <v>55</v>
      </c>
      <c r="J43">
        <f t="shared" si="25"/>
        <v>0.7</v>
      </c>
      <c r="K43">
        <f t="shared" si="25"/>
        <v>0.66300000000000003</v>
      </c>
      <c r="L43">
        <f t="shared" si="1"/>
        <v>0.68149999999999999</v>
      </c>
      <c r="M43">
        <f t="shared" si="2"/>
        <v>22.14875</v>
      </c>
      <c r="N43">
        <f t="shared" si="26"/>
        <v>0.90252800890845075</v>
      </c>
      <c r="O43">
        <v>102</v>
      </c>
      <c r="P43">
        <v>120</v>
      </c>
      <c r="Q43">
        <v>114</v>
      </c>
      <c r="R43">
        <v>117</v>
      </c>
      <c r="S43">
        <f t="shared" si="16"/>
        <v>453</v>
      </c>
      <c r="T43">
        <v>3</v>
      </c>
      <c r="U43">
        <v>2</v>
      </c>
      <c r="V43">
        <v>4</v>
      </c>
      <c r="W43">
        <v>3</v>
      </c>
      <c r="X43">
        <f t="shared" si="17"/>
        <v>12</v>
      </c>
      <c r="Y43">
        <f t="shared" si="18"/>
        <v>377499.99999999994</v>
      </c>
      <c r="Z43">
        <f t="shared" si="19"/>
        <v>12268749.999999998</v>
      </c>
      <c r="AA43">
        <f t="shared" si="27"/>
        <v>499932.97632126213</v>
      </c>
      <c r="AB43">
        <f t="shared" si="20"/>
        <v>5.6989117844061523</v>
      </c>
      <c r="AC43">
        <f t="shared" si="21"/>
        <v>553925.1650770359</v>
      </c>
      <c r="AD43">
        <v>5</v>
      </c>
      <c r="AE43">
        <v>6.9000000000000006E-2</v>
      </c>
      <c r="AF43">
        <v>0.16500000000000001</v>
      </c>
      <c r="AG43">
        <v>0.122</v>
      </c>
      <c r="AH43">
        <v>5.6000000000000001E-2</v>
      </c>
      <c r="AI43">
        <v>0.14399999999999999</v>
      </c>
      <c r="AJ43">
        <v>0.10199999999999999</v>
      </c>
      <c r="AK43">
        <f t="shared" si="5"/>
        <v>9.6000000000000002E-2</v>
      </c>
      <c r="AL43">
        <f t="shared" si="22"/>
        <v>5.2999999999999992E-2</v>
      </c>
      <c r="AM43">
        <f t="shared" si="23"/>
        <v>8.7999999999999995E-2</v>
      </c>
      <c r="AN43">
        <f t="shared" si="6"/>
        <v>4.5999999999999992E-2</v>
      </c>
      <c r="AO43">
        <f t="shared" si="7"/>
        <v>9.1999999999999998E-2</v>
      </c>
      <c r="AP43">
        <f t="shared" si="8"/>
        <v>4.9499999999999988E-2</v>
      </c>
      <c r="AQ43">
        <f t="shared" si="9"/>
        <v>1.0198800000000001</v>
      </c>
      <c r="AR43">
        <f t="shared" si="28"/>
        <v>33.146100000000004</v>
      </c>
      <c r="AS43">
        <v>33.146100000000004</v>
      </c>
      <c r="AT43">
        <f t="shared" si="29"/>
        <v>2.7016688741721859</v>
      </c>
      <c r="AU43">
        <f t="shared" si="30"/>
        <v>1.4965223771093179</v>
      </c>
      <c r="AV43">
        <f t="shared" si="31"/>
        <v>1350.6533612994144</v>
      </c>
      <c r="AW43">
        <f t="shared" si="32"/>
        <v>1.3506533612994145</v>
      </c>
      <c r="AX43">
        <f t="shared" si="15"/>
        <v>0.13054390372866986</v>
      </c>
      <c r="AY43">
        <v>24.540789627999999</v>
      </c>
      <c r="AZ43" t="s">
        <v>127</v>
      </c>
    </row>
    <row r="44" spans="1:52">
      <c r="A44" t="s">
        <v>149</v>
      </c>
      <c r="B44" t="s">
        <v>109</v>
      </c>
      <c r="C44" t="s">
        <v>99</v>
      </c>
      <c r="D44">
        <v>30</v>
      </c>
      <c r="E44">
        <v>1.5</v>
      </c>
      <c r="F44">
        <v>0.63700000000000001</v>
      </c>
      <c r="G44">
        <v>0.57999999999999996</v>
      </c>
      <c r="H44" t="s">
        <v>55</v>
      </c>
      <c r="I44" t="s">
        <v>55</v>
      </c>
      <c r="J44">
        <f t="shared" si="25"/>
        <v>0.63700000000000001</v>
      </c>
      <c r="K44">
        <f t="shared" si="25"/>
        <v>0.57999999999999996</v>
      </c>
      <c r="L44">
        <f t="shared" si="1"/>
        <v>0.60850000000000004</v>
      </c>
      <c r="M44">
        <f t="shared" si="2"/>
        <v>18.255000000000003</v>
      </c>
      <c r="N44">
        <f t="shared" si="26"/>
        <v>0.76232535921753541</v>
      </c>
      <c r="O44">
        <v>125</v>
      </c>
      <c r="P44">
        <v>121</v>
      </c>
      <c r="Q44">
        <v>120</v>
      </c>
      <c r="R44">
        <v>129</v>
      </c>
      <c r="S44">
        <f t="shared" si="16"/>
        <v>495</v>
      </c>
      <c r="T44">
        <v>7</v>
      </c>
      <c r="U44">
        <v>4</v>
      </c>
      <c r="V44">
        <v>4</v>
      </c>
      <c r="W44">
        <v>4</v>
      </c>
      <c r="X44">
        <f t="shared" si="17"/>
        <v>19</v>
      </c>
      <c r="Y44">
        <f t="shared" si="18"/>
        <v>260526.31578947362</v>
      </c>
      <c r="Z44">
        <f t="shared" si="19"/>
        <v>7815789.4736842085</v>
      </c>
      <c r="AA44">
        <f t="shared" si="27"/>
        <v>326385.89526677324</v>
      </c>
      <c r="AB44">
        <f t="shared" si="20"/>
        <v>5.5137313824955312</v>
      </c>
      <c r="AC44">
        <f t="shared" si="21"/>
        <v>428145.13687670266</v>
      </c>
      <c r="AD44">
        <v>5</v>
      </c>
      <c r="AE44">
        <v>1.4E-2</v>
      </c>
      <c r="AF44">
        <v>0.125</v>
      </c>
      <c r="AG44">
        <v>5.8000000000000003E-2</v>
      </c>
      <c r="AH44">
        <v>0.02</v>
      </c>
      <c r="AI44">
        <v>0.129</v>
      </c>
      <c r="AJ44">
        <v>6.4000000000000001E-2</v>
      </c>
      <c r="AK44">
        <f t="shared" si="5"/>
        <v>0.111</v>
      </c>
      <c r="AL44">
        <f t="shared" si="22"/>
        <v>4.4000000000000004E-2</v>
      </c>
      <c r="AM44">
        <f t="shared" si="23"/>
        <v>0.109</v>
      </c>
      <c r="AN44">
        <f t="shared" si="6"/>
        <v>4.3999999999999997E-2</v>
      </c>
      <c r="AO44">
        <f t="shared" si="7"/>
        <v>0.11</v>
      </c>
      <c r="AP44">
        <f t="shared" si="8"/>
        <v>4.3999999999999997E-2</v>
      </c>
      <c r="AQ44">
        <f t="shared" si="9"/>
        <v>1.2291400000000001</v>
      </c>
      <c r="AR44">
        <f t="shared" si="28"/>
        <v>36.874200000000002</v>
      </c>
      <c r="AS44">
        <v>36.874200000000002</v>
      </c>
      <c r="AT44">
        <f t="shared" si="29"/>
        <v>4.7179111111111123</v>
      </c>
      <c r="AU44">
        <f t="shared" si="30"/>
        <v>2.0199506984387838</v>
      </c>
      <c r="AV44">
        <f t="shared" si="31"/>
        <v>1539.8596417890574</v>
      </c>
      <c r="AW44">
        <f t="shared" si="32"/>
        <v>1.5398596417890573</v>
      </c>
      <c r="AX44">
        <f t="shared" si="15"/>
        <v>0.18748113669716182</v>
      </c>
      <c r="AY44">
        <v>23.946468236000001</v>
      </c>
      <c r="AZ44" t="s">
        <v>109</v>
      </c>
    </row>
    <row r="45" spans="1:52">
      <c r="A45" t="s">
        <v>149</v>
      </c>
      <c r="B45" t="s">
        <v>135</v>
      </c>
      <c r="C45">
        <v>2</v>
      </c>
      <c r="D45">
        <v>25</v>
      </c>
      <c r="E45">
        <v>1.5</v>
      </c>
      <c r="F45">
        <v>0.80800000000000005</v>
      </c>
      <c r="G45">
        <v>0.80600000000000005</v>
      </c>
      <c r="H45" t="s">
        <v>55</v>
      </c>
      <c r="I45" t="s">
        <v>55</v>
      </c>
      <c r="J45">
        <f t="shared" si="25"/>
        <v>0.80800000000000005</v>
      </c>
      <c r="K45">
        <f t="shared" si="25"/>
        <v>0.80600000000000005</v>
      </c>
      <c r="L45">
        <f t="shared" si="1"/>
        <v>0.80700000000000005</v>
      </c>
      <c r="M45">
        <f t="shared" si="2"/>
        <v>20.175000000000001</v>
      </c>
      <c r="N45">
        <f t="shared" si="26"/>
        <v>0.92721016462626982</v>
      </c>
      <c r="O45">
        <v>68</v>
      </c>
      <c r="P45">
        <v>97</v>
      </c>
      <c r="Q45">
        <v>76</v>
      </c>
      <c r="R45">
        <v>98</v>
      </c>
      <c r="S45">
        <f t="shared" si="16"/>
        <v>339</v>
      </c>
      <c r="T45">
        <v>9</v>
      </c>
      <c r="U45">
        <v>9</v>
      </c>
      <c r="V45">
        <v>9</v>
      </c>
      <c r="W45">
        <v>9</v>
      </c>
      <c r="X45">
        <f t="shared" si="17"/>
        <v>36</v>
      </c>
      <c r="Y45">
        <f t="shared" si="18"/>
        <v>94166.666666666642</v>
      </c>
      <c r="Z45">
        <f t="shared" si="19"/>
        <v>2354166.666666666</v>
      </c>
      <c r="AA45">
        <f t="shared" si="27"/>
        <v>108193.66852826152</v>
      </c>
      <c r="AB45">
        <f t="shared" si="20"/>
        <v>5.0342018466883562</v>
      </c>
      <c r="AC45">
        <f t="shared" si="21"/>
        <v>116687.31928954973</v>
      </c>
      <c r="AD45">
        <v>5</v>
      </c>
      <c r="AE45">
        <v>7.0000000000000001E-3</v>
      </c>
      <c r="AF45">
        <v>6.6000000000000003E-2</v>
      </c>
      <c r="AG45">
        <v>2.5999999999999999E-2</v>
      </c>
      <c r="AH45">
        <v>8.0000000000000002E-3</v>
      </c>
      <c r="AI45">
        <v>6.6000000000000003E-2</v>
      </c>
      <c r="AJ45">
        <v>2.9000000000000001E-2</v>
      </c>
      <c r="AK45">
        <f t="shared" si="5"/>
        <v>5.9000000000000004E-2</v>
      </c>
      <c r="AL45">
        <f t="shared" si="22"/>
        <v>1.9E-2</v>
      </c>
      <c r="AM45">
        <f t="shared" si="23"/>
        <v>5.8000000000000003E-2</v>
      </c>
      <c r="AN45">
        <f t="shared" si="6"/>
        <v>2.1000000000000001E-2</v>
      </c>
      <c r="AO45">
        <f t="shared" si="7"/>
        <v>5.8500000000000003E-2</v>
      </c>
      <c r="AP45">
        <f t="shared" si="8"/>
        <v>0.02</v>
      </c>
      <c r="AQ45">
        <f t="shared" si="9"/>
        <v>0.65585499999999997</v>
      </c>
      <c r="AR45">
        <f t="shared" si="28"/>
        <v>16.396374999999999</v>
      </c>
      <c r="AS45">
        <v>16.396374999999999</v>
      </c>
      <c r="AT45">
        <f t="shared" si="29"/>
        <v>6.9648318584070816</v>
      </c>
      <c r="AU45">
        <f t="shared" si="30"/>
        <v>0.81270755885997514</v>
      </c>
      <c r="AV45">
        <f t="shared" si="31"/>
        <v>753.55070944357135</v>
      </c>
      <c r="AW45">
        <f t="shared" si="32"/>
        <v>0.75355070944357139</v>
      </c>
      <c r="AX45">
        <f t="shared" si="15"/>
        <v>-0.12288751695186488</v>
      </c>
      <c r="AY45">
        <v>21.758820998400001</v>
      </c>
      <c r="AZ45" t="s">
        <v>135</v>
      </c>
    </row>
    <row r="46" spans="1:52">
      <c r="A46" t="s">
        <v>149</v>
      </c>
      <c r="B46" t="s">
        <v>106</v>
      </c>
      <c r="C46">
        <v>2</v>
      </c>
      <c r="D46">
        <v>40</v>
      </c>
      <c r="E46">
        <v>1.5</v>
      </c>
      <c r="F46">
        <v>1.0509999999999999</v>
      </c>
      <c r="G46">
        <v>1.0449999999999999</v>
      </c>
      <c r="H46" t="s">
        <v>55</v>
      </c>
      <c r="I46" t="s">
        <v>55</v>
      </c>
      <c r="J46">
        <f t="shared" si="25"/>
        <v>1.0509999999999999</v>
      </c>
      <c r="K46">
        <f t="shared" si="25"/>
        <v>1.0449999999999999</v>
      </c>
      <c r="L46">
        <f t="shared" si="1"/>
        <v>1.048</v>
      </c>
      <c r="M46">
        <f t="shared" si="2"/>
        <v>41.92</v>
      </c>
      <c r="N46">
        <f t="shared" si="26"/>
        <v>1.1685219412549843</v>
      </c>
      <c r="O46">
        <v>116</v>
      </c>
      <c r="P46">
        <v>109</v>
      </c>
      <c r="Q46">
        <v>107</v>
      </c>
      <c r="R46">
        <v>112</v>
      </c>
      <c r="S46">
        <f t="shared" si="16"/>
        <v>444</v>
      </c>
      <c r="T46">
        <v>7</v>
      </c>
      <c r="U46">
        <v>9</v>
      </c>
      <c r="V46">
        <v>8</v>
      </c>
      <c r="W46">
        <v>7</v>
      </c>
      <c r="X46">
        <f t="shared" si="17"/>
        <v>31</v>
      </c>
      <c r="Y46">
        <f t="shared" si="18"/>
        <v>143225.80645161288</v>
      </c>
      <c r="Z46">
        <f t="shared" si="19"/>
        <v>5729032.258064515</v>
      </c>
      <c r="AA46">
        <f t="shared" si="27"/>
        <v>159697.03949680281</v>
      </c>
      <c r="AB46">
        <f t="shared" si="20"/>
        <v>5.2032968651546403</v>
      </c>
      <c r="AC46">
        <f t="shared" si="21"/>
        <v>136665.84585077563</v>
      </c>
      <c r="AD46">
        <v>5</v>
      </c>
      <c r="AE46">
        <v>0.03</v>
      </c>
      <c r="AF46">
        <v>0.23699999999999999</v>
      </c>
      <c r="AG46">
        <v>0.114</v>
      </c>
      <c r="AH46">
        <v>0.02</v>
      </c>
      <c r="AI46">
        <v>0.22900000000000001</v>
      </c>
      <c r="AJ46">
        <v>0.105</v>
      </c>
      <c r="AK46">
        <f t="shared" si="5"/>
        <v>0.20699999999999999</v>
      </c>
      <c r="AL46">
        <f t="shared" si="22"/>
        <v>8.4000000000000005E-2</v>
      </c>
      <c r="AM46">
        <f t="shared" si="23"/>
        <v>0.20900000000000002</v>
      </c>
      <c r="AN46">
        <f t="shared" si="6"/>
        <v>8.4999999999999992E-2</v>
      </c>
      <c r="AO46">
        <f t="shared" si="7"/>
        <v>0.20800000000000002</v>
      </c>
      <c r="AP46">
        <f t="shared" si="8"/>
        <v>8.4499999999999992E-2</v>
      </c>
      <c r="AQ46">
        <f t="shared" si="9"/>
        <v>2.3233600000000001</v>
      </c>
      <c r="AR46">
        <f t="shared" si="28"/>
        <v>92.934400000000011</v>
      </c>
      <c r="AS46">
        <v>92.934400000000011</v>
      </c>
      <c r="AT46">
        <f t="shared" si="29"/>
        <v>16.221657657657666</v>
      </c>
      <c r="AU46">
        <f t="shared" si="30"/>
        <v>2.2169465648854962</v>
      </c>
      <c r="AV46">
        <f t="shared" si="31"/>
        <v>2590.5507036585695</v>
      </c>
      <c r="AW46">
        <f t="shared" si="32"/>
        <v>2.5905507036585695</v>
      </c>
      <c r="AX46">
        <f t="shared" si="15"/>
        <v>0.4133920969526636</v>
      </c>
      <c r="AY46">
        <v>35.874379863999998</v>
      </c>
      <c r="AZ46" t="s">
        <v>106</v>
      </c>
    </row>
    <row r="47" spans="1:52">
      <c r="A47" t="s">
        <v>149</v>
      </c>
      <c r="B47" t="s">
        <v>90</v>
      </c>
      <c r="C47">
        <v>3</v>
      </c>
      <c r="D47">
        <v>25</v>
      </c>
      <c r="E47">
        <v>1.5</v>
      </c>
      <c r="F47">
        <v>1.1379999999999999</v>
      </c>
      <c r="G47">
        <v>1.1240000000000001</v>
      </c>
      <c r="H47" t="s">
        <v>55</v>
      </c>
      <c r="I47" t="s">
        <v>55</v>
      </c>
      <c r="J47">
        <f t="shared" si="25"/>
        <v>1.1379999999999999</v>
      </c>
      <c r="K47">
        <f t="shared" si="25"/>
        <v>1.1240000000000001</v>
      </c>
      <c r="L47">
        <f t="shared" si="1"/>
        <v>1.131</v>
      </c>
      <c r="M47">
        <f t="shared" si="2"/>
        <v>28.274999999999999</v>
      </c>
      <c r="N47">
        <f t="shared" si="26"/>
        <v>1.3237545957023555</v>
      </c>
      <c r="O47">
        <v>116</v>
      </c>
      <c r="P47">
        <v>114</v>
      </c>
      <c r="Q47">
        <v>121</v>
      </c>
      <c r="R47">
        <v>103</v>
      </c>
      <c r="S47">
        <f t="shared" si="16"/>
        <v>454</v>
      </c>
      <c r="T47">
        <v>4</v>
      </c>
      <c r="U47">
        <v>2</v>
      </c>
      <c r="V47">
        <v>3</v>
      </c>
      <c r="W47">
        <v>1</v>
      </c>
      <c r="X47">
        <f t="shared" si="17"/>
        <v>10</v>
      </c>
      <c r="Y47">
        <f t="shared" si="18"/>
        <v>453999.99999999988</v>
      </c>
      <c r="Z47">
        <f t="shared" si="19"/>
        <v>11349999.999999996</v>
      </c>
      <c r="AA47">
        <f t="shared" si="27"/>
        <v>531374.52382747061</v>
      </c>
      <c r="AB47">
        <f t="shared" si="20"/>
        <v>5.7254007287976778</v>
      </c>
      <c r="AC47">
        <f t="shared" si="21"/>
        <v>401414.67727674614</v>
      </c>
      <c r="AD47">
        <v>5</v>
      </c>
      <c r="AE47">
        <v>8.9999999999999993E-3</v>
      </c>
      <c r="AF47">
        <v>0.151</v>
      </c>
      <c r="AG47">
        <v>6.4000000000000001E-2</v>
      </c>
      <c r="AH47">
        <v>0.01</v>
      </c>
      <c r="AI47">
        <v>0.14000000000000001</v>
      </c>
      <c r="AJ47">
        <v>0.06</v>
      </c>
      <c r="AK47">
        <f t="shared" si="5"/>
        <v>0.14199999999999999</v>
      </c>
      <c r="AL47">
        <f t="shared" si="22"/>
        <v>5.5E-2</v>
      </c>
      <c r="AM47">
        <f t="shared" si="23"/>
        <v>0.13</v>
      </c>
      <c r="AN47">
        <f t="shared" si="6"/>
        <v>4.9999999999999996E-2</v>
      </c>
      <c r="AO47">
        <f t="shared" si="7"/>
        <v>0.13600000000000001</v>
      </c>
      <c r="AP47">
        <f t="shared" si="8"/>
        <v>5.2499999999999998E-2</v>
      </c>
      <c r="AQ47">
        <f t="shared" si="9"/>
        <v>1.52088</v>
      </c>
      <c r="AR47">
        <f t="shared" si="28"/>
        <v>38.021999999999998</v>
      </c>
      <c r="AS47">
        <v>38.021999999999998</v>
      </c>
      <c r="AT47">
        <f t="shared" si="29"/>
        <v>3.3499559471365647</v>
      </c>
      <c r="AU47">
        <f t="shared" si="30"/>
        <v>1.3447214854111407</v>
      </c>
      <c r="AV47">
        <f t="shared" si="31"/>
        <v>1780.0812462526953</v>
      </c>
      <c r="AW47">
        <f t="shared" si="32"/>
        <v>1.7800812462526954</v>
      </c>
      <c r="AX47">
        <f t="shared" si="15"/>
        <v>0.25043982477742005</v>
      </c>
      <c r="AY47">
        <v>21.359699215999999</v>
      </c>
      <c r="AZ47" t="s">
        <v>90</v>
      </c>
    </row>
    <row r="48" spans="1:52">
      <c r="A48" t="s">
        <v>149</v>
      </c>
      <c r="B48" t="s">
        <v>129</v>
      </c>
      <c r="C48" t="s">
        <v>99</v>
      </c>
      <c r="D48">
        <v>22.5</v>
      </c>
      <c r="E48">
        <v>1.5</v>
      </c>
      <c r="F48">
        <v>0.66600000000000004</v>
      </c>
      <c r="G48">
        <v>0.65300000000000002</v>
      </c>
      <c r="H48" t="s">
        <v>55</v>
      </c>
      <c r="I48" t="s">
        <v>55</v>
      </c>
      <c r="J48">
        <f t="shared" si="25"/>
        <v>0.66600000000000004</v>
      </c>
      <c r="K48">
        <f t="shared" si="25"/>
        <v>0.65300000000000002</v>
      </c>
      <c r="L48">
        <f t="shared" si="1"/>
        <v>0.65949999999999998</v>
      </c>
      <c r="M48">
        <f t="shared" si="2"/>
        <v>14.838749999999999</v>
      </c>
      <c r="N48">
        <f t="shared" si="26"/>
        <v>0.76301290813424316</v>
      </c>
      <c r="O48">
        <v>144</v>
      </c>
      <c r="P48">
        <v>113</v>
      </c>
      <c r="Q48">
        <v>143</v>
      </c>
      <c r="R48">
        <v>154</v>
      </c>
      <c r="S48">
        <f t="shared" si="16"/>
        <v>554</v>
      </c>
      <c r="T48">
        <v>2</v>
      </c>
      <c r="U48">
        <v>3</v>
      </c>
      <c r="V48">
        <v>2</v>
      </c>
      <c r="W48">
        <v>2</v>
      </c>
      <c r="X48">
        <f t="shared" si="17"/>
        <v>9</v>
      </c>
      <c r="Y48">
        <f t="shared" si="18"/>
        <v>615555.55555555539</v>
      </c>
      <c r="Z48">
        <f t="shared" si="19"/>
        <v>13849999.999999996</v>
      </c>
      <c r="AA48">
        <f t="shared" si="27"/>
        <v>712171.09107298567</v>
      </c>
      <c r="AB48">
        <f t="shared" si="20"/>
        <v>5.8525843405228786</v>
      </c>
      <c r="AC48">
        <f t="shared" si="21"/>
        <v>933367.02889394306</v>
      </c>
      <c r="AD48">
        <v>5</v>
      </c>
      <c r="AE48">
        <v>5.0000000000000001E-3</v>
      </c>
      <c r="AF48">
        <v>7.1999999999999995E-2</v>
      </c>
      <c r="AG48">
        <v>3.3000000000000002E-2</v>
      </c>
      <c r="AH48">
        <v>6.0000000000000001E-3</v>
      </c>
      <c r="AI48">
        <v>8.2000000000000003E-2</v>
      </c>
      <c r="AJ48">
        <v>3.6999999999999998E-2</v>
      </c>
      <c r="AK48">
        <f t="shared" si="5"/>
        <v>6.699999999999999E-2</v>
      </c>
      <c r="AL48">
        <f t="shared" si="22"/>
        <v>2.8000000000000001E-2</v>
      </c>
      <c r="AM48">
        <f t="shared" si="23"/>
        <v>7.5999999999999998E-2</v>
      </c>
      <c r="AN48">
        <f t="shared" si="6"/>
        <v>3.1E-2</v>
      </c>
      <c r="AO48">
        <f t="shared" si="7"/>
        <v>7.1499999999999994E-2</v>
      </c>
      <c r="AP48">
        <f t="shared" si="8"/>
        <v>2.9499999999999998E-2</v>
      </c>
      <c r="AQ48">
        <f t="shared" si="9"/>
        <v>0.79836499999999988</v>
      </c>
      <c r="AR48">
        <f t="shared" si="28"/>
        <v>17.963212499999997</v>
      </c>
      <c r="AS48">
        <v>17.963212499999997</v>
      </c>
      <c r="AT48">
        <f t="shared" si="29"/>
        <v>1.2969828519855597</v>
      </c>
      <c r="AU48">
        <f t="shared" si="30"/>
        <v>1.2105610310841546</v>
      </c>
      <c r="AV48">
        <f t="shared" si="31"/>
        <v>923.67369280150865</v>
      </c>
      <c r="AW48">
        <f t="shared" si="32"/>
        <v>0.92367369280150868</v>
      </c>
      <c r="AX48">
        <f t="shared" si="15"/>
        <v>-3.4481425364729146E-2</v>
      </c>
      <c r="AY48">
        <v>19.447574008</v>
      </c>
      <c r="AZ48" t="s">
        <v>129</v>
      </c>
    </row>
    <row r="49" spans="1:52">
      <c r="A49" t="s">
        <v>149</v>
      </c>
      <c r="B49" t="s">
        <v>103</v>
      </c>
      <c r="C49">
        <v>3</v>
      </c>
      <c r="D49">
        <v>37.5</v>
      </c>
      <c r="E49">
        <v>0.75</v>
      </c>
      <c r="F49">
        <v>0.40500000000000003</v>
      </c>
      <c r="G49">
        <v>0.43</v>
      </c>
      <c r="H49" t="s">
        <v>55</v>
      </c>
      <c r="I49" t="s">
        <v>55</v>
      </c>
      <c r="J49">
        <f t="shared" si="25"/>
        <v>0.40500000000000003</v>
      </c>
      <c r="K49">
        <f t="shared" si="25"/>
        <v>0.43</v>
      </c>
      <c r="L49">
        <f t="shared" si="1"/>
        <v>0.41749999999999998</v>
      </c>
      <c r="M49">
        <f t="shared" si="2"/>
        <v>15.65625</v>
      </c>
      <c r="N49">
        <f t="shared" si="26"/>
        <v>0.73944445565180494</v>
      </c>
      <c r="O49">
        <v>36</v>
      </c>
      <c r="P49">
        <v>56</v>
      </c>
      <c r="Q49">
        <v>40</v>
      </c>
      <c r="R49">
        <v>38</v>
      </c>
      <c r="S49">
        <f>SUM(O49:R49)</f>
        <v>170</v>
      </c>
      <c r="T49">
        <v>9</v>
      </c>
      <c r="U49">
        <v>9</v>
      </c>
      <c r="V49">
        <v>9</v>
      </c>
      <c r="W49">
        <v>9</v>
      </c>
      <c r="X49">
        <f>SUM(T49:W49)</f>
        <v>36</v>
      </c>
      <c r="Y49">
        <f>S49/(X49*(0.1*0.1*0.01))</f>
        <v>47222.222222222212</v>
      </c>
      <c r="Z49">
        <f t="shared" si="19"/>
        <v>1770833.333333333</v>
      </c>
      <c r="AA49">
        <f t="shared" si="27"/>
        <v>83636.432109651912</v>
      </c>
      <c r="AB49">
        <f t="shared" si="20"/>
        <v>4.9223954977451019</v>
      </c>
      <c r="AC49">
        <f t="shared" si="21"/>
        <v>113107.11909514303</v>
      </c>
      <c r="AD49">
        <v>5</v>
      </c>
      <c r="AE49">
        <v>4.0000000000000001E-3</v>
      </c>
      <c r="AF49">
        <v>7.0000000000000007E-2</v>
      </c>
      <c r="AG49">
        <v>0.03</v>
      </c>
      <c r="AH49">
        <v>7.0000000000000001E-3</v>
      </c>
      <c r="AI49">
        <v>7.1999999999999995E-2</v>
      </c>
      <c r="AJ49">
        <v>3.5000000000000003E-2</v>
      </c>
      <c r="AK49">
        <f t="shared" si="5"/>
        <v>6.6000000000000003E-2</v>
      </c>
      <c r="AL49">
        <f t="shared" si="22"/>
        <v>2.5999999999999999E-2</v>
      </c>
      <c r="AM49">
        <f t="shared" si="23"/>
        <v>6.4999999999999988E-2</v>
      </c>
      <c r="AN49">
        <f t="shared" si="6"/>
        <v>2.8000000000000004E-2</v>
      </c>
      <c r="AO49">
        <f t="shared" si="7"/>
        <v>6.5500000000000003E-2</v>
      </c>
      <c r="AP49">
        <f t="shared" si="8"/>
        <v>2.7000000000000003E-2</v>
      </c>
      <c r="AQ49">
        <f t="shared" si="9"/>
        <v>0.73138500000000006</v>
      </c>
      <c r="AR49">
        <f t="shared" si="28"/>
        <v>27.426937500000001</v>
      </c>
      <c r="AS49">
        <v>27.426937500000001</v>
      </c>
      <c r="AT49">
        <f t="shared" si="29"/>
        <v>15.488152941176475</v>
      </c>
      <c r="AU49">
        <f t="shared" si="30"/>
        <v>1.7518203592814372</v>
      </c>
      <c r="AV49">
        <f t="shared" si="31"/>
        <v>1295.3738519686117</v>
      </c>
      <c r="AW49">
        <f t="shared" si="32"/>
        <v>1.2953738519686118</v>
      </c>
      <c r="AX49">
        <f t="shared" si="15"/>
        <v>0.11239512626708112</v>
      </c>
      <c r="AY49">
        <v>21.172989912000002</v>
      </c>
      <c r="AZ49" t="s">
        <v>103</v>
      </c>
    </row>
    <row r="50" spans="1:52">
      <c r="A50" t="s">
        <v>149</v>
      </c>
      <c r="B50" t="s">
        <v>126</v>
      </c>
      <c r="C50">
        <v>1</v>
      </c>
      <c r="D50">
        <v>20</v>
      </c>
      <c r="E50">
        <v>1.5</v>
      </c>
      <c r="F50">
        <v>1.0860000000000001</v>
      </c>
      <c r="G50">
        <v>1.0249999999999999</v>
      </c>
      <c r="H50" t="s">
        <v>55</v>
      </c>
      <c r="I50" t="s">
        <v>55</v>
      </c>
      <c r="J50">
        <f t="shared" ref="J50:K54" si="33">AVERAGE(F50,H50)</f>
        <v>1.0860000000000001</v>
      </c>
      <c r="K50">
        <f t="shared" si="33"/>
        <v>1.0249999999999999</v>
      </c>
      <c r="L50">
        <f t="shared" si="1"/>
        <v>1.0554999999999999</v>
      </c>
      <c r="M50">
        <f t="shared" si="2"/>
        <v>21.11</v>
      </c>
      <c r="N50">
        <f t="shared" si="26"/>
        <v>1.2520975884960122</v>
      </c>
      <c r="O50">
        <v>152</v>
      </c>
      <c r="P50">
        <v>143</v>
      </c>
      <c r="Q50">
        <v>197</v>
      </c>
      <c r="R50">
        <v>183</v>
      </c>
      <c r="S50">
        <f t="shared" si="16"/>
        <v>675</v>
      </c>
      <c r="T50">
        <v>1</v>
      </c>
      <c r="U50">
        <v>2</v>
      </c>
      <c r="V50">
        <v>1</v>
      </c>
      <c r="W50">
        <v>1</v>
      </c>
      <c r="X50">
        <f t="shared" si="17"/>
        <v>5</v>
      </c>
      <c r="Y50">
        <f t="shared" si="18"/>
        <v>1349999.9999999998</v>
      </c>
      <c r="Z50">
        <f>Y50*D50</f>
        <v>26999999.999999996</v>
      </c>
      <c r="AA50">
        <f t="shared" si="27"/>
        <v>1601451.2027187268</v>
      </c>
      <c r="AB50">
        <f t="shared" si="20"/>
        <v>6.2045137099602785</v>
      </c>
      <c r="AC50">
        <f t="shared" si="21"/>
        <v>1279014.68498342</v>
      </c>
      <c r="AD50">
        <v>5</v>
      </c>
      <c r="AE50">
        <v>7.0000000000000001E-3</v>
      </c>
      <c r="AF50">
        <v>0.112</v>
      </c>
      <c r="AG50">
        <v>4.5999999999999999E-2</v>
      </c>
      <c r="AH50">
        <v>0.01</v>
      </c>
      <c r="AI50">
        <v>0.11799999999999999</v>
      </c>
      <c r="AJ50">
        <v>4.9000000000000002E-2</v>
      </c>
      <c r="AK50">
        <f t="shared" si="5"/>
        <v>0.105</v>
      </c>
      <c r="AL50">
        <f t="shared" si="22"/>
        <v>3.9E-2</v>
      </c>
      <c r="AM50">
        <f t="shared" si="23"/>
        <v>0.108</v>
      </c>
      <c r="AN50">
        <f t="shared" si="6"/>
        <v>3.9E-2</v>
      </c>
      <c r="AO50">
        <f t="shared" si="7"/>
        <v>0.1065</v>
      </c>
      <c r="AP50">
        <f t="shared" si="8"/>
        <v>3.9E-2</v>
      </c>
      <c r="AQ50">
        <f t="shared" si="9"/>
        <v>1.1923349999999999</v>
      </c>
      <c r="AR50">
        <f t="shared" si="28"/>
        <v>23.846699999999998</v>
      </c>
      <c r="AS50">
        <v>23.846699999999998</v>
      </c>
      <c r="AT50">
        <f t="shared" si="29"/>
        <v>0.88321111111111117</v>
      </c>
      <c r="AU50">
        <f t="shared" si="30"/>
        <v>1.1296399810516342</v>
      </c>
      <c r="AV50">
        <f t="shared" si="31"/>
        <v>1414.4194961434321</v>
      </c>
      <c r="AW50">
        <f t="shared" si="32"/>
        <v>1.414419496143432</v>
      </c>
      <c r="AX50">
        <f t="shared" si="15"/>
        <v>0.15057823395940811</v>
      </c>
      <c r="AY50">
        <v>16.859708215999998</v>
      </c>
      <c r="AZ50" t="s">
        <v>126</v>
      </c>
    </row>
    <row r="51" spans="1:52">
      <c r="A51" t="s">
        <v>149</v>
      </c>
      <c r="B51" t="s">
        <v>104</v>
      </c>
      <c r="C51">
        <v>3</v>
      </c>
      <c r="D51">
        <v>30</v>
      </c>
      <c r="E51">
        <v>1.5</v>
      </c>
      <c r="F51">
        <v>0.77400000000000002</v>
      </c>
      <c r="G51">
        <v>0.76400000000000001</v>
      </c>
      <c r="H51" t="s">
        <v>55</v>
      </c>
      <c r="I51" t="s">
        <v>55</v>
      </c>
      <c r="J51">
        <f t="shared" si="33"/>
        <v>0.77400000000000002</v>
      </c>
      <c r="K51">
        <f t="shared" si="33"/>
        <v>0.76400000000000001</v>
      </c>
      <c r="L51">
        <f t="shared" si="1"/>
        <v>0.76900000000000002</v>
      </c>
      <c r="M51">
        <f t="shared" si="2"/>
        <v>23.07</v>
      </c>
      <c r="N51">
        <f t="shared" si="26"/>
        <v>0.97444358348892635</v>
      </c>
      <c r="O51">
        <v>191</v>
      </c>
      <c r="P51">
        <v>129</v>
      </c>
      <c r="Q51">
        <v>200</v>
      </c>
      <c r="R51">
        <v>248</v>
      </c>
      <c r="S51">
        <f>SUM(O51:R51)</f>
        <v>768</v>
      </c>
      <c r="T51">
        <v>2</v>
      </c>
      <c r="U51">
        <v>2</v>
      </c>
      <c r="V51">
        <v>2</v>
      </c>
      <c r="W51">
        <v>1</v>
      </c>
      <c r="X51">
        <f t="shared" si="17"/>
        <v>7</v>
      </c>
      <c r="Y51">
        <f>S51/(X51*(0.1*0.1*0.01))</f>
        <v>1097142.857142857</v>
      </c>
      <c r="Z51">
        <f t="shared" si="19"/>
        <v>32914285.714285713</v>
      </c>
      <c r="AA51">
        <f t="shared" si="27"/>
        <v>1390252.03811907</v>
      </c>
      <c r="AB51">
        <f t="shared" si="20"/>
        <v>6.1430935404281088</v>
      </c>
      <c r="AC51">
        <f t="shared" si="21"/>
        <v>1426713.7284042356</v>
      </c>
      <c r="AD51">
        <v>5</v>
      </c>
      <c r="AE51">
        <v>1.2999999999999999E-2</v>
      </c>
      <c r="AF51">
        <v>0.215</v>
      </c>
      <c r="AG51">
        <v>9.4E-2</v>
      </c>
      <c r="AH51">
        <v>1.9E-2</v>
      </c>
      <c r="AI51">
        <v>0.223</v>
      </c>
      <c r="AJ51">
        <v>0.104</v>
      </c>
      <c r="AK51">
        <f t="shared" si="5"/>
        <v>0.20199999999999999</v>
      </c>
      <c r="AL51">
        <f t="shared" si="22"/>
        <v>8.1000000000000003E-2</v>
      </c>
      <c r="AM51">
        <f t="shared" si="23"/>
        <v>0.20400000000000001</v>
      </c>
      <c r="AN51">
        <f t="shared" si="6"/>
        <v>8.4999999999999992E-2</v>
      </c>
      <c r="AO51">
        <f t="shared" si="7"/>
        <v>0.20300000000000001</v>
      </c>
      <c r="AP51">
        <f t="shared" si="8"/>
        <v>8.299999999999999E-2</v>
      </c>
      <c r="AQ51">
        <f t="shared" si="9"/>
        <v>2.2671700000000001</v>
      </c>
      <c r="AR51">
        <f t="shared" si="28"/>
        <v>68.015100000000004</v>
      </c>
      <c r="AS51">
        <v>68.015100000000004</v>
      </c>
      <c r="AT51">
        <f t="shared" si="29"/>
        <v>2.0664309895833335</v>
      </c>
      <c r="AU51">
        <f t="shared" si="30"/>
        <v>2.9482054616384916</v>
      </c>
      <c r="AV51">
        <f t="shared" si="31"/>
        <v>2872.8598949006364</v>
      </c>
      <c r="AW51">
        <f t="shared" si="32"/>
        <v>2.8728598949006363</v>
      </c>
      <c r="AX51">
        <f t="shared" si="15"/>
        <v>0.45831444661317206</v>
      </c>
      <c r="AY51">
        <v>23.675049423999997</v>
      </c>
      <c r="AZ51" t="s">
        <v>104</v>
      </c>
    </row>
    <row r="52" spans="1:52">
      <c r="A52" t="s">
        <v>149</v>
      </c>
      <c r="B52" t="s">
        <v>115</v>
      </c>
      <c r="C52">
        <v>2</v>
      </c>
      <c r="D52">
        <v>45</v>
      </c>
      <c r="E52">
        <v>1.5</v>
      </c>
      <c r="F52">
        <v>0.49299999999999999</v>
      </c>
      <c r="G52">
        <v>0.45500000000000002</v>
      </c>
      <c r="H52" t="s">
        <v>55</v>
      </c>
      <c r="I52" t="s">
        <v>55</v>
      </c>
      <c r="J52">
        <f t="shared" si="33"/>
        <v>0.49299999999999999</v>
      </c>
      <c r="K52">
        <f t="shared" si="33"/>
        <v>0.45500000000000002</v>
      </c>
      <c r="L52">
        <f t="shared" si="1"/>
        <v>0.47399999999999998</v>
      </c>
      <c r="M52">
        <f t="shared" si="2"/>
        <v>21.33</v>
      </c>
      <c r="N52">
        <f t="shared" si="26"/>
        <v>0.91229235358435101</v>
      </c>
      <c r="O52">
        <v>102</v>
      </c>
      <c r="P52">
        <v>119</v>
      </c>
      <c r="Q52">
        <v>134</v>
      </c>
      <c r="R52">
        <v>141</v>
      </c>
      <c r="S52">
        <f t="shared" si="16"/>
        <v>496</v>
      </c>
      <c r="T52">
        <v>3</v>
      </c>
      <c r="U52">
        <v>2</v>
      </c>
      <c r="V52">
        <v>4</v>
      </c>
      <c r="W52">
        <v>3</v>
      </c>
      <c r="X52">
        <f t="shared" si="17"/>
        <v>12</v>
      </c>
      <c r="Y52">
        <f t="shared" si="18"/>
        <v>413333.33333333331</v>
      </c>
      <c r="Z52">
        <f t="shared" si="19"/>
        <v>18600000</v>
      </c>
      <c r="AA52">
        <f t="shared" si="27"/>
        <v>795529.1972184215</v>
      </c>
      <c r="AB52">
        <f t="shared" si="20"/>
        <v>5.9006561235905863</v>
      </c>
      <c r="AC52">
        <f>Z52/M52</f>
        <v>872011.25175808731</v>
      </c>
      <c r="AD52">
        <v>5</v>
      </c>
      <c r="AE52">
        <v>6.0000000000000001E-3</v>
      </c>
      <c r="AF52">
        <v>5.1999999999999998E-2</v>
      </c>
      <c r="AG52">
        <v>2.1000000000000001E-2</v>
      </c>
      <c r="AH52">
        <v>8.9999999999999993E-3</v>
      </c>
      <c r="AI52">
        <v>5.5E-2</v>
      </c>
      <c r="AJ52">
        <v>2.5999999999999999E-2</v>
      </c>
      <c r="AK52">
        <f t="shared" si="5"/>
        <v>4.5999999999999999E-2</v>
      </c>
      <c r="AL52">
        <f t="shared" si="22"/>
        <v>1.5000000000000001E-2</v>
      </c>
      <c r="AM52">
        <f t="shared" si="23"/>
        <v>4.5999999999999999E-2</v>
      </c>
      <c r="AN52">
        <f t="shared" si="6"/>
        <v>1.7000000000000001E-2</v>
      </c>
      <c r="AO52">
        <f t="shared" si="7"/>
        <v>4.5999999999999999E-2</v>
      </c>
      <c r="AP52">
        <f t="shared" si="8"/>
        <v>1.6E-2</v>
      </c>
      <c r="AQ52">
        <f t="shared" si="9"/>
        <v>0.51554</v>
      </c>
      <c r="AR52">
        <f t="shared" si="28"/>
        <v>23.199300000000001</v>
      </c>
      <c r="AS52">
        <v>23.199300000000001</v>
      </c>
      <c r="AT52">
        <f t="shared" si="29"/>
        <v>1.2472741935483871</v>
      </c>
      <c r="AU52">
        <f t="shared" si="30"/>
        <v>1.0876371308016879</v>
      </c>
      <c r="AV52">
        <f t="shared" si="31"/>
        <v>992.24303790480246</v>
      </c>
      <c r="AW52">
        <f t="shared" si="32"/>
        <v>0.99224303790480251</v>
      </c>
      <c r="AX52">
        <f t="shared" si="15"/>
        <v>-3.3819396469358495E-3</v>
      </c>
      <c r="AY52">
        <v>23.380662916000002</v>
      </c>
      <c r="AZ52" t="s">
        <v>115</v>
      </c>
    </row>
    <row r="53" spans="1:52">
      <c r="A53" t="s">
        <v>149</v>
      </c>
      <c r="B53" t="s">
        <v>97</v>
      </c>
      <c r="C53" t="s">
        <v>137</v>
      </c>
      <c r="D53">
        <v>37.5</v>
      </c>
      <c r="E53">
        <v>1.5</v>
      </c>
      <c r="F53">
        <v>0.93899999999999995</v>
      </c>
      <c r="G53">
        <v>0.91</v>
      </c>
      <c r="H53" t="s">
        <v>55</v>
      </c>
      <c r="I53" t="s">
        <v>55</v>
      </c>
      <c r="J53">
        <f t="shared" si="33"/>
        <v>0.93899999999999995</v>
      </c>
      <c r="K53">
        <f t="shared" si="33"/>
        <v>0.91</v>
      </c>
      <c r="L53">
        <f t="shared" si="1"/>
        <v>0.92449999999999999</v>
      </c>
      <c r="M53">
        <f t="shared" si="2"/>
        <v>34.668750000000003</v>
      </c>
      <c r="N53">
        <f t="shared" si="26"/>
        <v>1.7637374242501009</v>
      </c>
      <c r="O53">
        <v>128</v>
      </c>
      <c r="P53">
        <v>115</v>
      </c>
      <c r="Q53">
        <v>126</v>
      </c>
      <c r="R53">
        <v>103</v>
      </c>
      <c r="S53">
        <f t="shared" si="16"/>
        <v>472</v>
      </c>
      <c r="T53">
        <v>5</v>
      </c>
      <c r="U53">
        <v>5</v>
      </c>
      <c r="V53">
        <v>3</v>
      </c>
      <c r="W53">
        <v>4</v>
      </c>
      <c r="X53">
        <f t="shared" si="17"/>
        <v>17</v>
      </c>
      <c r="Y53">
        <f t="shared" si="18"/>
        <v>277647.05882352934</v>
      </c>
      <c r="Z53">
        <f t="shared" si="19"/>
        <v>10411764.70588235</v>
      </c>
      <c r="AA53">
        <f t="shared" si="27"/>
        <v>529687.94849110639</v>
      </c>
      <c r="AB53">
        <f t="shared" si="20"/>
        <v>5.724020091940031</v>
      </c>
      <c r="AC53">
        <f t="shared" si="21"/>
        <v>300321.3183596856</v>
      </c>
      <c r="AD53">
        <v>5</v>
      </c>
      <c r="AE53">
        <v>1.7000000000000001E-2</v>
      </c>
      <c r="AF53">
        <v>1.2310000000000001</v>
      </c>
      <c r="AG53">
        <v>0.39500000000000002</v>
      </c>
      <c r="AH53">
        <v>1.9E-2</v>
      </c>
      <c r="AI53">
        <v>1.2390000000000001</v>
      </c>
      <c r="AJ53">
        <v>0.4</v>
      </c>
      <c r="AK53">
        <f t="shared" si="5"/>
        <v>1.2140000000000002</v>
      </c>
      <c r="AL53">
        <f t="shared" si="22"/>
        <v>0.378</v>
      </c>
      <c r="AM53">
        <f t="shared" si="23"/>
        <v>1.2200000000000002</v>
      </c>
      <c r="AN53">
        <f t="shared" si="6"/>
        <v>0.38100000000000001</v>
      </c>
      <c r="AO53">
        <f t="shared" si="7"/>
        <v>1.2170000000000001</v>
      </c>
      <c r="AP53">
        <f t="shared" si="8"/>
        <v>0.3795</v>
      </c>
      <c r="AQ53">
        <f t="shared" si="9"/>
        <v>13.667430000000001</v>
      </c>
      <c r="AR53">
        <f t="shared" si="28"/>
        <v>512.52862500000003</v>
      </c>
      <c r="AS53">
        <v>512.52862500000003</v>
      </c>
      <c r="AT53">
        <f t="shared" si="29"/>
        <v>49.225913135593238</v>
      </c>
      <c r="AU53">
        <f t="shared" si="30"/>
        <v>14.783591130340724</v>
      </c>
      <c r="AV53">
        <f t="shared" si="31"/>
        <v>26074.372941393791</v>
      </c>
      <c r="AW53">
        <f t="shared" si="32"/>
        <v>26.07437294139379</v>
      </c>
      <c r="AX53">
        <f t="shared" si="15"/>
        <v>1.4162138729425926</v>
      </c>
      <c r="AY53">
        <v>19.6564123</v>
      </c>
      <c r="AZ53" t="s">
        <v>97</v>
      </c>
    </row>
    <row r="54" spans="1:52">
      <c r="A54" t="s">
        <v>154</v>
      </c>
      <c r="B54" t="s">
        <v>120</v>
      </c>
      <c r="C54">
        <v>3</v>
      </c>
      <c r="D54">
        <v>35</v>
      </c>
      <c r="E54">
        <v>1.5</v>
      </c>
      <c r="F54">
        <v>1.085</v>
      </c>
      <c r="G54">
        <v>1.242</v>
      </c>
      <c r="H54" t="s">
        <v>55</v>
      </c>
      <c r="I54" t="s">
        <v>55</v>
      </c>
      <c r="J54">
        <f t="shared" si="33"/>
        <v>1.085</v>
      </c>
      <c r="K54">
        <f t="shared" si="33"/>
        <v>1.242</v>
      </c>
      <c r="L54">
        <f t="shared" si="1"/>
        <v>1.1635</v>
      </c>
      <c r="M54">
        <f t="shared" si="2"/>
        <v>40.722499999999997</v>
      </c>
      <c r="N54">
        <f t="shared" si="26"/>
        <v>1.3997862451932794</v>
      </c>
      <c r="O54">
        <v>114</v>
      </c>
      <c r="P54">
        <v>108</v>
      </c>
      <c r="Q54">
        <v>154</v>
      </c>
      <c r="R54">
        <v>130</v>
      </c>
      <c r="S54">
        <f t="shared" si="16"/>
        <v>506</v>
      </c>
      <c r="T54">
        <v>5</v>
      </c>
      <c r="U54">
        <v>4</v>
      </c>
      <c r="V54">
        <v>2</v>
      </c>
      <c r="W54">
        <v>4</v>
      </c>
      <c r="X54">
        <f t="shared" si="17"/>
        <v>15</v>
      </c>
      <c r="Y54">
        <f t="shared" si="18"/>
        <v>337333.33333333326</v>
      </c>
      <c r="Z54">
        <f t="shared" si="19"/>
        <v>11806666.666666664</v>
      </c>
      <c r="AA54">
        <f t="shared" si="27"/>
        <v>405839.75938564632</v>
      </c>
      <c r="AB54">
        <f t="shared" si="20"/>
        <v>5.6083545918248294</v>
      </c>
      <c r="AC54">
        <f t="shared" si="21"/>
        <v>289929.80948288209</v>
      </c>
      <c r="AD54">
        <v>5</v>
      </c>
      <c r="AE54">
        <v>2.5000000000000001E-2</v>
      </c>
      <c r="AF54">
        <v>1.6890000000000001</v>
      </c>
      <c r="AG54">
        <v>0.56200000000000006</v>
      </c>
      <c r="AH54">
        <v>3.4000000000000002E-2</v>
      </c>
      <c r="AI54">
        <v>1.7170000000000001</v>
      </c>
      <c r="AJ54">
        <v>0.58499999999999996</v>
      </c>
      <c r="AK54">
        <f t="shared" si="5"/>
        <v>1.6640000000000001</v>
      </c>
      <c r="AL54">
        <f t="shared" si="22"/>
        <v>0.53700000000000003</v>
      </c>
      <c r="AM54">
        <f t="shared" si="23"/>
        <v>1.6830000000000001</v>
      </c>
      <c r="AN54">
        <f t="shared" si="6"/>
        <v>0.55099999999999993</v>
      </c>
      <c r="AO54">
        <f t="shared" si="7"/>
        <v>1.6735000000000002</v>
      </c>
      <c r="AP54">
        <f t="shared" si="8"/>
        <v>0.54400000000000004</v>
      </c>
      <c r="AQ54">
        <f t="shared" si="9"/>
        <v>18.779945000000001</v>
      </c>
      <c r="AR54">
        <f t="shared" si="28"/>
        <v>657.29807500000004</v>
      </c>
      <c r="AS54">
        <v>657.29807500000004</v>
      </c>
      <c r="AT54">
        <f t="shared" si="29"/>
        <v>55.671773715415036</v>
      </c>
      <c r="AU54">
        <f t="shared" si="30"/>
        <v>16.140906746884404</v>
      </c>
      <c r="AV54">
        <f t="shared" si="31"/>
        <v>22593.819249236189</v>
      </c>
      <c r="AW54">
        <f t="shared" si="32"/>
        <v>22.593819249236187</v>
      </c>
      <c r="AX54">
        <f t="shared" si="15"/>
        <v>1.3539896500734936</v>
      </c>
      <c r="AY54">
        <v>29.091941816000002</v>
      </c>
      <c r="AZ5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1"/>
  <sheetViews>
    <sheetView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AW2" sqref="AW2"/>
    </sheetView>
  </sheetViews>
  <sheetFormatPr defaultColWidth="11.25" defaultRowHeight="15" customHeight="1"/>
  <cols>
    <col min="1" max="25" width="8.58203125" customWidth="1"/>
    <col min="26" max="26" width="9.4140625" customWidth="1"/>
    <col min="27" max="27" width="10.33203125" customWidth="1"/>
    <col min="28" max="28" width="9.9140625" customWidth="1"/>
    <col min="29" max="35" width="8.58203125" customWidth="1"/>
    <col min="36" max="36" width="10.6640625" customWidth="1"/>
    <col min="37" max="39" width="11.33203125" customWidth="1"/>
    <col min="40" max="41" width="8.58203125" customWidth="1"/>
    <col min="42" max="42" width="11.33203125" customWidth="1"/>
    <col min="43" max="46" width="10.08203125" customWidth="1"/>
    <col min="47" max="47" width="11.25" customWidth="1"/>
    <col min="48" max="48" width="8.58203125" customWidth="1"/>
    <col min="49" max="49" width="13.25" customWidth="1"/>
    <col min="50" max="50" width="10.08203125" customWidth="1"/>
    <col min="51" max="51" width="14.25" customWidth="1"/>
  </cols>
  <sheetData>
    <row r="1" spans="1:51" ht="15.75" customHeight="1">
      <c r="A1" s="2" t="s">
        <v>0</v>
      </c>
      <c r="B1" s="1" t="s">
        <v>2</v>
      </c>
      <c r="C1" s="3" t="s">
        <v>4</v>
      </c>
      <c r="D1" s="4" t="s">
        <v>9</v>
      </c>
      <c r="E1" s="4" t="s">
        <v>10</v>
      </c>
      <c r="F1" s="4" t="s">
        <v>11</v>
      </c>
      <c r="G1" s="4" t="s">
        <v>12</v>
      </c>
      <c r="H1" s="5" t="s">
        <v>13</v>
      </c>
      <c r="I1" s="5" t="s">
        <v>15</v>
      </c>
      <c r="J1" s="7" t="s">
        <v>16</v>
      </c>
      <c r="K1" s="7" t="s">
        <v>24</v>
      </c>
      <c r="L1" s="7" t="s">
        <v>25</v>
      </c>
      <c r="M1" s="6" t="s">
        <v>17</v>
      </c>
      <c r="N1" s="7" t="s">
        <v>26</v>
      </c>
      <c r="O1" s="57" t="s">
        <v>201</v>
      </c>
      <c r="P1" s="57" t="s">
        <v>202</v>
      </c>
      <c r="Q1" s="60" t="s">
        <v>205</v>
      </c>
      <c r="R1" s="60" t="s">
        <v>206</v>
      </c>
      <c r="S1" s="62" t="s">
        <v>209</v>
      </c>
      <c r="T1" s="58" t="s">
        <v>203</v>
      </c>
      <c r="U1" s="58" t="s">
        <v>204</v>
      </c>
      <c r="V1" s="61" t="s">
        <v>207</v>
      </c>
      <c r="W1" s="61" t="s">
        <v>208</v>
      </c>
      <c r="X1" s="59" t="s">
        <v>210</v>
      </c>
      <c r="Y1" s="8" t="s">
        <v>23</v>
      </c>
      <c r="Z1" s="8" t="s">
        <v>27</v>
      </c>
      <c r="AA1" s="9" t="s">
        <v>28</v>
      </c>
      <c r="AB1" s="10" t="s">
        <v>29</v>
      </c>
      <c r="AC1" s="1" t="s">
        <v>30</v>
      </c>
      <c r="AD1" s="11" t="s">
        <v>31</v>
      </c>
      <c r="AE1" s="11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1" t="s">
        <v>41</v>
      </c>
      <c r="AO1" s="1" t="s">
        <v>42</v>
      </c>
      <c r="AP1" s="1" t="s">
        <v>43</v>
      </c>
      <c r="AQ1" s="3" t="s">
        <v>44</v>
      </c>
      <c r="AR1" s="1" t="s">
        <v>45</v>
      </c>
      <c r="AS1" s="8" t="s">
        <v>46</v>
      </c>
      <c r="AT1" s="8" t="s">
        <v>47</v>
      </c>
      <c r="AU1" s="9" t="s">
        <v>48</v>
      </c>
      <c r="AV1" s="12" t="s">
        <v>49</v>
      </c>
      <c r="AW1" s="13" t="s">
        <v>50</v>
      </c>
      <c r="AX1" s="13" t="s">
        <v>51</v>
      </c>
      <c r="AY1" s="13" t="s">
        <v>52</v>
      </c>
    </row>
    <row r="2" spans="1:51" ht="15.75" customHeight="1">
      <c r="A2" s="13" t="s">
        <v>53</v>
      </c>
      <c r="B2" s="13" t="s">
        <v>54</v>
      </c>
      <c r="C2" s="13">
        <v>1</v>
      </c>
      <c r="D2" s="13">
        <v>62.5</v>
      </c>
      <c r="E2" s="13">
        <v>1.5</v>
      </c>
      <c r="F2" s="13">
        <v>0.63200000000000001</v>
      </c>
      <c r="G2" s="13">
        <v>0.86</v>
      </c>
      <c r="H2" s="13" t="s">
        <v>55</v>
      </c>
      <c r="I2" s="13" t="s">
        <v>55</v>
      </c>
      <c r="J2">
        <f t="shared" ref="J2:K2" si="0">AVERAGE(F2,H2)</f>
        <v>0.63200000000000001</v>
      </c>
      <c r="K2">
        <f t="shared" si="0"/>
        <v>0.86</v>
      </c>
      <c r="L2">
        <f t="shared" ref="L2:L54" si="1">AVERAGE(J2,K2)</f>
        <v>0.746</v>
      </c>
      <c r="M2">
        <f t="shared" ref="M2:M54" si="2">L2*D2</f>
        <v>46.625</v>
      </c>
      <c r="N2">
        <f t="shared" ref="N2:N33" si="3">(M2/AX2)</f>
        <v>1.5533513425784067</v>
      </c>
      <c r="O2">
        <v>127</v>
      </c>
      <c r="P2">
        <v>114</v>
      </c>
      <c r="Q2">
        <v>105</v>
      </c>
      <c r="R2">
        <v>111</v>
      </c>
      <c r="S2">
        <f>SUM(O2:R2)</f>
        <v>457</v>
      </c>
      <c r="T2">
        <v>4</v>
      </c>
      <c r="U2">
        <v>4</v>
      </c>
      <c r="V2">
        <v>9</v>
      </c>
      <c r="W2">
        <v>9</v>
      </c>
      <c r="X2">
        <f>SUM(T2:W2)</f>
        <v>26</v>
      </c>
      <c r="Y2">
        <f>S2/(X2*(0.1*0.1*0.01))</f>
        <v>175769.23076923075</v>
      </c>
      <c r="Z2">
        <f>Y2*D2</f>
        <v>10985576.923076922</v>
      </c>
      <c r="AA2">
        <f>Z2/AX2</f>
        <v>365993.79436911311</v>
      </c>
      <c r="AB2">
        <f>Z2/M2</f>
        <v>235615.59084347286</v>
      </c>
      <c r="AC2" s="13">
        <v>18.5</v>
      </c>
      <c r="AD2" s="13">
        <v>6.0000000000000001E-3</v>
      </c>
      <c r="AE2" s="13">
        <v>0.122</v>
      </c>
      <c r="AF2" s="13">
        <v>5.3999999999999999E-2</v>
      </c>
      <c r="AG2" s="13">
        <v>8.9999999999999993E-3</v>
      </c>
      <c r="AH2" s="13">
        <v>0.124</v>
      </c>
      <c r="AI2" s="13">
        <v>5.6000000000000001E-2</v>
      </c>
      <c r="AJ2">
        <f t="shared" ref="AJ2:AJ54" si="4">AE2-AD2</f>
        <v>0.11599999999999999</v>
      </c>
      <c r="AK2">
        <f t="shared" ref="AK2:AK54" si="5">AF2-AD2</f>
        <v>4.8000000000000001E-2</v>
      </c>
      <c r="AL2">
        <f t="shared" ref="AL2:AL54" si="6">AH2-AG2</f>
        <v>0.115</v>
      </c>
      <c r="AM2">
        <f t="shared" ref="AM2:AM54" si="7">AI2-AG2</f>
        <v>4.7E-2</v>
      </c>
      <c r="AN2">
        <f t="shared" ref="AN2:AN54" si="8">AVERAGE(AJ2,AL2)</f>
        <v>0.11549999999999999</v>
      </c>
      <c r="AO2">
        <f t="shared" ref="AO2:AO54" si="9">AVERAGE(AM2,AK2)</f>
        <v>4.7500000000000001E-2</v>
      </c>
      <c r="AP2">
        <f t="shared" ref="AP2:AP54" si="10">(11.43*AN2)-(0.64*AO2)</f>
        <v>1.2897649999999998</v>
      </c>
      <c r="AQ2">
        <f t="shared" ref="AQ2:AQ33" si="11">AP2*D2</f>
        <v>80.610312499999992</v>
      </c>
      <c r="AR2">
        <f t="shared" ref="AR2:AR33" si="12">(AP2*AC2*D2)</f>
        <v>1491.2907812499998</v>
      </c>
      <c r="AS2">
        <f>(AR2/Z2)*1000000</f>
        <v>135.74988293216629</v>
      </c>
      <c r="AT2">
        <f t="shared" ref="AT2:AT33" si="13">(AR2/M2)</f>
        <v>31.984788873994635</v>
      </c>
      <c r="AU2">
        <f t="shared" ref="AU2:AU54" si="14">(AR2/AX2)*1000</f>
        <v>49683.614739506447</v>
      </c>
      <c r="AV2">
        <f t="shared" ref="AV2:AV54" si="15">(AR2/AX2)</f>
        <v>49.683614739506446</v>
      </c>
      <c r="AW2">
        <f t="shared" ref="AW2:AW54" si="16">LOG10(AV2)</f>
        <v>1.696213185483983</v>
      </c>
      <c r="AX2">
        <v>30.015746419999999</v>
      </c>
      <c r="AY2" s="13" t="s">
        <v>54</v>
      </c>
    </row>
    <row r="3" spans="1:51" ht="15.75" customHeight="1">
      <c r="A3" s="13" t="s">
        <v>53</v>
      </c>
      <c r="B3" s="13" t="s">
        <v>75</v>
      </c>
      <c r="C3" s="13">
        <v>1</v>
      </c>
      <c r="D3" s="13">
        <v>75</v>
      </c>
      <c r="E3" s="13">
        <v>1.5</v>
      </c>
      <c r="F3" s="13">
        <v>0.50900000000000001</v>
      </c>
      <c r="G3" s="13">
        <v>0.56899999999999995</v>
      </c>
      <c r="H3" s="13" t="s">
        <v>55</v>
      </c>
      <c r="I3" s="13" t="s">
        <v>55</v>
      </c>
      <c r="J3">
        <f t="shared" ref="J3:K3" si="17">AVERAGE(F3,H3)</f>
        <v>0.50900000000000001</v>
      </c>
      <c r="K3">
        <f t="shared" si="17"/>
        <v>0.56899999999999995</v>
      </c>
      <c r="L3">
        <f t="shared" si="1"/>
        <v>0.53899999999999992</v>
      </c>
      <c r="M3">
        <f t="shared" si="2"/>
        <v>40.424999999999997</v>
      </c>
      <c r="N3">
        <f t="shared" si="3"/>
        <v>0.81254968712191489</v>
      </c>
      <c r="O3">
        <v>102</v>
      </c>
      <c r="P3">
        <v>146</v>
      </c>
      <c r="Q3">
        <v>141</v>
      </c>
      <c r="R3">
        <v>125</v>
      </c>
      <c r="S3">
        <f t="shared" ref="S3:S54" si="18">SUM(O3:R3)</f>
        <v>514</v>
      </c>
      <c r="T3">
        <v>2</v>
      </c>
      <c r="U3">
        <v>2</v>
      </c>
      <c r="V3">
        <v>2</v>
      </c>
      <c r="W3">
        <v>2</v>
      </c>
      <c r="X3">
        <f t="shared" ref="X3:X54" si="19">SUM(T3:W3)</f>
        <v>8</v>
      </c>
      <c r="Y3">
        <f t="shared" ref="Y3:Y54" si="20">S3/(X3*(0.1*0.1*0.01))</f>
        <v>642499.99999999988</v>
      </c>
      <c r="Z3">
        <f t="shared" ref="Z3:Z54" si="21">Y3*D3</f>
        <v>48187499.999999993</v>
      </c>
      <c r="AA3">
        <f t="shared" ref="AA3:AA54" si="22">Z3/AX3</f>
        <v>968577.3172093326</v>
      </c>
      <c r="AB3">
        <f t="shared" ref="AB3:AB54" si="23">Z3/M3</f>
        <v>1192022.2634508347</v>
      </c>
      <c r="AC3" s="13">
        <v>19</v>
      </c>
      <c r="AD3" s="13">
        <v>1.7999999999999999E-2</v>
      </c>
      <c r="AE3" s="13">
        <v>0.188</v>
      </c>
      <c r="AF3" s="13">
        <v>8.7999999999999995E-2</v>
      </c>
      <c r="AG3" s="13">
        <v>0.02</v>
      </c>
      <c r="AH3" s="13">
        <v>0.189</v>
      </c>
      <c r="AI3" s="13">
        <v>8.7999999999999995E-2</v>
      </c>
      <c r="AJ3">
        <f t="shared" si="4"/>
        <v>0.17</v>
      </c>
      <c r="AK3">
        <f t="shared" si="5"/>
        <v>6.9999999999999993E-2</v>
      </c>
      <c r="AL3">
        <f t="shared" si="6"/>
        <v>0.16900000000000001</v>
      </c>
      <c r="AM3">
        <f t="shared" si="7"/>
        <v>6.7999999999999991E-2</v>
      </c>
      <c r="AN3">
        <f t="shared" si="8"/>
        <v>0.16950000000000001</v>
      </c>
      <c r="AO3">
        <f t="shared" si="9"/>
        <v>6.8999999999999992E-2</v>
      </c>
      <c r="AP3">
        <f t="shared" si="10"/>
        <v>1.8932250000000002</v>
      </c>
      <c r="AQ3">
        <f t="shared" si="11"/>
        <v>141.99187500000002</v>
      </c>
      <c r="AR3">
        <f t="shared" si="12"/>
        <v>2697.8456250000004</v>
      </c>
      <c r="AS3">
        <f t="shared" ref="AS3:AS54" si="24">(AR3/Z3)*1000000</f>
        <v>55.986420233463058</v>
      </c>
      <c r="AT3">
        <f t="shared" si="13"/>
        <v>66.737059369202242</v>
      </c>
      <c r="AU3">
        <f t="shared" si="14"/>
        <v>54227.17670988194</v>
      </c>
      <c r="AV3">
        <f t="shared" si="15"/>
        <v>54.227176709881938</v>
      </c>
      <c r="AW3">
        <f t="shared" si="16"/>
        <v>1.734216993864969</v>
      </c>
      <c r="AX3">
        <v>49.750803724000001</v>
      </c>
      <c r="AY3" s="13" t="s">
        <v>75</v>
      </c>
    </row>
    <row r="4" spans="1:51" ht="15.75" customHeight="1">
      <c r="A4" s="13" t="s">
        <v>53</v>
      </c>
      <c r="B4" s="13" t="s">
        <v>76</v>
      </c>
      <c r="C4" s="13">
        <v>3</v>
      </c>
      <c r="D4" s="13">
        <v>35</v>
      </c>
      <c r="E4" s="13">
        <v>1.5</v>
      </c>
      <c r="F4" s="13">
        <v>0.85599999999999998</v>
      </c>
      <c r="G4" s="13">
        <v>0.91800000000000004</v>
      </c>
      <c r="H4" s="13" t="s">
        <v>55</v>
      </c>
      <c r="I4" s="13" t="s">
        <v>55</v>
      </c>
      <c r="J4">
        <f t="shared" ref="J4:K4" si="25">AVERAGE(F4,H4)</f>
        <v>0.85599999999999998</v>
      </c>
      <c r="K4">
        <f t="shared" si="25"/>
        <v>0.91800000000000004</v>
      </c>
      <c r="L4">
        <f t="shared" si="1"/>
        <v>0.88700000000000001</v>
      </c>
      <c r="M4">
        <f t="shared" si="2"/>
        <v>31.045000000000002</v>
      </c>
      <c r="N4">
        <f t="shared" si="3"/>
        <v>1.1938453315261639</v>
      </c>
      <c r="O4">
        <v>108</v>
      </c>
      <c r="P4">
        <v>103</v>
      </c>
      <c r="Q4">
        <v>108</v>
      </c>
      <c r="R4">
        <v>105</v>
      </c>
      <c r="S4">
        <f t="shared" si="18"/>
        <v>424</v>
      </c>
      <c r="T4">
        <v>3</v>
      </c>
      <c r="U4">
        <v>4</v>
      </c>
      <c r="V4">
        <v>4</v>
      </c>
      <c r="W4">
        <v>7</v>
      </c>
      <c r="X4">
        <f t="shared" si="19"/>
        <v>18</v>
      </c>
      <c r="Y4">
        <f t="shared" si="20"/>
        <v>235555.5555555555</v>
      </c>
      <c r="Z4">
        <f t="shared" si="21"/>
        <v>8244444.4444444422</v>
      </c>
      <c r="AA4">
        <f t="shared" si="22"/>
        <v>317042.72865282057</v>
      </c>
      <c r="AB4">
        <f t="shared" si="23"/>
        <v>265564.32418890134</v>
      </c>
      <c r="AC4" s="13">
        <v>30</v>
      </c>
      <c r="AD4" s="13">
        <v>5.0000000000000001E-3</v>
      </c>
      <c r="AE4" s="13">
        <v>0.17399999999999999</v>
      </c>
      <c r="AF4" s="13">
        <v>7.0999999999999994E-2</v>
      </c>
      <c r="AG4" s="13">
        <v>6.0000000000000001E-3</v>
      </c>
      <c r="AH4" s="13">
        <v>0.17499999999999999</v>
      </c>
      <c r="AI4" s="13">
        <v>6.9000000000000006E-2</v>
      </c>
      <c r="AJ4">
        <f t="shared" si="4"/>
        <v>0.16899999999999998</v>
      </c>
      <c r="AK4">
        <f t="shared" si="5"/>
        <v>6.5999999999999989E-2</v>
      </c>
      <c r="AL4">
        <f t="shared" si="6"/>
        <v>0.16899999999999998</v>
      </c>
      <c r="AM4">
        <f t="shared" si="7"/>
        <v>6.3E-2</v>
      </c>
      <c r="AN4">
        <f t="shared" si="8"/>
        <v>0.16899999999999998</v>
      </c>
      <c r="AO4">
        <f t="shared" si="9"/>
        <v>6.4500000000000002E-2</v>
      </c>
      <c r="AP4">
        <f t="shared" si="10"/>
        <v>1.8903899999999998</v>
      </c>
      <c r="AQ4">
        <f t="shared" si="11"/>
        <v>66.16364999999999</v>
      </c>
      <c r="AR4">
        <f t="shared" si="12"/>
        <v>1984.9094999999998</v>
      </c>
      <c r="AS4">
        <f t="shared" si="24"/>
        <v>240.7572169811321</v>
      </c>
      <c r="AT4">
        <f t="shared" si="13"/>
        <v>63.936527621195026</v>
      </c>
      <c r="AU4">
        <f t="shared" si="14"/>
        <v>76330.325014557311</v>
      </c>
      <c r="AV4">
        <f t="shared" si="15"/>
        <v>76.330325014557317</v>
      </c>
      <c r="AW4">
        <f t="shared" si="16"/>
        <v>1.8826971116116282</v>
      </c>
      <c r="AX4">
        <v>26.004206056000001</v>
      </c>
      <c r="AY4" s="13" t="s">
        <v>76</v>
      </c>
    </row>
    <row r="5" spans="1:51" ht="15.75" customHeight="1">
      <c r="A5" s="13" t="s">
        <v>53</v>
      </c>
      <c r="B5" s="13" t="s">
        <v>77</v>
      </c>
      <c r="C5" s="13">
        <v>3</v>
      </c>
      <c r="D5" s="13">
        <v>40</v>
      </c>
      <c r="E5" s="13">
        <v>1.5</v>
      </c>
      <c r="F5" s="13">
        <v>0.33100000000000002</v>
      </c>
      <c r="G5" s="13">
        <v>0.33</v>
      </c>
      <c r="H5" s="13" t="s">
        <v>55</v>
      </c>
      <c r="I5" s="13" t="s">
        <v>55</v>
      </c>
      <c r="J5">
        <f t="shared" ref="J5:K5" si="26">AVERAGE(F5,H5)</f>
        <v>0.33100000000000002</v>
      </c>
      <c r="K5">
        <f t="shared" si="26"/>
        <v>0.33</v>
      </c>
      <c r="L5">
        <f t="shared" si="1"/>
        <v>0.33050000000000002</v>
      </c>
      <c r="M5">
        <f t="shared" si="2"/>
        <v>13.22</v>
      </c>
      <c r="N5">
        <f t="shared" si="3"/>
        <v>0.73376737576298501</v>
      </c>
      <c r="O5">
        <v>113</v>
      </c>
      <c r="P5">
        <v>104</v>
      </c>
      <c r="Q5">
        <v>105</v>
      </c>
      <c r="R5">
        <v>96</v>
      </c>
      <c r="S5">
        <f t="shared" si="18"/>
        <v>418</v>
      </c>
      <c r="T5">
        <v>9</v>
      </c>
      <c r="U5">
        <v>9</v>
      </c>
      <c r="V5">
        <v>9</v>
      </c>
      <c r="W5">
        <v>9</v>
      </c>
      <c r="X5">
        <f t="shared" si="19"/>
        <v>36</v>
      </c>
      <c r="Y5">
        <f t="shared" si="20"/>
        <v>116111.11111111108</v>
      </c>
      <c r="Z5">
        <f t="shared" si="21"/>
        <v>4644444.4444444431</v>
      </c>
      <c r="AA5">
        <f t="shared" si="22"/>
        <v>257786.82389387093</v>
      </c>
      <c r="AB5">
        <f t="shared" si="23"/>
        <v>351319.54950411821</v>
      </c>
      <c r="AC5" s="13">
        <v>14.5</v>
      </c>
      <c r="AD5" s="13">
        <v>4.0000000000000001E-3</v>
      </c>
      <c r="AE5" s="13">
        <v>0.08</v>
      </c>
      <c r="AF5" s="13">
        <v>3.4000000000000002E-2</v>
      </c>
      <c r="AG5" s="13">
        <v>8.9999999999999993E-3</v>
      </c>
      <c r="AH5" s="13">
        <v>8.4000000000000005E-2</v>
      </c>
      <c r="AI5" s="13">
        <v>3.9E-2</v>
      </c>
      <c r="AJ5">
        <f t="shared" si="4"/>
        <v>7.5999999999999998E-2</v>
      </c>
      <c r="AK5">
        <f t="shared" si="5"/>
        <v>3.0000000000000002E-2</v>
      </c>
      <c r="AL5">
        <f t="shared" si="6"/>
        <v>7.5000000000000011E-2</v>
      </c>
      <c r="AM5">
        <f t="shared" si="7"/>
        <v>0.03</v>
      </c>
      <c r="AN5">
        <f t="shared" si="8"/>
        <v>7.5500000000000012E-2</v>
      </c>
      <c r="AO5">
        <f t="shared" si="9"/>
        <v>0.03</v>
      </c>
      <c r="AP5">
        <f t="shared" si="10"/>
        <v>0.8437650000000001</v>
      </c>
      <c r="AQ5">
        <f t="shared" si="11"/>
        <v>33.750600000000006</v>
      </c>
      <c r="AR5">
        <f t="shared" si="12"/>
        <v>489.38370000000009</v>
      </c>
      <c r="AS5">
        <f t="shared" si="24"/>
        <v>105.36969617224885</v>
      </c>
      <c r="AT5">
        <f t="shared" si="13"/>
        <v>37.018434190620276</v>
      </c>
      <c r="AU5">
        <f t="shared" si="14"/>
        <v>27162.9193109062</v>
      </c>
      <c r="AV5">
        <f t="shared" si="15"/>
        <v>27.162919310906201</v>
      </c>
      <c r="AW5">
        <f t="shared" si="16"/>
        <v>1.4339764435350124</v>
      </c>
      <c r="AX5">
        <v>18.016609127999999</v>
      </c>
      <c r="AY5" s="13" t="s">
        <v>77</v>
      </c>
    </row>
    <row r="6" spans="1:51" ht="15.75" customHeight="1">
      <c r="A6" s="13" t="s">
        <v>53</v>
      </c>
      <c r="B6" s="13" t="s">
        <v>78</v>
      </c>
      <c r="C6" s="13">
        <v>2</v>
      </c>
      <c r="D6" s="13">
        <v>70</v>
      </c>
      <c r="E6" s="13">
        <v>1.5</v>
      </c>
      <c r="F6" s="13">
        <v>0.94899999999999995</v>
      </c>
      <c r="G6" s="13">
        <v>0.879</v>
      </c>
      <c r="H6" s="13" t="s">
        <v>55</v>
      </c>
      <c r="I6" s="13" t="s">
        <v>55</v>
      </c>
      <c r="J6">
        <f t="shared" ref="J6:K6" si="27">AVERAGE(F6,H6)</f>
        <v>0.94899999999999995</v>
      </c>
      <c r="K6">
        <f t="shared" si="27"/>
        <v>0.879</v>
      </c>
      <c r="L6">
        <f t="shared" si="1"/>
        <v>0.91399999999999992</v>
      </c>
      <c r="M6">
        <f t="shared" si="2"/>
        <v>63.98</v>
      </c>
      <c r="N6">
        <f t="shared" si="3"/>
        <v>1.1538399589793802</v>
      </c>
      <c r="O6">
        <v>103</v>
      </c>
      <c r="P6">
        <v>111</v>
      </c>
      <c r="Q6">
        <v>120</v>
      </c>
      <c r="R6">
        <v>116</v>
      </c>
      <c r="S6">
        <f t="shared" si="18"/>
        <v>450</v>
      </c>
      <c r="T6">
        <v>6</v>
      </c>
      <c r="U6">
        <v>5</v>
      </c>
      <c r="V6">
        <v>6</v>
      </c>
      <c r="W6">
        <v>6</v>
      </c>
      <c r="X6">
        <f t="shared" si="19"/>
        <v>23</v>
      </c>
      <c r="Y6">
        <f t="shared" si="20"/>
        <v>195652.17391304346</v>
      </c>
      <c r="Z6">
        <f t="shared" si="21"/>
        <v>13695652.173913043</v>
      </c>
      <c r="AA6">
        <f t="shared" si="22"/>
        <v>246992.66556023265</v>
      </c>
      <c r="AB6">
        <f t="shared" si="23"/>
        <v>214061.45942346114</v>
      </c>
      <c r="AC6" s="13">
        <v>27.5</v>
      </c>
      <c r="AD6" s="13">
        <v>0.03</v>
      </c>
      <c r="AE6" s="13">
        <v>0.09</v>
      </c>
      <c r="AF6" s="13">
        <v>8.6999999999999994E-2</v>
      </c>
      <c r="AG6" s="13">
        <v>2.8000000000000001E-2</v>
      </c>
      <c r="AH6" s="13">
        <v>8.7999999999999995E-2</v>
      </c>
      <c r="AI6" s="13">
        <v>8.5999999999999993E-2</v>
      </c>
      <c r="AJ6">
        <f t="shared" si="4"/>
        <v>0.06</v>
      </c>
      <c r="AK6">
        <f t="shared" si="5"/>
        <v>5.6999999999999995E-2</v>
      </c>
      <c r="AL6">
        <f t="shared" si="6"/>
        <v>0.06</v>
      </c>
      <c r="AM6">
        <f t="shared" si="7"/>
        <v>5.7999999999999996E-2</v>
      </c>
      <c r="AN6">
        <f t="shared" si="8"/>
        <v>0.06</v>
      </c>
      <c r="AO6">
        <f t="shared" si="9"/>
        <v>5.7499999999999996E-2</v>
      </c>
      <c r="AP6">
        <f t="shared" si="10"/>
        <v>0.64900000000000002</v>
      </c>
      <c r="AQ6">
        <f t="shared" si="11"/>
        <v>45.43</v>
      </c>
      <c r="AR6">
        <f t="shared" si="12"/>
        <v>1249.325</v>
      </c>
      <c r="AS6">
        <f t="shared" si="24"/>
        <v>91.220555555555563</v>
      </c>
      <c r="AT6">
        <f t="shared" si="13"/>
        <v>19.526805251641139</v>
      </c>
      <c r="AU6">
        <f t="shared" si="14"/>
        <v>22530.808170551958</v>
      </c>
      <c r="AV6">
        <f t="shared" si="15"/>
        <v>22.530808170551957</v>
      </c>
      <c r="AW6">
        <f t="shared" si="16"/>
        <v>1.3527767699624571</v>
      </c>
      <c r="AX6">
        <v>55.449631035999992</v>
      </c>
      <c r="AY6" s="13" t="s">
        <v>78</v>
      </c>
    </row>
    <row r="7" spans="1:51" ht="15.75" customHeight="1">
      <c r="A7" s="13" t="s">
        <v>53</v>
      </c>
      <c r="B7" s="13" t="s">
        <v>83</v>
      </c>
      <c r="C7" s="13">
        <v>2</v>
      </c>
      <c r="D7" s="13">
        <v>32.5</v>
      </c>
      <c r="E7" s="13">
        <v>1.5</v>
      </c>
      <c r="F7" s="13">
        <v>1.2969999999999999</v>
      </c>
      <c r="G7" s="13">
        <v>1.321</v>
      </c>
      <c r="H7" s="13" t="s">
        <v>55</v>
      </c>
      <c r="I7" s="13" t="s">
        <v>55</v>
      </c>
      <c r="J7">
        <f t="shared" ref="J7:K7" si="28">AVERAGE(F7,H7)</f>
        <v>1.2969999999999999</v>
      </c>
      <c r="K7">
        <f t="shared" si="28"/>
        <v>1.321</v>
      </c>
      <c r="L7">
        <f t="shared" si="1"/>
        <v>1.3089999999999999</v>
      </c>
      <c r="M7">
        <f t="shared" si="2"/>
        <v>42.542499999999997</v>
      </c>
      <c r="N7">
        <f t="shared" si="3"/>
        <v>1.1259764098739786</v>
      </c>
      <c r="O7">
        <v>105</v>
      </c>
      <c r="P7">
        <v>109</v>
      </c>
      <c r="Q7">
        <v>118</v>
      </c>
      <c r="R7">
        <v>111</v>
      </c>
      <c r="S7">
        <f t="shared" si="18"/>
        <v>443</v>
      </c>
      <c r="T7">
        <v>6</v>
      </c>
      <c r="U7">
        <v>5</v>
      </c>
      <c r="V7">
        <v>6</v>
      </c>
      <c r="W7">
        <v>8</v>
      </c>
      <c r="X7">
        <f t="shared" si="19"/>
        <v>25</v>
      </c>
      <c r="Y7">
        <f t="shared" si="20"/>
        <v>177199.99999999997</v>
      </c>
      <c r="Z7">
        <f t="shared" si="21"/>
        <v>5758999.9999999991</v>
      </c>
      <c r="AA7">
        <f t="shared" si="22"/>
        <v>152424.00292564475</v>
      </c>
      <c r="AB7">
        <f t="shared" si="23"/>
        <v>135370.51184110006</v>
      </c>
      <c r="AC7" s="13">
        <v>27</v>
      </c>
      <c r="AD7" s="13">
        <v>1.0999999999999999E-2</v>
      </c>
      <c r="AE7" s="13">
        <v>0.17599999999999999</v>
      </c>
      <c r="AF7" s="13">
        <v>7.8E-2</v>
      </c>
      <c r="AG7" s="13">
        <v>0.01</v>
      </c>
      <c r="AH7" s="13">
        <v>0.17399999999999999</v>
      </c>
      <c r="AI7" s="13">
        <v>7.6999999999999999E-2</v>
      </c>
      <c r="AJ7">
        <f t="shared" si="4"/>
        <v>0.16499999999999998</v>
      </c>
      <c r="AK7">
        <f t="shared" si="5"/>
        <v>6.7000000000000004E-2</v>
      </c>
      <c r="AL7">
        <f t="shared" si="6"/>
        <v>0.16399999999999998</v>
      </c>
      <c r="AM7">
        <f t="shared" si="7"/>
        <v>6.7000000000000004E-2</v>
      </c>
      <c r="AN7">
        <f t="shared" si="8"/>
        <v>0.16449999999999998</v>
      </c>
      <c r="AO7">
        <f t="shared" si="9"/>
        <v>6.7000000000000004E-2</v>
      </c>
      <c r="AP7">
        <f t="shared" si="10"/>
        <v>1.8373549999999996</v>
      </c>
      <c r="AQ7">
        <f t="shared" si="11"/>
        <v>59.714037499999989</v>
      </c>
      <c r="AR7">
        <f t="shared" si="12"/>
        <v>1612.2790124999997</v>
      </c>
      <c r="AS7">
        <f t="shared" si="24"/>
        <v>279.95815462753944</v>
      </c>
      <c r="AT7">
        <f t="shared" si="13"/>
        <v>37.898078686019858</v>
      </c>
      <c r="AU7">
        <f t="shared" si="14"/>
        <v>42672.342580006189</v>
      </c>
      <c r="AV7">
        <f t="shared" si="15"/>
        <v>42.672342580006188</v>
      </c>
      <c r="AW7">
        <f t="shared" si="16"/>
        <v>1.6301464849414393</v>
      </c>
      <c r="AX7">
        <v>37.782763144</v>
      </c>
      <c r="AY7" s="13" t="s">
        <v>83</v>
      </c>
    </row>
    <row r="8" spans="1:51" ht="15.75" customHeight="1">
      <c r="A8" s="13" t="s">
        <v>53</v>
      </c>
      <c r="B8" s="13" t="s">
        <v>89</v>
      </c>
      <c r="C8" s="13">
        <v>1</v>
      </c>
      <c r="D8" s="13">
        <v>32.5</v>
      </c>
      <c r="E8" s="13">
        <v>1.5</v>
      </c>
      <c r="F8" s="13">
        <v>1.1399999999999999</v>
      </c>
      <c r="G8" s="13">
        <v>0.94699999999999995</v>
      </c>
      <c r="H8" s="13" t="s">
        <v>55</v>
      </c>
      <c r="I8" s="13" t="s">
        <v>55</v>
      </c>
      <c r="J8">
        <f t="shared" ref="J8:K8" si="29">AVERAGE(F8,H8)</f>
        <v>1.1399999999999999</v>
      </c>
      <c r="K8">
        <f t="shared" si="29"/>
        <v>0.94699999999999995</v>
      </c>
      <c r="L8">
        <f t="shared" si="1"/>
        <v>1.0434999999999999</v>
      </c>
      <c r="M8">
        <f t="shared" si="2"/>
        <v>33.913749999999993</v>
      </c>
      <c r="N8">
        <f t="shared" si="3"/>
        <v>1.0805885288406523</v>
      </c>
      <c r="O8">
        <v>113</v>
      </c>
      <c r="P8">
        <v>139</v>
      </c>
      <c r="Q8">
        <v>132</v>
      </c>
      <c r="R8">
        <v>119</v>
      </c>
      <c r="S8">
        <f t="shared" si="18"/>
        <v>503</v>
      </c>
      <c r="T8">
        <v>3</v>
      </c>
      <c r="U8">
        <v>3</v>
      </c>
      <c r="V8">
        <v>2</v>
      </c>
      <c r="W8">
        <v>2</v>
      </c>
      <c r="X8">
        <f t="shared" si="19"/>
        <v>10</v>
      </c>
      <c r="Y8">
        <f t="shared" si="20"/>
        <v>502999.99999999988</v>
      </c>
      <c r="Z8">
        <f t="shared" si="21"/>
        <v>16347499.999999996</v>
      </c>
      <c r="AA8">
        <f t="shared" si="22"/>
        <v>520877.84380148357</v>
      </c>
      <c r="AB8">
        <f t="shared" si="23"/>
        <v>482031.62434115954</v>
      </c>
      <c r="AC8" s="13">
        <v>27.5</v>
      </c>
      <c r="AD8" s="13">
        <v>1.0999999999999999E-2</v>
      </c>
      <c r="AE8" s="13">
        <v>0.114</v>
      </c>
      <c r="AF8" s="13">
        <v>5.5E-2</v>
      </c>
      <c r="AG8" s="13">
        <v>8.9999999999999993E-3</v>
      </c>
      <c r="AH8" s="13">
        <v>0.10199999999999999</v>
      </c>
      <c r="AI8" s="13">
        <v>0.05</v>
      </c>
      <c r="AJ8">
        <f t="shared" si="4"/>
        <v>0.10300000000000001</v>
      </c>
      <c r="AK8">
        <f t="shared" si="5"/>
        <v>4.3999999999999997E-2</v>
      </c>
      <c r="AL8">
        <f t="shared" si="6"/>
        <v>9.2999999999999999E-2</v>
      </c>
      <c r="AM8">
        <f t="shared" si="7"/>
        <v>4.1000000000000002E-2</v>
      </c>
      <c r="AN8">
        <f t="shared" si="8"/>
        <v>9.8000000000000004E-2</v>
      </c>
      <c r="AO8">
        <f t="shared" si="9"/>
        <v>4.2499999999999996E-2</v>
      </c>
      <c r="AP8">
        <f t="shared" si="10"/>
        <v>1.09294</v>
      </c>
      <c r="AQ8">
        <f t="shared" si="11"/>
        <v>35.52055</v>
      </c>
      <c r="AR8">
        <f t="shared" si="12"/>
        <v>976.81512499999997</v>
      </c>
      <c r="AS8">
        <f>(AR8/Z8)*1000000</f>
        <v>59.753180914512932</v>
      </c>
      <c r="AT8">
        <f t="shared" si="13"/>
        <v>28.802922855773843</v>
      </c>
      <c r="AU8">
        <f t="shared" si="14"/>
        <v>31124.108035031455</v>
      </c>
      <c r="AV8">
        <f t="shared" si="15"/>
        <v>31.124108035031455</v>
      </c>
      <c r="AW8">
        <f t="shared" si="16"/>
        <v>1.49309691412742</v>
      </c>
      <c r="AX8">
        <v>31.384517876</v>
      </c>
      <c r="AY8" s="13" t="s">
        <v>89</v>
      </c>
    </row>
    <row r="9" spans="1:51" ht="15.75" customHeight="1">
      <c r="A9" s="13" t="s">
        <v>53</v>
      </c>
      <c r="B9" s="13" t="s">
        <v>98</v>
      </c>
      <c r="C9" s="13" t="s">
        <v>99</v>
      </c>
      <c r="D9" s="13">
        <v>25</v>
      </c>
      <c r="E9" s="13">
        <v>1.5</v>
      </c>
      <c r="F9" s="13">
        <v>0.45800000000000002</v>
      </c>
      <c r="G9" s="13">
        <v>0.46800000000000003</v>
      </c>
      <c r="H9" s="13" t="s">
        <v>55</v>
      </c>
      <c r="I9" s="13" t="s">
        <v>55</v>
      </c>
      <c r="J9">
        <f t="shared" ref="J9:K9" si="30">AVERAGE(F9,H9)</f>
        <v>0.45800000000000002</v>
      </c>
      <c r="K9">
        <f t="shared" si="30"/>
        <v>0.46800000000000003</v>
      </c>
      <c r="L9">
        <f t="shared" si="1"/>
        <v>0.46300000000000002</v>
      </c>
      <c r="M9">
        <f t="shared" si="2"/>
        <v>11.575000000000001</v>
      </c>
      <c r="N9">
        <f t="shared" si="3"/>
        <v>0.43648090916232252</v>
      </c>
      <c r="O9">
        <v>98</v>
      </c>
      <c r="P9">
        <v>101</v>
      </c>
      <c r="Q9">
        <v>139</v>
      </c>
      <c r="R9">
        <v>131</v>
      </c>
      <c r="S9">
        <f t="shared" si="18"/>
        <v>469</v>
      </c>
      <c r="T9">
        <v>9</v>
      </c>
      <c r="U9">
        <v>7</v>
      </c>
      <c r="V9">
        <v>4</v>
      </c>
      <c r="W9">
        <v>4</v>
      </c>
      <c r="X9">
        <f t="shared" si="19"/>
        <v>24</v>
      </c>
      <c r="Y9">
        <f t="shared" si="20"/>
        <v>195416.66666666666</v>
      </c>
      <c r="Z9">
        <f t="shared" si="21"/>
        <v>4885416.666666666</v>
      </c>
      <c r="AA9">
        <f t="shared" si="22"/>
        <v>184223.85384910836</v>
      </c>
      <c r="AB9">
        <f t="shared" si="23"/>
        <v>422066.23470122379</v>
      </c>
      <c r="AC9" s="13">
        <v>21</v>
      </c>
      <c r="AD9" s="13">
        <v>3.0000000000000001E-3</v>
      </c>
      <c r="AE9" s="13">
        <v>0.125</v>
      </c>
      <c r="AF9" s="13">
        <v>4.5999999999999999E-2</v>
      </c>
      <c r="AG9" s="13">
        <v>3.0000000000000001E-3</v>
      </c>
      <c r="AH9" s="13">
        <v>7.6999999999999999E-2</v>
      </c>
      <c r="AI9" s="13">
        <v>2.5000000000000001E-2</v>
      </c>
      <c r="AJ9">
        <f t="shared" si="4"/>
        <v>0.122</v>
      </c>
      <c r="AK9">
        <f t="shared" si="5"/>
        <v>4.2999999999999997E-2</v>
      </c>
      <c r="AL9">
        <f t="shared" si="6"/>
        <v>7.3999999999999996E-2</v>
      </c>
      <c r="AM9">
        <f t="shared" si="7"/>
        <v>2.2000000000000002E-2</v>
      </c>
      <c r="AN9">
        <f t="shared" si="8"/>
        <v>9.8000000000000004E-2</v>
      </c>
      <c r="AO9">
        <f t="shared" si="9"/>
        <v>3.2500000000000001E-2</v>
      </c>
      <c r="AP9">
        <f t="shared" si="10"/>
        <v>1.09934</v>
      </c>
      <c r="AQ9">
        <f t="shared" si="11"/>
        <v>27.483499999999999</v>
      </c>
      <c r="AR9">
        <f t="shared" si="12"/>
        <v>577.15350000000001</v>
      </c>
      <c r="AS9">
        <f t="shared" si="24"/>
        <v>118.13802985074629</v>
      </c>
      <c r="AT9">
        <f t="shared" si="13"/>
        <v>49.862073434125264</v>
      </c>
      <c r="AU9">
        <f t="shared" si="14"/>
        <v>21763.843145245486</v>
      </c>
      <c r="AV9">
        <f t="shared" si="15"/>
        <v>21.763843145245485</v>
      </c>
      <c r="AW9">
        <f t="shared" si="16"/>
        <v>1.3377355872301993</v>
      </c>
      <c r="AX9">
        <v>26.518914703999997</v>
      </c>
      <c r="AY9" s="30" t="s">
        <v>111</v>
      </c>
    </row>
    <row r="10" spans="1:51" ht="15.75" customHeight="1">
      <c r="A10" s="13" t="s">
        <v>53</v>
      </c>
      <c r="B10" s="13" t="s">
        <v>95</v>
      </c>
      <c r="C10" s="13">
        <v>2</v>
      </c>
      <c r="D10" s="13">
        <v>50</v>
      </c>
      <c r="E10" s="13">
        <v>1.5</v>
      </c>
      <c r="F10" s="13">
        <v>0.32100000000000001</v>
      </c>
      <c r="G10" s="13">
        <v>0.29799999999999999</v>
      </c>
      <c r="H10" s="13" t="s">
        <v>55</v>
      </c>
      <c r="I10" s="13" t="s">
        <v>55</v>
      </c>
      <c r="J10">
        <f t="shared" ref="J10:K10" si="31">AVERAGE(F10,H10)</f>
        <v>0.32100000000000001</v>
      </c>
      <c r="K10">
        <f t="shared" si="31"/>
        <v>0.29799999999999999</v>
      </c>
      <c r="L10">
        <f t="shared" si="1"/>
        <v>0.3095</v>
      </c>
      <c r="M10">
        <f t="shared" si="2"/>
        <v>15.475</v>
      </c>
      <c r="N10">
        <f t="shared" si="3"/>
        <v>0.8095602242613924</v>
      </c>
      <c r="O10">
        <v>70</v>
      </c>
      <c r="P10">
        <v>71</v>
      </c>
      <c r="Q10">
        <v>60</v>
      </c>
      <c r="R10">
        <v>127</v>
      </c>
      <c r="S10">
        <f t="shared" si="18"/>
        <v>328</v>
      </c>
      <c r="T10">
        <v>9</v>
      </c>
      <c r="U10">
        <v>9</v>
      </c>
      <c r="V10">
        <v>9</v>
      </c>
      <c r="W10">
        <v>9</v>
      </c>
      <c r="X10">
        <f t="shared" si="19"/>
        <v>36</v>
      </c>
      <c r="Y10">
        <f t="shared" si="20"/>
        <v>91111.111111111095</v>
      </c>
      <c r="Z10">
        <f t="shared" si="21"/>
        <v>4555555.555555555</v>
      </c>
      <c r="AA10">
        <f t="shared" si="22"/>
        <v>238319.64957614135</v>
      </c>
      <c r="AB10">
        <f t="shared" si="23"/>
        <v>294381.61909890501</v>
      </c>
      <c r="AC10" s="13">
        <v>20</v>
      </c>
      <c r="AD10" s="13">
        <v>6.0000000000000001E-3</v>
      </c>
      <c r="AE10" s="13">
        <v>0.161</v>
      </c>
      <c r="AF10" s="13">
        <v>5.5E-2</v>
      </c>
      <c r="AG10" s="13">
        <v>6.0000000000000001E-3</v>
      </c>
      <c r="AH10" s="13">
        <v>0.16200000000000001</v>
      </c>
      <c r="AI10" s="13">
        <v>5.3999999999999999E-2</v>
      </c>
      <c r="AJ10">
        <f t="shared" si="4"/>
        <v>0.155</v>
      </c>
      <c r="AK10">
        <f t="shared" si="5"/>
        <v>4.9000000000000002E-2</v>
      </c>
      <c r="AL10">
        <f t="shared" si="6"/>
        <v>0.156</v>
      </c>
      <c r="AM10">
        <f t="shared" si="7"/>
        <v>4.8000000000000001E-2</v>
      </c>
      <c r="AN10">
        <f t="shared" si="8"/>
        <v>0.1555</v>
      </c>
      <c r="AO10">
        <f t="shared" si="9"/>
        <v>4.8500000000000001E-2</v>
      </c>
      <c r="AP10">
        <f t="shared" si="10"/>
        <v>1.7463249999999999</v>
      </c>
      <c r="AQ10">
        <f t="shared" si="11"/>
        <v>87.316249999999997</v>
      </c>
      <c r="AR10">
        <f t="shared" si="12"/>
        <v>1746.3249999999998</v>
      </c>
      <c r="AS10">
        <f t="shared" si="24"/>
        <v>383.33963414634144</v>
      </c>
      <c r="AT10">
        <f t="shared" si="13"/>
        <v>112.84814216478189</v>
      </c>
      <c r="AU10">
        <f t="shared" si="14"/>
        <v>91357.367278402322</v>
      </c>
      <c r="AV10">
        <f t="shared" si="15"/>
        <v>91.357367278402322</v>
      </c>
      <c r="AW10">
        <f t="shared" si="16"/>
        <v>1.9607435756550902</v>
      </c>
      <c r="AX10">
        <v>19.115316608000001</v>
      </c>
      <c r="AY10" s="13" t="s">
        <v>95</v>
      </c>
    </row>
    <row r="11" spans="1:51" ht="15.75" customHeight="1">
      <c r="A11" s="13" t="s">
        <v>53</v>
      </c>
      <c r="B11" s="13" t="s">
        <v>107</v>
      </c>
      <c r="C11" s="13">
        <v>1</v>
      </c>
      <c r="D11" s="13">
        <v>27.5</v>
      </c>
      <c r="E11" s="13">
        <v>1.5</v>
      </c>
      <c r="F11" s="13">
        <v>0.97399999999999998</v>
      </c>
      <c r="G11" s="13">
        <v>1.0289999999999999</v>
      </c>
      <c r="H11" s="13" t="s">
        <v>55</v>
      </c>
      <c r="I11" s="13" t="s">
        <v>55</v>
      </c>
      <c r="J11">
        <f t="shared" ref="J11:K11" si="32">AVERAGE(F11,H11)</f>
        <v>0.97399999999999998</v>
      </c>
      <c r="K11">
        <f t="shared" si="32"/>
        <v>1.0289999999999999</v>
      </c>
      <c r="L11">
        <f t="shared" si="1"/>
        <v>1.0015000000000001</v>
      </c>
      <c r="M11">
        <f t="shared" si="2"/>
        <v>27.541250000000002</v>
      </c>
      <c r="N11">
        <f t="shared" si="3"/>
        <v>1.010792998826652</v>
      </c>
      <c r="O11">
        <v>123</v>
      </c>
      <c r="P11">
        <v>126</v>
      </c>
      <c r="Q11">
        <v>124</v>
      </c>
      <c r="R11">
        <v>110</v>
      </c>
      <c r="S11">
        <f t="shared" si="18"/>
        <v>483</v>
      </c>
      <c r="T11">
        <v>1</v>
      </c>
      <c r="U11">
        <v>2</v>
      </c>
      <c r="V11">
        <v>4</v>
      </c>
      <c r="W11">
        <v>3</v>
      </c>
      <c r="X11">
        <f t="shared" si="19"/>
        <v>10</v>
      </c>
      <c r="Y11">
        <f t="shared" si="20"/>
        <v>482999.99999999988</v>
      </c>
      <c r="Z11">
        <f t="shared" si="21"/>
        <v>13282499.999999996</v>
      </c>
      <c r="AA11">
        <f t="shared" si="22"/>
        <v>487481.79573966318</v>
      </c>
      <c r="AB11">
        <f t="shared" si="23"/>
        <v>482276.58512231638</v>
      </c>
      <c r="AC11" s="13">
        <v>22.5</v>
      </c>
      <c r="AD11" s="13">
        <v>2.1000000000000001E-2</v>
      </c>
      <c r="AE11" s="13">
        <v>0.57499999999999996</v>
      </c>
      <c r="AF11" s="13">
        <v>0.183</v>
      </c>
      <c r="AG11" s="13">
        <v>6.0999999999999999E-2</v>
      </c>
      <c r="AH11" s="13">
        <v>0.627</v>
      </c>
      <c r="AI11" s="13">
        <v>0.23699999999999999</v>
      </c>
      <c r="AJ11">
        <f t="shared" si="4"/>
        <v>0.55399999999999994</v>
      </c>
      <c r="AK11">
        <f t="shared" si="5"/>
        <v>0.16200000000000001</v>
      </c>
      <c r="AL11">
        <f t="shared" si="6"/>
        <v>0.56600000000000006</v>
      </c>
      <c r="AM11">
        <f t="shared" si="7"/>
        <v>0.17599999999999999</v>
      </c>
      <c r="AN11">
        <f t="shared" si="8"/>
        <v>0.56000000000000005</v>
      </c>
      <c r="AO11">
        <f t="shared" si="9"/>
        <v>0.16899999999999998</v>
      </c>
      <c r="AP11">
        <f t="shared" si="10"/>
        <v>6.2926400000000005</v>
      </c>
      <c r="AQ11">
        <f t="shared" si="11"/>
        <v>173.04760000000002</v>
      </c>
      <c r="AR11">
        <f t="shared" si="12"/>
        <v>3893.5710000000004</v>
      </c>
      <c r="AS11">
        <f t="shared" si="24"/>
        <v>293.1354037267082</v>
      </c>
      <c r="AT11">
        <f t="shared" si="13"/>
        <v>141.37234148776835</v>
      </c>
      <c r="AU11">
        <f t="shared" si="14"/>
        <v>142898.17300356686</v>
      </c>
      <c r="AV11">
        <f t="shared" si="15"/>
        <v>142.89817300356685</v>
      </c>
      <c r="AW11">
        <f t="shared" si="16"/>
        <v>2.1550266762399439</v>
      </c>
      <c r="AX11">
        <v>27.247171312000003</v>
      </c>
      <c r="AY11" s="13" t="s">
        <v>107</v>
      </c>
    </row>
    <row r="12" spans="1:51" ht="15.75" customHeight="1">
      <c r="A12" s="13" t="s">
        <v>53</v>
      </c>
      <c r="B12" s="13" t="s">
        <v>131</v>
      </c>
      <c r="C12" s="13">
        <v>3</v>
      </c>
      <c r="D12" s="13">
        <v>50</v>
      </c>
      <c r="E12" s="13">
        <v>1.5</v>
      </c>
      <c r="F12" s="13">
        <v>0.75600000000000001</v>
      </c>
      <c r="G12" s="13">
        <v>0.998</v>
      </c>
      <c r="H12" s="13" t="s">
        <v>55</v>
      </c>
      <c r="I12" s="13" t="s">
        <v>55</v>
      </c>
      <c r="J12">
        <f t="shared" ref="J12:K12" si="33">AVERAGE(F12,H12)</f>
        <v>0.75600000000000001</v>
      </c>
      <c r="K12">
        <f t="shared" si="33"/>
        <v>0.998</v>
      </c>
      <c r="L12">
        <f t="shared" si="1"/>
        <v>0.877</v>
      </c>
      <c r="M12">
        <f t="shared" si="2"/>
        <v>43.85</v>
      </c>
      <c r="N12">
        <f t="shared" si="3"/>
        <v>1.3684584411730027</v>
      </c>
      <c r="O12">
        <v>106</v>
      </c>
      <c r="P12">
        <v>186</v>
      </c>
      <c r="Q12">
        <v>118</v>
      </c>
      <c r="R12">
        <v>110</v>
      </c>
      <c r="S12">
        <f t="shared" si="18"/>
        <v>520</v>
      </c>
      <c r="T12">
        <v>2</v>
      </c>
      <c r="U12">
        <v>3</v>
      </c>
      <c r="V12">
        <v>3</v>
      </c>
      <c r="W12">
        <v>2</v>
      </c>
      <c r="X12">
        <f t="shared" si="19"/>
        <v>10</v>
      </c>
      <c r="Y12">
        <f t="shared" si="20"/>
        <v>519999.99999999988</v>
      </c>
      <c r="Z12">
        <f t="shared" si="21"/>
        <v>25999999.999999993</v>
      </c>
      <c r="AA12">
        <f t="shared" si="22"/>
        <v>811400.67207521223</v>
      </c>
      <c r="AB12">
        <f t="shared" si="23"/>
        <v>592930.44469783339</v>
      </c>
      <c r="AC12" s="13">
        <v>25</v>
      </c>
      <c r="AD12" s="13">
        <v>0.01</v>
      </c>
      <c r="AE12" s="13">
        <v>0.18099999999999999</v>
      </c>
      <c r="AF12" s="13">
        <v>7.5999999999999998E-2</v>
      </c>
      <c r="AG12" s="13">
        <v>8.0000000000000002E-3</v>
      </c>
      <c r="AH12" s="13">
        <v>0.17499999999999999</v>
      </c>
      <c r="AI12" s="13">
        <v>7.2999999999999995E-2</v>
      </c>
      <c r="AJ12">
        <f t="shared" si="4"/>
        <v>0.17099999999999999</v>
      </c>
      <c r="AK12">
        <f t="shared" si="5"/>
        <v>6.6000000000000003E-2</v>
      </c>
      <c r="AL12">
        <f t="shared" si="6"/>
        <v>0.16699999999999998</v>
      </c>
      <c r="AM12">
        <f t="shared" si="7"/>
        <v>6.5000000000000002E-2</v>
      </c>
      <c r="AN12">
        <f t="shared" si="8"/>
        <v>0.16899999999999998</v>
      </c>
      <c r="AO12">
        <f t="shared" si="9"/>
        <v>6.5500000000000003E-2</v>
      </c>
      <c r="AP12">
        <f t="shared" si="10"/>
        <v>1.8897499999999998</v>
      </c>
      <c r="AQ12">
        <f t="shared" si="11"/>
        <v>94.487499999999997</v>
      </c>
      <c r="AR12">
        <f t="shared" si="12"/>
        <v>2362.1875</v>
      </c>
      <c r="AS12">
        <f t="shared" si="24"/>
        <v>90.853365384615401</v>
      </c>
      <c r="AT12">
        <f t="shared" si="13"/>
        <v>53.869726339794752</v>
      </c>
      <c r="AU12">
        <f t="shared" si="14"/>
        <v>73718.48173337178</v>
      </c>
      <c r="AV12">
        <f t="shared" si="15"/>
        <v>73.718481733371775</v>
      </c>
      <c r="AW12">
        <f t="shared" si="16"/>
        <v>1.867576382141058</v>
      </c>
      <c r="AX12">
        <v>32.043355267999999</v>
      </c>
      <c r="AY12" s="30" t="s">
        <v>131</v>
      </c>
    </row>
    <row r="13" spans="1:51" ht="15.75" customHeight="1">
      <c r="A13" s="32" t="s">
        <v>53</v>
      </c>
      <c r="B13" s="13" t="s">
        <v>114</v>
      </c>
      <c r="C13" s="13" t="s">
        <v>137</v>
      </c>
      <c r="D13" s="13">
        <v>45</v>
      </c>
      <c r="E13" s="13">
        <v>1.5</v>
      </c>
      <c r="F13" s="13">
        <v>0.93899999999999995</v>
      </c>
      <c r="G13" s="13">
        <v>0.93899999999999995</v>
      </c>
      <c r="H13" s="13" t="s">
        <v>55</v>
      </c>
      <c r="I13" s="13" t="s">
        <v>55</v>
      </c>
      <c r="J13">
        <f t="shared" ref="J13:K13" si="34">AVERAGE(F13,H13)</f>
        <v>0.93899999999999995</v>
      </c>
      <c r="K13">
        <f t="shared" si="34"/>
        <v>0.93899999999999995</v>
      </c>
      <c r="L13">
        <f t="shared" si="1"/>
        <v>0.93899999999999995</v>
      </c>
      <c r="M13">
        <f t="shared" si="2"/>
        <v>42.254999999999995</v>
      </c>
      <c r="N13">
        <f t="shared" si="3"/>
        <v>1.4319028815145127</v>
      </c>
      <c r="O13">
        <v>111</v>
      </c>
      <c r="P13">
        <v>112</v>
      </c>
      <c r="Q13">
        <v>109</v>
      </c>
      <c r="R13">
        <v>142</v>
      </c>
      <c r="S13">
        <f t="shared" si="18"/>
        <v>474</v>
      </c>
      <c r="T13">
        <v>5</v>
      </c>
      <c r="U13">
        <v>3</v>
      </c>
      <c r="V13">
        <v>4</v>
      </c>
      <c r="W13">
        <v>5</v>
      </c>
      <c r="X13">
        <f t="shared" si="19"/>
        <v>17</v>
      </c>
      <c r="Y13">
        <f t="shared" si="20"/>
        <v>278823.52941176464</v>
      </c>
      <c r="Z13">
        <f t="shared" si="21"/>
        <v>12547058.823529409</v>
      </c>
      <c r="AA13">
        <f t="shared" si="22"/>
        <v>425184.46773030073</v>
      </c>
      <c r="AB13">
        <f t="shared" si="23"/>
        <v>296936.66604021797</v>
      </c>
      <c r="AC13" s="13">
        <v>22.5</v>
      </c>
      <c r="AD13" s="13">
        <v>1.4999999999999999E-2</v>
      </c>
      <c r="AE13" s="13">
        <v>0.91200000000000003</v>
      </c>
      <c r="AF13" s="13">
        <v>0.28799999999999998</v>
      </c>
      <c r="AG13" s="13">
        <v>3.2000000000000001E-2</v>
      </c>
      <c r="AH13" s="13">
        <v>0.92200000000000004</v>
      </c>
      <c r="AI13" s="13">
        <v>0.29799999999999999</v>
      </c>
      <c r="AJ13">
        <f t="shared" si="4"/>
        <v>0.89700000000000002</v>
      </c>
      <c r="AK13">
        <f t="shared" si="5"/>
        <v>0.27299999999999996</v>
      </c>
      <c r="AL13">
        <f t="shared" si="6"/>
        <v>0.89</v>
      </c>
      <c r="AM13">
        <f t="shared" si="7"/>
        <v>0.26600000000000001</v>
      </c>
      <c r="AN13">
        <f t="shared" si="8"/>
        <v>0.89349999999999996</v>
      </c>
      <c r="AO13">
        <f t="shared" si="9"/>
        <v>0.26949999999999996</v>
      </c>
      <c r="AP13">
        <f t="shared" si="10"/>
        <v>10.040225</v>
      </c>
      <c r="AQ13">
        <f t="shared" si="11"/>
        <v>451.81012499999997</v>
      </c>
      <c r="AR13">
        <f t="shared" si="12"/>
        <v>10165.727812499999</v>
      </c>
      <c r="AS13">
        <f t="shared" si="24"/>
        <v>810.20803006329129</v>
      </c>
      <c r="AT13">
        <f t="shared" si="13"/>
        <v>240.5804712460064</v>
      </c>
      <c r="AU13">
        <f t="shared" si="14"/>
        <v>344487.87001327594</v>
      </c>
      <c r="AV13">
        <f t="shared" si="15"/>
        <v>344.48787001327594</v>
      </c>
      <c r="AW13">
        <f t="shared" si="16"/>
        <v>2.5371739342870527</v>
      </c>
      <c r="AX13">
        <v>29.509682916000003</v>
      </c>
      <c r="AY13" s="13" t="s">
        <v>114</v>
      </c>
    </row>
    <row r="14" spans="1:51" ht="15.75" customHeight="1">
      <c r="A14" s="32" t="s">
        <v>53</v>
      </c>
      <c r="B14" s="13" t="s">
        <v>114</v>
      </c>
      <c r="C14" s="13" t="s">
        <v>137</v>
      </c>
      <c r="D14" s="13">
        <v>45</v>
      </c>
      <c r="E14" s="13">
        <v>1.5</v>
      </c>
      <c r="F14" s="13">
        <v>0.93899999999999995</v>
      </c>
      <c r="G14" s="13">
        <v>0.93899999999999995</v>
      </c>
      <c r="H14" s="13" t="s">
        <v>55</v>
      </c>
      <c r="I14" s="13" t="s">
        <v>55</v>
      </c>
      <c r="J14">
        <f t="shared" ref="J14:K14" si="35">AVERAGE(F14,H14)</f>
        <v>0.93899999999999995</v>
      </c>
      <c r="K14">
        <f t="shared" si="35"/>
        <v>0.93899999999999995</v>
      </c>
      <c r="L14">
        <f t="shared" si="1"/>
        <v>0.93899999999999995</v>
      </c>
      <c r="M14">
        <f t="shared" si="2"/>
        <v>42.254999999999995</v>
      </c>
      <c r="N14">
        <f t="shared" si="3"/>
        <v>1.4319028815145127</v>
      </c>
      <c r="O14">
        <v>111</v>
      </c>
      <c r="P14">
        <v>112</v>
      </c>
      <c r="Q14">
        <v>109</v>
      </c>
      <c r="R14">
        <v>142</v>
      </c>
      <c r="S14">
        <f t="shared" si="18"/>
        <v>474</v>
      </c>
      <c r="T14">
        <v>5</v>
      </c>
      <c r="U14">
        <v>3</v>
      </c>
      <c r="V14">
        <v>4</v>
      </c>
      <c r="W14">
        <v>5</v>
      </c>
      <c r="X14">
        <f t="shared" ref="X14" si="36">SUM(T14:W14)</f>
        <v>17</v>
      </c>
      <c r="Y14">
        <f t="shared" si="20"/>
        <v>278823.52941176464</v>
      </c>
      <c r="Z14">
        <f t="shared" si="21"/>
        <v>12547058.823529409</v>
      </c>
      <c r="AA14">
        <f t="shared" si="22"/>
        <v>425184.46773030073</v>
      </c>
      <c r="AB14">
        <f t="shared" si="23"/>
        <v>296936.66604021797</v>
      </c>
      <c r="AC14" s="13">
        <v>17.5</v>
      </c>
      <c r="AD14" s="13">
        <v>7.0000000000000001E-3</v>
      </c>
      <c r="AE14" s="13">
        <v>0.55800000000000005</v>
      </c>
      <c r="AF14" s="13">
        <v>0.17399999999999999</v>
      </c>
      <c r="AG14" s="13">
        <v>8.0000000000000002E-3</v>
      </c>
      <c r="AH14" s="13">
        <v>0.59199999999999997</v>
      </c>
      <c r="AI14" s="13">
        <v>0.183</v>
      </c>
      <c r="AJ14">
        <f t="shared" si="4"/>
        <v>0.55100000000000005</v>
      </c>
      <c r="AK14">
        <f t="shared" si="5"/>
        <v>0.16699999999999998</v>
      </c>
      <c r="AL14">
        <f t="shared" si="6"/>
        <v>0.58399999999999996</v>
      </c>
      <c r="AM14">
        <f t="shared" si="7"/>
        <v>0.17499999999999999</v>
      </c>
      <c r="AN14">
        <f t="shared" si="8"/>
        <v>0.5675</v>
      </c>
      <c r="AO14">
        <f t="shared" si="9"/>
        <v>0.17099999999999999</v>
      </c>
      <c r="AP14">
        <f t="shared" si="10"/>
        <v>6.3770850000000001</v>
      </c>
      <c r="AQ14">
        <f t="shared" si="11"/>
        <v>286.96882499999998</v>
      </c>
      <c r="AR14">
        <f t="shared" si="12"/>
        <v>5021.9544375000005</v>
      </c>
      <c r="AS14">
        <f t="shared" si="24"/>
        <v>400.24953322784819</v>
      </c>
      <c r="AT14">
        <f t="shared" si="13"/>
        <v>118.8487619808307</v>
      </c>
      <c r="AU14">
        <f t="shared" si="14"/>
        <v>170179.88474478395</v>
      </c>
      <c r="AV14">
        <f t="shared" si="15"/>
        <v>170.17988474478395</v>
      </c>
      <c r="AW14">
        <f t="shared" si="16"/>
        <v>2.2309082251926573</v>
      </c>
      <c r="AX14">
        <v>29.509682916000003</v>
      </c>
      <c r="AY14" s="13" t="s">
        <v>114</v>
      </c>
    </row>
    <row r="15" spans="1:51" ht="15.75" customHeight="1">
      <c r="A15" s="13" t="s">
        <v>53</v>
      </c>
      <c r="B15" s="13" t="s">
        <v>136</v>
      </c>
      <c r="C15" s="13">
        <v>2</v>
      </c>
      <c r="D15" s="13">
        <v>35</v>
      </c>
      <c r="E15" s="13">
        <v>1.5</v>
      </c>
      <c r="F15" s="13">
        <v>1.268</v>
      </c>
      <c r="G15" s="13">
        <v>1.218</v>
      </c>
      <c r="H15" s="13" t="s">
        <v>55</v>
      </c>
      <c r="I15" s="13" t="s">
        <v>55</v>
      </c>
      <c r="J15">
        <f t="shared" ref="J15:K15" si="37">AVERAGE(F15,H15)</f>
        <v>1.268</v>
      </c>
      <c r="K15">
        <f t="shared" si="37"/>
        <v>1.218</v>
      </c>
      <c r="L15">
        <f t="shared" si="1"/>
        <v>1.2429999999999999</v>
      </c>
      <c r="M15">
        <f t="shared" si="2"/>
        <v>43.504999999999995</v>
      </c>
      <c r="N15">
        <f t="shared" si="3"/>
        <v>1.1699359428185474</v>
      </c>
      <c r="O15">
        <v>126</v>
      </c>
      <c r="P15">
        <v>102</v>
      </c>
      <c r="Q15">
        <v>116</v>
      </c>
      <c r="R15">
        <v>108</v>
      </c>
      <c r="S15">
        <f t="shared" si="18"/>
        <v>452</v>
      </c>
      <c r="T15">
        <v>6</v>
      </c>
      <c r="U15">
        <v>3</v>
      </c>
      <c r="V15">
        <v>6</v>
      </c>
      <c r="W15">
        <v>4</v>
      </c>
      <c r="X15">
        <f t="shared" si="19"/>
        <v>19</v>
      </c>
      <c r="Y15">
        <f t="shared" si="20"/>
        <v>237894.73684210522</v>
      </c>
      <c r="Z15">
        <f t="shared" si="21"/>
        <v>8326315.7894736826</v>
      </c>
      <c r="AA15">
        <f t="shared" si="22"/>
        <v>223911.18522843011</v>
      </c>
      <c r="AB15">
        <f t="shared" si="23"/>
        <v>191387.55980861242</v>
      </c>
      <c r="AC15" s="13">
        <v>29</v>
      </c>
      <c r="AD15" s="13">
        <v>1.2E-2</v>
      </c>
      <c r="AE15" s="13">
        <v>0.64400000000000002</v>
      </c>
      <c r="AF15" s="13">
        <v>0.21199999999999999</v>
      </c>
      <c r="AG15" s="13">
        <v>1.0999999999999999E-2</v>
      </c>
      <c r="AH15" s="13">
        <v>0.64</v>
      </c>
      <c r="AI15" s="13">
        <v>0.20899999999999999</v>
      </c>
      <c r="AJ15">
        <f t="shared" si="4"/>
        <v>0.63200000000000001</v>
      </c>
      <c r="AK15">
        <f t="shared" si="5"/>
        <v>0.19999999999999998</v>
      </c>
      <c r="AL15">
        <f t="shared" si="6"/>
        <v>0.629</v>
      </c>
      <c r="AM15">
        <f t="shared" si="7"/>
        <v>0.19799999999999998</v>
      </c>
      <c r="AN15">
        <f t="shared" si="8"/>
        <v>0.63050000000000006</v>
      </c>
      <c r="AO15">
        <f t="shared" si="9"/>
        <v>0.19899999999999998</v>
      </c>
      <c r="AP15">
        <f t="shared" si="10"/>
        <v>7.0792549999999999</v>
      </c>
      <c r="AQ15">
        <f t="shared" si="11"/>
        <v>247.77392499999999</v>
      </c>
      <c r="AR15">
        <f t="shared" si="12"/>
        <v>7185.4438250000003</v>
      </c>
      <c r="AS15">
        <f t="shared" si="24"/>
        <v>862.97997898230108</v>
      </c>
      <c r="AT15">
        <f t="shared" si="13"/>
        <v>165.16363234111023</v>
      </c>
      <c r="AU15">
        <f t="shared" si="14"/>
        <v>193230.86992233276</v>
      </c>
      <c r="AV15">
        <f t="shared" si="15"/>
        <v>193.23086992233274</v>
      </c>
      <c r="AW15">
        <f t="shared" si="16"/>
        <v>2.2860765090668913</v>
      </c>
      <c r="AX15">
        <v>37.185796596000003</v>
      </c>
      <c r="AY15" s="30" t="s">
        <v>136</v>
      </c>
    </row>
    <row r="16" spans="1:51" ht="15.75" customHeight="1">
      <c r="A16" s="13" t="s">
        <v>53</v>
      </c>
      <c r="B16" s="13" t="s">
        <v>112</v>
      </c>
      <c r="C16" s="13" t="s">
        <v>99</v>
      </c>
      <c r="D16" s="13">
        <v>50</v>
      </c>
      <c r="E16" s="13">
        <v>1.5</v>
      </c>
      <c r="F16" s="13">
        <v>0.85199999999999998</v>
      </c>
      <c r="G16" s="13">
        <v>0.873</v>
      </c>
      <c r="H16" s="13" t="s">
        <v>55</v>
      </c>
      <c r="I16" s="13" t="s">
        <v>55</v>
      </c>
      <c r="J16">
        <f t="shared" ref="J16:K16" si="38">AVERAGE(F16,H16)</f>
        <v>0.85199999999999998</v>
      </c>
      <c r="K16">
        <f t="shared" si="38"/>
        <v>0.873</v>
      </c>
      <c r="L16">
        <f t="shared" si="1"/>
        <v>0.86250000000000004</v>
      </c>
      <c r="M16">
        <f t="shared" si="2"/>
        <v>43.125</v>
      </c>
      <c r="N16">
        <f t="shared" si="3"/>
        <v>0.97277556280277233</v>
      </c>
      <c r="O16">
        <v>140</v>
      </c>
      <c r="P16">
        <v>105</v>
      </c>
      <c r="Q16">
        <v>125</v>
      </c>
      <c r="R16">
        <v>114</v>
      </c>
      <c r="S16">
        <f t="shared" si="18"/>
        <v>484</v>
      </c>
      <c r="T16">
        <v>2</v>
      </c>
      <c r="U16">
        <v>2</v>
      </c>
      <c r="V16">
        <v>4</v>
      </c>
      <c r="W16">
        <v>6</v>
      </c>
      <c r="X16">
        <f t="shared" si="19"/>
        <v>14</v>
      </c>
      <c r="Y16">
        <f t="shared" si="20"/>
        <v>345714.28571428568</v>
      </c>
      <c r="Z16">
        <f t="shared" si="21"/>
        <v>17285714.285714284</v>
      </c>
      <c r="AA16">
        <f t="shared" si="22"/>
        <v>389915.83635324368</v>
      </c>
      <c r="AB16">
        <f t="shared" si="23"/>
        <v>400828.15734989644</v>
      </c>
      <c r="AC16" s="13">
        <v>20</v>
      </c>
      <c r="AD16" s="13">
        <v>1.6E-2</v>
      </c>
      <c r="AE16" s="13">
        <v>0.25600000000000001</v>
      </c>
      <c r="AF16" s="13">
        <v>0.106</v>
      </c>
      <c r="AG16" s="13">
        <v>1.4999999999999999E-2</v>
      </c>
      <c r="AH16" s="13">
        <v>0.25600000000000001</v>
      </c>
      <c r="AI16" s="13">
        <v>0.104</v>
      </c>
      <c r="AJ16">
        <f t="shared" si="4"/>
        <v>0.24</v>
      </c>
      <c r="AK16">
        <f t="shared" si="5"/>
        <v>0.09</v>
      </c>
      <c r="AL16">
        <f t="shared" si="6"/>
        <v>0.24099999999999999</v>
      </c>
      <c r="AM16">
        <f t="shared" si="7"/>
        <v>8.8999999999999996E-2</v>
      </c>
      <c r="AN16">
        <f t="shared" si="8"/>
        <v>0.24049999999999999</v>
      </c>
      <c r="AO16">
        <f t="shared" si="9"/>
        <v>8.9499999999999996E-2</v>
      </c>
      <c r="AP16">
        <f t="shared" si="10"/>
        <v>2.6916349999999998</v>
      </c>
      <c r="AQ16">
        <f t="shared" si="11"/>
        <v>134.58175</v>
      </c>
      <c r="AR16">
        <f t="shared" si="12"/>
        <v>2691.6349999999998</v>
      </c>
      <c r="AS16">
        <f t="shared" si="24"/>
        <v>155.71442148760332</v>
      </c>
      <c r="AT16">
        <f t="shared" si="13"/>
        <v>62.414724637681154</v>
      </c>
      <c r="AU16">
        <f t="shared" si="14"/>
        <v>60715.518886600345</v>
      </c>
      <c r="AV16">
        <f t="shared" si="15"/>
        <v>60.715518886600343</v>
      </c>
      <c r="AW16">
        <f t="shared" si="16"/>
        <v>1.7832997109335809</v>
      </c>
      <c r="AX16">
        <v>44.331911335999997</v>
      </c>
      <c r="AY16" s="13" t="s">
        <v>112</v>
      </c>
    </row>
    <row r="17" spans="1:51" ht="15.75" customHeight="1">
      <c r="A17" s="13" t="s">
        <v>53</v>
      </c>
      <c r="B17" s="13" t="s">
        <v>111</v>
      </c>
      <c r="C17" s="13" t="s">
        <v>99</v>
      </c>
      <c r="D17" s="13">
        <v>27.5</v>
      </c>
      <c r="E17" s="13">
        <v>1.5</v>
      </c>
      <c r="F17" s="13">
        <v>0.66200000000000003</v>
      </c>
      <c r="G17" s="13">
        <v>0.67600000000000005</v>
      </c>
      <c r="H17" s="13" t="s">
        <v>55</v>
      </c>
      <c r="I17" s="13" t="s">
        <v>55</v>
      </c>
      <c r="J17">
        <f t="shared" ref="J17:K17" si="39">AVERAGE(F17,H17)</f>
        <v>0.66200000000000003</v>
      </c>
      <c r="K17">
        <f t="shared" si="39"/>
        <v>0.67600000000000005</v>
      </c>
      <c r="L17">
        <f t="shared" si="1"/>
        <v>0.66900000000000004</v>
      </c>
      <c r="M17">
        <f t="shared" si="2"/>
        <v>18.397500000000001</v>
      </c>
      <c r="N17">
        <f t="shared" si="3"/>
        <v>0.69375011026469358</v>
      </c>
      <c r="O17">
        <v>141</v>
      </c>
      <c r="P17">
        <v>152</v>
      </c>
      <c r="Q17">
        <v>151</v>
      </c>
      <c r="R17">
        <v>146</v>
      </c>
      <c r="S17">
        <f t="shared" si="18"/>
        <v>590</v>
      </c>
      <c r="T17">
        <v>1</v>
      </c>
      <c r="U17">
        <v>2</v>
      </c>
      <c r="V17">
        <v>2</v>
      </c>
      <c r="W17">
        <v>2</v>
      </c>
      <c r="X17">
        <f t="shared" si="19"/>
        <v>7</v>
      </c>
      <c r="Y17">
        <f t="shared" si="20"/>
        <v>842857.14285714272</v>
      </c>
      <c r="Z17">
        <f t="shared" si="21"/>
        <v>23178571.428571425</v>
      </c>
      <c r="AA17">
        <f t="shared" si="22"/>
        <v>874039.21643427107</v>
      </c>
      <c r="AB17">
        <f t="shared" si="23"/>
        <v>1259876.1477685242</v>
      </c>
      <c r="AC17" s="13">
        <v>22.5</v>
      </c>
      <c r="AD17" s="13">
        <v>8.0000000000000002E-3</v>
      </c>
      <c r="AE17" s="13">
        <v>0.156</v>
      </c>
      <c r="AF17" s="13">
        <v>5.6000000000000001E-2</v>
      </c>
      <c r="AG17" s="13">
        <v>2.8000000000000001E-2</v>
      </c>
      <c r="AH17" s="13">
        <v>0.186</v>
      </c>
      <c r="AI17" s="13">
        <v>8.5999999999999993E-2</v>
      </c>
      <c r="AJ17">
        <f t="shared" si="4"/>
        <v>0.14799999999999999</v>
      </c>
      <c r="AK17">
        <f t="shared" si="5"/>
        <v>4.8000000000000001E-2</v>
      </c>
      <c r="AL17">
        <f t="shared" si="6"/>
        <v>0.158</v>
      </c>
      <c r="AM17">
        <f t="shared" si="7"/>
        <v>5.7999999999999996E-2</v>
      </c>
      <c r="AN17">
        <f t="shared" si="8"/>
        <v>0.153</v>
      </c>
      <c r="AO17">
        <f t="shared" si="9"/>
        <v>5.2999999999999999E-2</v>
      </c>
      <c r="AP17">
        <f t="shared" si="10"/>
        <v>1.7148699999999999</v>
      </c>
      <c r="AQ17">
        <f t="shared" si="11"/>
        <v>47.158924999999996</v>
      </c>
      <c r="AR17">
        <f t="shared" si="12"/>
        <v>1061.0758125</v>
      </c>
      <c r="AS17">
        <f t="shared" si="24"/>
        <v>45.778309322033905</v>
      </c>
      <c r="AT17">
        <f t="shared" si="13"/>
        <v>57.674999999999997</v>
      </c>
      <c r="AU17">
        <f t="shared" si="14"/>
        <v>40012.037609516199</v>
      </c>
      <c r="AV17">
        <f t="shared" si="15"/>
        <v>40.012037609516199</v>
      </c>
      <c r="AW17">
        <f t="shared" si="16"/>
        <v>1.6021906683506661</v>
      </c>
      <c r="AX17">
        <v>26.518914703999997</v>
      </c>
      <c r="AY17" s="30" t="s">
        <v>111</v>
      </c>
    </row>
    <row r="18" spans="1:51" ht="15.75" customHeight="1">
      <c r="A18" s="13" t="s">
        <v>53</v>
      </c>
      <c r="B18" s="13" t="s">
        <v>134</v>
      </c>
      <c r="C18" s="13">
        <v>3</v>
      </c>
      <c r="D18" s="13">
        <v>47.5</v>
      </c>
      <c r="E18" s="13">
        <v>1.5</v>
      </c>
      <c r="F18" s="13">
        <v>0.51800000000000002</v>
      </c>
      <c r="G18" s="13">
        <v>0.50800000000000001</v>
      </c>
      <c r="H18" s="13" t="s">
        <v>55</v>
      </c>
      <c r="I18" s="13" t="s">
        <v>55</v>
      </c>
      <c r="J18">
        <f t="shared" ref="J18:K18" si="40">AVERAGE(F18,H18)</f>
        <v>0.51800000000000002</v>
      </c>
      <c r="K18">
        <f t="shared" si="40"/>
        <v>0.50800000000000001</v>
      </c>
      <c r="L18">
        <f t="shared" si="1"/>
        <v>0.51300000000000001</v>
      </c>
      <c r="M18">
        <f t="shared" si="2"/>
        <v>24.3675</v>
      </c>
      <c r="N18">
        <f t="shared" si="3"/>
        <v>0.75035164771537433</v>
      </c>
      <c r="O18">
        <v>126</v>
      </c>
      <c r="P18">
        <v>109</v>
      </c>
      <c r="Q18">
        <v>103</v>
      </c>
      <c r="R18">
        <v>143</v>
      </c>
      <c r="S18">
        <f t="shared" si="18"/>
        <v>481</v>
      </c>
      <c r="T18">
        <v>6</v>
      </c>
      <c r="U18">
        <v>6</v>
      </c>
      <c r="V18">
        <v>5</v>
      </c>
      <c r="W18">
        <v>4</v>
      </c>
      <c r="X18">
        <f t="shared" si="19"/>
        <v>21</v>
      </c>
      <c r="Y18">
        <f t="shared" si="20"/>
        <v>229047.61904761902</v>
      </c>
      <c r="Z18">
        <f t="shared" si="21"/>
        <v>10879761.904761903</v>
      </c>
      <c r="AA18">
        <f t="shared" si="22"/>
        <v>335021.94611630461</v>
      </c>
      <c r="AB18">
        <f t="shared" si="23"/>
        <v>446486.58683746395</v>
      </c>
      <c r="AC18" s="13">
        <v>22.5</v>
      </c>
      <c r="AD18" s="13">
        <v>8.9999999999999993E-3</v>
      </c>
      <c r="AE18" s="13">
        <v>0.13800000000000001</v>
      </c>
      <c r="AF18" s="13">
        <v>6.0999999999999999E-2</v>
      </c>
      <c r="AG18" s="13">
        <v>0.01</v>
      </c>
      <c r="AH18" s="13">
        <v>0.13300000000000001</v>
      </c>
      <c r="AI18" s="13">
        <v>5.8999999999999997E-2</v>
      </c>
      <c r="AJ18">
        <f t="shared" si="4"/>
        <v>0.129</v>
      </c>
      <c r="AK18">
        <f t="shared" si="5"/>
        <v>5.1999999999999998E-2</v>
      </c>
      <c r="AL18">
        <f t="shared" si="6"/>
        <v>0.12300000000000001</v>
      </c>
      <c r="AM18">
        <f t="shared" si="7"/>
        <v>4.8999999999999995E-2</v>
      </c>
      <c r="AN18">
        <f t="shared" si="8"/>
        <v>0.126</v>
      </c>
      <c r="AO18">
        <f t="shared" si="9"/>
        <v>5.0499999999999996E-2</v>
      </c>
      <c r="AP18">
        <f t="shared" si="10"/>
        <v>1.4078600000000001</v>
      </c>
      <c r="AQ18">
        <f t="shared" si="11"/>
        <v>66.873350000000002</v>
      </c>
      <c r="AR18">
        <f t="shared" si="12"/>
        <v>1504.6503750000002</v>
      </c>
      <c r="AS18">
        <f t="shared" si="24"/>
        <v>138.29809771309775</v>
      </c>
      <c r="AT18">
        <f t="shared" si="13"/>
        <v>61.748245614035092</v>
      </c>
      <c r="AU18">
        <f t="shared" si="14"/>
        <v>46332.897840024867</v>
      </c>
      <c r="AV18">
        <f t="shared" si="15"/>
        <v>46.33289784002487</v>
      </c>
      <c r="AW18">
        <f t="shared" si="16"/>
        <v>1.6658894635222827</v>
      </c>
      <c r="AX18">
        <v>32.474773759999998</v>
      </c>
      <c r="AY18" s="30" t="s">
        <v>134</v>
      </c>
    </row>
    <row r="19" spans="1:51" ht="15.75" customHeight="1">
      <c r="A19" s="13" t="s">
        <v>53</v>
      </c>
      <c r="B19" s="13" t="s">
        <v>122</v>
      </c>
      <c r="C19" s="13" t="s">
        <v>99</v>
      </c>
      <c r="D19" s="13">
        <v>37.5</v>
      </c>
      <c r="E19" s="13">
        <v>1.5</v>
      </c>
      <c r="F19" s="13">
        <v>1.0249999999999999</v>
      </c>
      <c r="G19" s="13">
        <v>0.93899999999999995</v>
      </c>
      <c r="H19" s="13" t="s">
        <v>55</v>
      </c>
      <c r="I19" s="13" t="s">
        <v>55</v>
      </c>
      <c r="J19">
        <f t="shared" ref="J19:K19" si="41">AVERAGE(F19,H19)</f>
        <v>1.0249999999999999</v>
      </c>
      <c r="K19">
        <f t="shared" si="41"/>
        <v>0.93899999999999995</v>
      </c>
      <c r="L19">
        <f t="shared" si="1"/>
        <v>0.98199999999999998</v>
      </c>
      <c r="M19">
        <f t="shared" si="2"/>
        <v>36.825000000000003</v>
      </c>
      <c r="N19">
        <f t="shared" si="3"/>
        <v>0.88518791476916603</v>
      </c>
      <c r="O19">
        <v>189</v>
      </c>
      <c r="P19">
        <v>177</v>
      </c>
      <c r="Q19">
        <v>161</v>
      </c>
      <c r="R19">
        <v>184</v>
      </c>
      <c r="S19">
        <f t="shared" si="18"/>
        <v>711</v>
      </c>
      <c r="T19">
        <v>1</v>
      </c>
      <c r="U19">
        <v>1</v>
      </c>
      <c r="V19">
        <v>2</v>
      </c>
      <c r="W19">
        <v>1</v>
      </c>
      <c r="X19">
        <f t="shared" si="19"/>
        <v>5</v>
      </c>
      <c r="Y19">
        <f t="shared" si="20"/>
        <v>1421999.9999999998</v>
      </c>
      <c r="Z19">
        <f t="shared" si="21"/>
        <v>53324999.999999993</v>
      </c>
      <c r="AA19">
        <f t="shared" si="22"/>
        <v>1281809.7910404825</v>
      </c>
      <c r="AB19">
        <f t="shared" si="23"/>
        <v>1448065.1731160893</v>
      </c>
      <c r="AC19" s="13">
        <v>31.5</v>
      </c>
      <c r="AD19" s="13">
        <v>1.2E-2</v>
      </c>
      <c r="AE19" s="13">
        <v>0.48699999999999999</v>
      </c>
      <c r="AF19" s="13">
        <v>0.18099999999999999</v>
      </c>
      <c r="AG19" s="13">
        <v>1.4999999999999999E-2</v>
      </c>
      <c r="AH19" s="13">
        <v>0.49199999999999999</v>
      </c>
      <c r="AI19" s="13">
        <v>0.188</v>
      </c>
      <c r="AJ19">
        <f t="shared" si="4"/>
        <v>0.47499999999999998</v>
      </c>
      <c r="AK19">
        <f t="shared" si="5"/>
        <v>0.16899999999999998</v>
      </c>
      <c r="AL19">
        <f t="shared" si="6"/>
        <v>0.47699999999999998</v>
      </c>
      <c r="AM19">
        <f t="shared" si="7"/>
        <v>0.17299999999999999</v>
      </c>
      <c r="AN19">
        <f t="shared" si="8"/>
        <v>0.47599999999999998</v>
      </c>
      <c r="AO19">
        <f t="shared" si="9"/>
        <v>0.17099999999999999</v>
      </c>
      <c r="AP19">
        <f t="shared" si="10"/>
        <v>5.3312399999999993</v>
      </c>
      <c r="AQ19">
        <f t="shared" si="11"/>
        <v>199.92149999999998</v>
      </c>
      <c r="AR19">
        <f t="shared" si="12"/>
        <v>6297.5272499999992</v>
      </c>
      <c r="AS19">
        <f t="shared" si="24"/>
        <v>118.09708860759494</v>
      </c>
      <c r="AT19">
        <f t="shared" si="13"/>
        <v>171.0122810590631</v>
      </c>
      <c r="AU19">
        <f t="shared" si="14"/>
        <v>151378.00447059062</v>
      </c>
      <c r="AV19">
        <f t="shared" si="15"/>
        <v>151.37800447059061</v>
      </c>
      <c r="AW19">
        <f t="shared" si="16"/>
        <v>2.1800627758838895</v>
      </c>
      <c r="AX19">
        <v>41.601336152000002</v>
      </c>
      <c r="AY19" s="13" t="s">
        <v>122</v>
      </c>
    </row>
    <row r="20" spans="1:51" ht="15.75" customHeight="1">
      <c r="A20" s="13" t="s">
        <v>144</v>
      </c>
      <c r="B20" s="13" t="s">
        <v>94</v>
      </c>
      <c r="C20" s="13">
        <v>3</v>
      </c>
      <c r="D20" s="13">
        <v>37.5</v>
      </c>
      <c r="E20" s="13">
        <v>1.5</v>
      </c>
      <c r="F20" s="13">
        <v>0.76600000000000001</v>
      </c>
      <c r="G20" s="13">
        <v>0.76600000000000001</v>
      </c>
      <c r="H20" s="13" t="s">
        <v>55</v>
      </c>
      <c r="I20" s="13" t="s">
        <v>55</v>
      </c>
      <c r="J20">
        <f t="shared" ref="J20:K20" si="42">AVERAGE(F20,H20)</f>
        <v>0.76600000000000001</v>
      </c>
      <c r="K20">
        <f t="shared" si="42"/>
        <v>0.76600000000000001</v>
      </c>
      <c r="L20">
        <f t="shared" si="1"/>
        <v>0.76600000000000001</v>
      </c>
      <c r="M20">
        <f t="shared" si="2"/>
        <v>28.725000000000001</v>
      </c>
      <c r="N20">
        <f t="shared" si="3"/>
        <v>1.1023262487417456</v>
      </c>
      <c r="O20">
        <v>103</v>
      </c>
      <c r="P20">
        <v>106</v>
      </c>
      <c r="Q20">
        <v>109</v>
      </c>
      <c r="R20">
        <v>120</v>
      </c>
      <c r="S20">
        <f t="shared" si="18"/>
        <v>438</v>
      </c>
      <c r="T20">
        <v>6</v>
      </c>
      <c r="U20">
        <v>7</v>
      </c>
      <c r="V20">
        <v>6</v>
      </c>
      <c r="W20">
        <v>8</v>
      </c>
      <c r="X20">
        <f t="shared" si="19"/>
        <v>27</v>
      </c>
      <c r="Y20">
        <f t="shared" si="20"/>
        <v>162222.22222222219</v>
      </c>
      <c r="Z20">
        <f t="shared" si="21"/>
        <v>6083333.3333333321</v>
      </c>
      <c r="AA20">
        <f t="shared" si="22"/>
        <v>233448.84293051178</v>
      </c>
      <c r="AB20">
        <f t="shared" si="23"/>
        <v>211778.35799245717</v>
      </c>
      <c r="AC20" s="13">
        <v>31.5</v>
      </c>
      <c r="AD20" s="13">
        <v>8.9999999999999993E-3</v>
      </c>
      <c r="AE20" s="13">
        <v>9.5000000000000001E-2</v>
      </c>
      <c r="AF20" s="13">
        <v>4.1000000000000002E-2</v>
      </c>
      <c r="AG20" s="13">
        <v>0.01</v>
      </c>
      <c r="AH20" s="13">
        <v>9.5000000000000001E-2</v>
      </c>
      <c r="AI20" s="13">
        <v>4.1000000000000002E-2</v>
      </c>
      <c r="AJ20">
        <f t="shared" si="4"/>
        <v>8.6000000000000007E-2</v>
      </c>
      <c r="AK20">
        <f t="shared" si="5"/>
        <v>3.2000000000000001E-2</v>
      </c>
      <c r="AL20">
        <f t="shared" si="6"/>
        <v>8.5000000000000006E-2</v>
      </c>
      <c r="AM20">
        <f t="shared" si="7"/>
        <v>3.1E-2</v>
      </c>
      <c r="AN20">
        <f t="shared" si="8"/>
        <v>8.5500000000000007E-2</v>
      </c>
      <c r="AO20">
        <f t="shared" si="9"/>
        <v>3.15E-2</v>
      </c>
      <c r="AP20">
        <f t="shared" si="10"/>
        <v>0.95710500000000009</v>
      </c>
      <c r="AQ20">
        <f t="shared" si="11"/>
        <v>35.891437500000002</v>
      </c>
      <c r="AR20">
        <f t="shared" si="12"/>
        <v>1130.5802812500001</v>
      </c>
      <c r="AS20">
        <f t="shared" si="24"/>
        <v>185.84881335616444</v>
      </c>
      <c r="AT20">
        <f t="shared" si="13"/>
        <v>39.358756527415146</v>
      </c>
      <c r="AU20">
        <f t="shared" si="14"/>
        <v>43386.190438005229</v>
      </c>
      <c r="AV20">
        <f t="shared" si="15"/>
        <v>43.386190438005229</v>
      </c>
      <c r="AW20">
        <f t="shared" si="16"/>
        <v>1.6373515182004994</v>
      </c>
      <c r="AX20">
        <v>26.058528528</v>
      </c>
      <c r="AY20" s="13" t="s">
        <v>94</v>
      </c>
    </row>
    <row r="21" spans="1:51" ht="15.75" customHeight="1">
      <c r="A21" s="13" t="s">
        <v>144</v>
      </c>
      <c r="B21" s="13" t="s">
        <v>130</v>
      </c>
      <c r="C21" s="13" t="s">
        <v>99</v>
      </c>
      <c r="D21" s="13">
        <v>32.5</v>
      </c>
      <c r="E21" s="13">
        <v>1.5</v>
      </c>
      <c r="F21" s="13">
        <v>0.628</v>
      </c>
      <c r="G21" s="13">
        <v>0.63</v>
      </c>
      <c r="H21" s="13" t="s">
        <v>55</v>
      </c>
      <c r="I21" s="13" t="s">
        <v>55</v>
      </c>
      <c r="J21">
        <f t="shared" ref="J21:K21" si="43">AVERAGE(F21,H21)</f>
        <v>0.628</v>
      </c>
      <c r="K21">
        <f t="shared" si="43"/>
        <v>0.63</v>
      </c>
      <c r="L21">
        <f t="shared" si="1"/>
        <v>0.629</v>
      </c>
      <c r="M21">
        <f t="shared" si="2"/>
        <v>20.442499999999999</v>
      </c>
      <c r="N21">
        <f t="shared" si="3"/>
        <v>0.72124962150315808</v>
      </c>
      <c r="O21">
        <v>109</v>
      </c>
      <c r="P21">
        <v>108</v>
      </c>
      <c r="Q21">
        <v>145</v>
      </c>
      <c r="R21">
        <v>122</v>
      </c>
      <c r="S21">
        <f t="shared" si="18"/>
        <v>484</v>
      </c>
      <c r="T21">
        <v>3</v>
      </c>
      <c r="U21">
        <v>3</v>
      </c>
      <c r="V21">
        <v>3</v>
      </c>
      <c r="W21">
        <v>2</v>
      </c>
      <c r="X21">
        <f t="shared" si="19"/>
        <v>11</v>
      </c>
      <c r="Y21">
        <f t="shared" si="20"/>
        <v>439999.99999999988</v>
      </c>
      <c r="Z21">
        <f t="shared" si="21"/>
        <v>14299999.999999996</v>
      </c>
      <c r="AA21">
        <f t="shared" si="22"/>
        <v>504530.7368225588</v>
      </c>
      <c r="AB21">
        <f t="shared" si="23"/>
        <v>699523.05246422882</v>
      </c>
      <c r="AC21" s="13">
        <v>26</v>
      </c>
      <c r="AD21" s="13">
        <v>1.0999999999999999E-2</v>
      </c>
      <c r="AE21" s="13">
        <v>0.16900000000000001</v>
      </c>
      <c r="AF21" s="13">
        <v>7.0000000000000007E-2</v>
      </c>
      <c r="AG21" s="13">
        <v>2.5000000000000001E-2</v>
      </c>
      <c r="AH21" s="13">
        <v>0.189</v>
      </c>
      <c r="AI21" s="13">
        <v>0.09</v>
      </c>
      <c r="AJ21">
        <f t="shared" si="4"/>
        <v>0.158</v>
      </c>
      <c r="AK21">
        <f t="shared" si="5"/>
        <v>5.9000000000000011E-2</v>
      </c>
      <c r="AL21">
        <f t="shared" si="6"/>
        <v>0.16400000000000001</v>
      </c>
      <c r="AM21">
        <f t="shared" si="7"/>
        <v>6.5000000000000002E-2</v>
      </c>
      <c r="AN21">
        <f t="shared" si="8"/>
        <v>0.161</v>
      </c>
      <c r="AO21">
        <f t="shared" si="9"/>
        <v>6.2000000000000006E-2</v>
      </c>
      <c r="AP21">
        <f t="shared" si="10"/>
        <v>1.8005500000000001</v>
      </c>
      <c r="AQ21">
        <f t="shared" si="11"/>
        <v>58.517875000000004</v>
      </c>
      <c r="AR21">
        <f t="shared" si="12"/>
        <v>1521.4647500000001</v>
      </c>
      <c r="AS21">
        <f t="shared" si="24"/>
        <v>106.3961363636364</v>
      </c>
      <c r="AT21">
        <f t="shared" si="13"/>
        <v>74.426550079491264</v>
      </c>
      <c r="AU21">
        <f t="shared" si="14"/>
        <v>53680.12107461891</v>
      </c>
      <c r="AV21">
        <f t="shared" si="15"/>
        <v>53.68012107461891</v>
      </c>
      <c r="AW21">
        <f t="shared" si="16"/>
        <v>1.72981348670601</v>
      </c>
      <c r="AX21">
        <v>28.343169120000002</v>
      </c>
      <c r="AY21" s="13" t="s">
        <v>130</v>
      </c>
    </row>
    <row r="22" spans="1:51" ht="15.75" customHeight="1">
      <c r="A22" s="13" t="s">
        <v>144</v>
      </c>
      <c r="B22" s="13" t="s">
        <v>108</v>
      </c>
      <c r="C22" s="13">
        <v>2</v>
      </c>
      <c r="D22" s="13">
        <v>30</v>
      </c>
      <c r="E22" s="13">
        <v>1.5</v>
      </c>
      <c r="F22" s="13">
        <v>0.625</v>
      </c>
      <c r="G22" s="13">
        <v>0.60199999999999998</v>
      </c>
      <c r="H22" s="13" t="s">
        <v>55</v>
      </c>
      <c r="I22" s="13" t="s">
        <v>55</v>
      </c>
      <c r="J22">
        <f t="shared" ref="J22:K22" si="44">AVERAGE(F22,H22)</f>
        <v>0.625</v>
      </c>
      <c r="K22">
        <f t="shared" si="44"/>
        <v>0.60199999999999998</v>
      </c>
      <c r="L22">
        <f t="shared" si="1"/>
        <v>0.61349999999999993</v>
      </c>
      <c r="M22">
        <f t="shared" si="2"/>
        <v>18.404999999999998</v>
      </c>
      <c r="N22">
        <f t="shared" si="3"/>
        <v>0.66049586274183825</v>
      </c>
      <c r="O22">
        <v>104</v>
      </c>
      <c r="P22">
        <v>102</v>
      </c>
      <c r="Q22">
        <v>115</v>
      </c>
      <c r="R22">
        <v>117</v>
      </c>
      <c r="S22">
        <f t="shared" si="18"/>
        <v>438</v>
      </c>
      <c r="T22">
        <v>7</v>
      </c>
      <c r="U22">
        <v>5</v>
      </c>
      <c r="V22">
        <v>6</v>
      </c>
      <c r="W22">
        <v>6</v>
      </c>
      <c r="X22">
        <f t="shared" si="19"/>
        <v>24</v>
      </c>
      <c r="Y22">
        <f t="shared" si="20"/>
        <v>182499.99999999997</v>
      </c>
      <c r="Z22">
        <f t="shared" si="21"/>
        <v>5474999.9999999991</v>
      </c>
      <c r="AA22">
        <f t="shared" si="22"/>
        <v>196480.02436900648</v>
      </c>
      <c r="AB22">
        <f t="shared" si="23"/>
        <v>297473.51263243682</v>
      </c>
      <c r="AC22" s="13">
        <v>25</v>
      </c>
      <c r="AD22" s="13">
        <v>1.0999999999999999E-2</v>
      </c>
      <c r="AE22" s="13">
        <v>0.123</v>
      </c>
      <c r="AF22" s="13">
        <v>5.3999999999999999E-2</v>
      </c>
      <c r="AG22" s="13">
        <v>1.0999999999999999E-2</v>
      </c>
      <c r="AH22" s="13">
        <v>0.123</v>
      </c>
      <c r="AI22" s="13">
        <v>5.3999999999999999E-2</v>
      </c>
      <c r="AJ22">
        <f t="shared" si="4"/>
        <v>0.112</v>
      </c>
      <c r="AK22">
        <f t="shared" si="5"/>
        <v>4.2999999999999997E-2</v>
      </c>
      <c r="AL22">
        <f t="shared" si="6"/>
        <v>0.112</v>
      </c>
      <c r="AM22">
        <f t="shared" si="7"/>
        <v>4.2999999999999997E-2</v>
      </c>
      <c r="AN22">
        <f t="shared" si="8"/>
        <v>0.112</v>
      </c>
      <c r="AO22">
        <f t="shared" si="9"/>
        <v>4.2999999999999997E-2</v>
      </c>
      <c r="AP22">
        <f t="shared" si="10"/>
        <v>1.25264</v>
      </c>
      <c r="AQ22">
        <f t="shared" si="11"/>
        <v>37.5792</v>
      </c>
      <c r="AR22">
        <f t="shared" si="12"/>
        <v>939.48</v>
      </c>
      <c r="AS22">
        <f t="shared" si="24"/>
        <v>171.59452054794522</v>
      </c>
      <c r="AT22">
        <f t="shared" si="13"/>
        <v>51.04482477587613</v>
      </c>
      <c r="AU22">
        <f t="shared" si="14"/>
        <v>33714.895578848264</v>
      </c>
      <c r="AV22">
        <f t="shared" si="15"/>
        <v>33.714895578848264</v>
      </c>
      <c r="AW22">
        <f t="shared" si="16"/>
        <v>1.5278218189258956</v>
      </c>
      <c r="AX22">
        <v>27.865428139999999</v>
      </c>
      <c r="AY22" s="13" t="s">
        <v>108</v>
      </c>
    </row>
    <row r="23" spans="1:51" ht="15.75" customHeight="1">
      <c r="A23" s="13" t="s">
        <v>144</v>
      </c>
      <c r="B23" s="13" t="s">
        <v>86</v>
      </c>
      <c r="C23" s="13" t="s">
        <v>99</v>
      </c>
      <c r="D23" s="13">
        <v>32.5</v>
      </c>
      <c r="E23" s="13">
        <v>1.5</v>
      </c>
      <c r="F23" s="13">
        <v>0.71399999999999997</v>
      </c>
      <c r="G23" s="13">
        <v>0.79300000000000004</v>
      </c>
      <c r="H23" s="13" t="s">
        <v>55</v>
      </c>
      <c r="I23" s="13" t="s">
        <v>55</v>
      </c>
      <c r="J23">
        <f t="shared" ref="J23:K23" si="45">AVERAGE(F23,H23)</f>
        <v>0.71399999999999997</v>
      </c>
      <c r="K23">
        <f t="shared" si="45"/>
        <v>0.79300000000000004</v>
      </c>
      <c r="L23">
        <f t="shared" si="1"/>
        <v>0.75350000000000006</v>
      </c>
      <c r="M23">
        <f t="shared" si="2"/>
        <v>24.488750000000003</v>
      </c>
      <c r="N23">
        <f t="shared" si="3"/>
        <v>2.6373573657634175</v>
      </c>
      <c r="O23">
        <v>123</v>
      </c>
      <c r="P23">
        <v>139</v>
      </c>
      <c r="Q23">
        <v>166</v>
      </c>
      <c r="R23">
        <v>120</v>
      </c>
      <c r="S23">
        <f t="shared" si="18"/>
        <v>548</v>
      </c>
      <c r="T23">
        <v>3</v>
      </c>
      <c r="U23">
        <v>2</v>
      </c>
      <c r="V23">
        <v>2</v>
      </c>
      <c r="W23">
        <v>2</v>
      </c>
      <c r="X23">
        <f t="shared" si="19"/>
        <v>9</v>
      </c>
      <c r="Y23">
        <f t="shared" si="20"/>
        <v>608888.88888888876</v>
      </c>
      <c r="Z23">
        <f t="shared" si="21"/>
        <v>19788888.888888884</v>
      </c>
      <c r="AA23">
        <f t="shared" si="22"/>
        <v>2131197.8713239729</v>
      </c>
      <c r="AB23">
        <f t="shared" si="23"/>
        <v>808080.80808080779</v>
      </c>
      <c r="AC23" s="13">
        <v>30</v>
      </c>
      <c r="AD23" s="13">
        <v>6.0000000000000001E-3</v>
      </c>
      <c r="AE23" s="13">
        <v>9.2999999999999999E-2</v>
      </c>
      <c r="AF23" s="13">
        <v>4.2000000000000003E-2</v>
      </c>
      <c r="AG23" s="13">
        <v>8.0000000000000002E-3</v>
      </c>
      <c r="AH23" s="13">
        <v>9.0999999999999998E-2</v>
      </c>
      <c r="AI23" s="13">
        <v>4.1000000000000002E-2</v>
      </c>
      <c r="AJ23">
        <f t="shared" si="4"/>
        <v>8.6999999999999994E-2</v>
      </c>
      <c r="AK23">
        <f t="shared" si="5"/>
        <v>3.6000000000000004E-2</v>
      </c>
      <c r="AL23">
        <f t="shared" si="6"/>
        <v>8.299999999999999E-2</v>
      </c>
      <c r="AM23">
        <f t="shared" si="7"/>
        <v>3.3000000000000002E-2</v>
      </c>
      <c r="AN23">
        <f t="shared" si="8"/>
        <v>8.4999999999999992E-2</v>
      </c>
      <c r="AO23">
        <f t="shared" si="9"/>
        <v>3.4500000000000003E-2</v>
      </c>
      <c r="AP23">
        <f t="shared" si="10"/>
        <v>0.94946999999999993</v>
      </c>
      <c r="AQ23">
        <f t="shared" si="11"/>
        <v>30.857774999999997</v>
      </c>
      <c r="AR23">
        <f t="shared" si="12"/>
        <v>925.73324999999988</v>
      </c>
      <c r="AS23">
        <f t="shared" si="24"/>
        <v>46.780456204379568</v>
      </c>
      <c r="AT23">
        <f t="shared" si="13"/>
        <v>37.802388852023881</v>
      </c>
      <c r="AU23">
        <f t="shared" si="14"/>
        <v>99698.408682338079</v>
      </c>
      <c r="AV23">
        <f t="shared" si="15"/>
        <v>99.698408682338084</v>
      </c>
      <c r="AW23">
        <f t="shared" si="16"/>
        <v>1.9986882264561399</v>
      </c>
      <c r="AX23">
        <v>9.285336268</v>
      </c>
      <c r="AY23" s="13" t="s">
        <v>86</v>
      </c>
    </row>
    <row r="24" spans="1:51" ht="15.75" customHeight="1">
      <c r="A24" s="13" t="s">
        <v>144</v>
      </c>
      <c r="B24" s="13" t="s">
        <v>119</v>
      </c>
      <c r="C24" s="13">
        <v>3</v>
      </c>
      <c r="D24" s="13">
        <v>20.5</v>
      </c>
      <c r="E24" s="13">
        <v>1.5</v>
      </c>
      <c r="F24" s="13">
        <v>0.82</v>
      </c>
      <c r="G24" s="13">
        <v>0.60099999999999998</v>
      </c>
      <c r="H24" s="13" t="s">
        <v>55</v>
      </c>
      <c r="I24" s="13" t="s">
        <v>55</v>
      </c>
      <c r="J24">
        <f t="shared" ref="J24:K24" si="46">AVERAGE(F24,H24)</f>
        <v>0.82</v>
      </c>
      <c r="K24">
        <f t="shared" si="46"/>
        <v>0.60099999999999998</v>
      </c>
      <c r="L24">
        <f t="shared" si="1"/>
        <v>0.71049999999999991</v>
      </c>
      <c r="M24">
        <f t="shared" si="2"/>
        <v>14.565249999999999</v>
      </c>
      <c r="N24">
        <f t="shared" si="3"/>
        <v>0.79005381016483722</v>
      </c>
      <c r="O24">
        <v>106</v>
      </c>
      <c r="P24">
        <v>120</v>
      </c>
      <c r="Q24">
        <v>143</v>
      </c>
      <c r="R24">
        <v>146</v>
      </c>
      <c r="S24">
        <f t="shared" si="18"/>
        <v>515</v>
      </c>
      <c r="T24">
        <v>4</v>
      </c>
      <c r="U24">
        <v>5</v>
      </c>
      <c r="V24">
        <v>6</v>
      </c>
      <c r="W24">
        <v>5</v>
      </c>
      <c r="X24">
        <f t="shared" si="19"/>
        <v>20</v>
      </c>
      <c r="Y24">
        <f t="shared" si="20"/>
        <v>257499.99999999994</v>
      </c>
      <c r="Z24">
        <f t="shared" si="21"/>
        <v>5278749.9999999991</v>
      </c>
      <c r="AA24">
        <f t="shared" si="22"/>
        <v>286331.9579415138</v>
      </c>
      <c r="AB24">
        <f t="shared" si="23"/>
        <v>362420.83040112595</v>
      </c>
      <c r="AC24" s="13">
        <v>12.5</v>
      </c>
      <c r="AD24" s="13">
        <v>6.0000000000000001E-3</v>
      </c>
      <c r="AE24" s="13">
        <v>7.5999999999999998E-2</v>
      </c>
      <c r="AF24" s="13">
        <v>3.4000000000000002E-2</v>
      </c>
      <c r="AG24" s="13">
        <v>8.0000000000000002E-3</v>
      </c>
      <c r="AH24" s="13">
        <v>7.8E-2</v>
      </c>
      <c r="AI24" s="13">
        <v>3.5000000000000003E-2</v>
      </c>
      <c r="AJ24">
        <f t="shared" si="4"/>
        <v>6.9999999999999993E-2</v>
      </c>
      <c r="AK24">
        <f t="shared" si="5"/>
        <v>2.8000000000000004E-2</v>
      </c>
      <c r="AL24">
        <f t="shared" si="6"/>
        <v>7.0000000000000007E-2</v>
      </c>
      <c r="AM24">
        <f t="shared" si="7"/>
        <v>2.7000000000000003E-2</v>
      </c>
      <c r="AN24">
        <f t="shared" si="8"/>
        <v>7.0000000000000007E-2</v>
      </c>
      <c r="AO24">
        <f t="shared" si="9"/>
        <v>2.7500000000000004E-2</v>
      </c>
      <c r="AP24">
        <f t="shared" si="10"/>
        <v>0.78250000000000008</v>
      </c>
      <c r="AQ24">
        <f t="shared" si="11"/>
        <v>16.041250000000002</v>
      </c>
      <c r="AR24">
        <f t="shared" si="12"/>
        <v>200.51562500000003</v>
      </c>
      <c r="AS24">
        <f t="shared" si="24"/>
        <v>37.985436893203897</v>
      </c>
      <c r="AT24">
        <f t="shared" si="13"/>
        <v>13.76671358198452</v>
      </c>
      <c r="AU24">
        <f t="shared" si="14"/>
        <v>10876.444518894883</v>
      </c>
      <c r="AV24">
        <f t="shared" si="15"/>
        <v>10.876444518894884</v>
      </c>
      <c r="AW24">
        <f t="shared" si="16"/>
        <v>1.0364869488380526</v>
      </c>
      <c r="AX24">
        <v>18.435769579999999</v>
      </c>
      <c r="AY24" s="13" t="s">
        <v>119</v>
      </c>
    </row>
    <row r="25" spans="1:51" ht="15.75" customHeight="1">
      <c r="A25" s="13" t="s">
        <v>144</v>
      </c>
      <c r="B25" s="13" t="s">
        <v>92</v>
      </c>
      <c r="C25" s="13">
        <v>3</v>
      </c>
      <c r="D25" s="13">
        <v>47.5</v>
      </c>
      <c r="E25" s="13">
        <v>1.5</v>
      </c>
      <c r="F25" s="13">
        <v>0.56399999999999995</v>
      </c>
      <c r="G25" s="13">
        <v>0.56000000000000005</v>
      </c>
      <c r="H25" s="13" t="s">
        <v>55</v>
      </c>
      <c r="I25" s="13" t="s">
        <v>55</v>
      </c>
      <c r="J25">
        <f t="shared" ref="J25:K25" si="47">AVERAGE(F25,H25)</f>
        <v>0.56399999999999995</v>
      </c>
      <c r="K25">
        <f t="shared" si="47"/>
        <v>0.56000000000000005</v>
      </c>
      <c r="L25">
        <f t="shared" si="1"/>
        <v>0.56200000000000006</v>
      </c>
      <c r="M25">
        <f t="shared" si="2"/>
        <v>26.695000000000004</v>
      </c>
      <c r="N25">
        <f t="shared" si="3"/>
        <v>0.71639385078146189</v>
      </c>
      <c r="O25">
        <v>70</v>
      </c>
      <c r="P25">
        <v>91</v>
      </c>
      <c r="Q25">
        <v>103</v>
      </c>
      <c r="R25">
        <v>104</v>
      </c>
      <c r="S25">
        <f t="shared" si="18"/>
        <v>368</v>
      </c>
      <c r="T25">
        <v>9</v>
      </c>
      <c r="U25">
        <v>9</v>
      </c>
      <c r="V25">
        <v>8</v>
      </c>
      <c r="W25">
        <v>9</v>
      </c>
      <c r="X25">
        <f t="shared" si="19"/>
        <v>35</v>
      </c>
      <c r="Y25">
        <f t="shared" si="20"/>
        <v>105142.85714285713</v>
      </c>
      <c r="Z25">
        <f t="shared" si="21"/>
        <v>4994285.7142857136</v>
      </c>
      <c r="AA25">
        <f t="shared" si="22"/>
        <v>134027.92937853475</v>
      </c>
      <c r="AB25">
        <f t="shared" si="23"/>
        <v>187086.93441789522</v>
      </c>
      <c r="AC25" s="13">
        <v>20</v>
      </c>
      <c r="AD25" s="13">
        <v>3.0000000000000001E-3</v>
      </c>
      <c r="AE25" s="13">
        <v>9.1999999999999998E-2</v>
      </c>
      <c r="AF25" s="13">
        <v>3.5999999999999997E-2</v>
      </c>
      <c r="AG25" s="13">
        <v>8.0000000000000002E-3</v>
      </c>
      <c r="AH25" s="13">
        <v>0.111</v>
      </c>
      <c r="AI25" s="13">
        <v>4.8000000000000001E-2</v>
      </c>
      <c r="AJ25">
        <f t="shared" si="4"/>
        <v>8.8999999999999996E-2</v>
      </c>
      <c r="AK25">
        <f t="shared" si="5"/>
        <v>3.2999999999999995E-2</v>
      </c>
      <c r="AL25">
        <f t="shared" si="6"/>
        <v>0.10300000000000001</v>
      </c>
      <c r="AM25">
        <f t="shared" si="7"/>
        <v>0.04</v>
      </c>
      <c r="AN25">
        <f t="shared" si="8"/>
        <v>9.6000000000000002E-2</v>
      </c>
      <c r="AO25">
        <f t="shared" si="9"/>
        <v>3.6499999999999998E-2</v>
      </c>
      <c r="AP25">
        <f t="shared" si="10"/>
        <v>1.07392</v>
      </c>
      <c r="AQ25">
        <f t="shared" si="11"/>
        <v>51.011200000000002</v>
      </c>
      <c r="AR25">
        <f t="shared" si="12"/>
        <v>1020.224</v>
      </c>
      <c r="AS25">
        <f t="shared" si="24"/>
        <v>204.27826086956526</v>
      </c>
      <c r="AT25">
        <f t="shared" si="13"/>
        <v>38.217793594306045</v>
      </c>
      <c r="AU25">
        <f t="shared" si="14"/>
        <v>27378.992321395996</v>
      </c>
      <c r="AV25">
        <f t="shared" si="15"/>
        <v>27.378992321395994</v>
      </c>
      <c r="AW25">
        <f t="shared" si="16"/>
        <v>1.437417459966321</v>
      </c>
      <c r="AX25">
        <v>37.263022247999999</v>
      </c>
      <c r="AY25" s="13" t="s">
        <v>92</v>
      </c>
    </row>
    <row r="26" spans="1:51" ht="15.75" customHeight="1">
      <c r="A26" s="13" t="s">
        <v>144</v>
      </c>
      <c r="B26" s="13" t="s">
        <v>133</v>
      </c>
      <c r="C26" s="13">
        <v>1</v>
      </c>
      <c r="D26" s="13">
        <v>35</v>
      </c>
      <c r="E26" s="13">
        <v>1.5</v>
      </c>
      <c r="F26" s="13">
        <v>0.60199999999999998</v>
      </c>
      <c r="G26" s="13">
        <v>0.56000000000000005</v>
      </c>
      <c r="H26" s="13">
        <v>0.503</v>
      </c>
      <c r="I26" s="13">
        <v>0.48299999999999998</v>
      </c>
      <c r="J26">
        <f t="shared" ref="J26:K26" si="48">AVERAGE(F26,H26)</f>
        <v>0.55249999999999999</v>
      </c>
      <c r="K26">
        <f t="shared" si="48"/>
        <v>0.52150000000000007</v>
      </c>
      <c r="L26" s="13">
        <f t="shared" si="1"/>
        <v>0.53700000000000003</v>
      </c>
      <c r="M26">
        <f t="shared" si="2"/>
        <v>18.795000000000002</v>
      </c>
      <c r="N26">
        <f t="shared" si="3"/>
        <v>0.7086807920787912</v>
      </c>
      <c r="O26">
        <v>115</v>
      </c>
      <c r="P26">
        <v>155</v>
      </c>
      <c r="Q26">
        <v>87</v>
      </c>
      <c r="R26">
        <v>75</v>
      </c>
      <c r="S26">
        <f t="shared" si="18"/>
        <v>432</v>
      </c>
      <c r="T26">
        <v>7</v>
      </c>
      <c r="U26">
        <v>5</v>
      </c>
      <c r="V26">
        <v>9</v>
      </c>
      <c r="W26">
        <v>9</v>
      </c>
      <c r="X26">
        <f t="shared" si="19"/>
        <v>30</v>
      </c>
      <c r="Y26">
        <f t="shared" si="20"/>
        <v>143999.99999999997</v>
      </c>
      <c r="Z26">
        <f t="shared" si="21"/>
        <v>5039999.9999999991</v>
      </c>
      <c r="AA26">
        <f t="shared" si="22"/>
        <v>190037.3073730836</v>
      </c>
      <c r="AB26">
        <f t="shared" si="23"/>
        <v>268156.42458100553</v>
      </c>
      <c r="AC26" s="13">
        <v>31</v>
      </c>
      <c r="AD26" s="13">
        <v>8.0000000000000002E-3</v>
      </c>
      <c r="AE26" s="13">
        <v>0.16300000000000001</v>
      </c>
      <c r="AF26" s="13">
        <v>6.0999999999999999E-2</v>
      </c>
      <c r="AG26" s="13">
        <v>8.9999999999999993E-3</v>
      </c>
      <c r="AH26" s="13">
        <v>0.16900000000000001</v>
      </c>
      <c r="AI26" s="13">
        <v>6.2E-2</v>
      </c>
      <c r="AJ26">
        <f t="shared" si="4"/>
        <v>0.155</v>
      </c>
      <c r="AK26">
        <f t="shared" si="5"/>
        <v>5.2999999999999999E-2</v>
      </c>
      <c r="AL26">
        <f t="shared" si="6"/>
        <v>0.16</v>
      </c>
      <c r="AM26">
        <f t="shared" si="7"/>
        <v>5.2999999999999999E-2</v>
      </c>
      <c r="AN26">
        <f t="shared" si="8"/>
        <v>0.1575</v>
      </c>
      <c r="AO26">
        <f t="shared" si="9"/>
        <v>5.2999999999999999E-2</v>
      </c>
      <c r="AP26">
        <f t="shared" si="10"/>
        <v>1.766305</v>
      </c>
      <c r="AQ26">
        <f t="shared" si="11"/>
        <v>61.820675000000001</v>
      </c>
      <c r="AR26">
        <f t="shared" si="12"/>
        <v>1916.4409249999999</v>
      </c>
      <c r="AS26">
        <f t="shared" si="24"/>
        <v>380.24621527777782</v>
      </c>
      <c r="AT26">
        <f t="shared" si="13"/>
        <v>101.96546554934821</v>
      </c>
      <c r="AU26">
        <f t="shared" si="14"/>
        <v>72260.966890194773</v>
      </c>
      <c r="AV26">
        <f t="shared" si="15"/>
        <v>72.26096689019478</v>
      </c>
      <c r="AW26">
        <f t="shared" si="16"/>
        <v>1.8589037683621839</v>
      </c>
      <c r="AX26">
        <v>26.521108248000001</v>
      </c>
      <c r="AY26" s="30" t="s">
        <v>133</v>
      </c>
    </row>
    <row r="27" spans="1:51" ht="15.75" customHeight="1">
      <c r="A27" s="13" t="s">
        <v>144</v>
      </c>
      <c r="B27" s="13" t="s">
        <v>93</v>
      </c>
      <c r="C27" s="13">
        <v>2</v>
      </c>
      <c r="D27" s="13">
        <v>27.5</v>
      </c>
      <c r="E27" s="13">
        <v>1.5</v>
      </c>
      <c r="F27" s="13">
        <v>0.78</v>
      </c>
      <c r="G27" s="13">
        <v>0.747</v>
      </c>
      <c r="H27" s="13" t="s">
        <v>55</v>
      </c>
      <c r="I27" s="13" t="s">
        <v>55</v>
      </c>
      <c r="J27">
        <f t="shared" ref="J27:K27" si="49">AVERAGE(F27,H27)</f>
        <v>0.78</v>
      </c>
      <c r="K27">
        <f t="shared" si="49"/>
        <v>0.747</v>
      </c>
      <c r="L27" s="13">
        <f t="shared" si="1"/>
        <v>0.76350000000000007</v>
      </c>
      <c r="M27">
        <f t="shared" si="2"/>
        <v>20.996250000000003</v>
      </c>
      <c r="N27">
        <f t="shared" si="3"/>
        <v>0.95157242111972595</v>
      </c>
      <c r="O27">
        <v>104</v>
      </c>
      <c r="P27">
        <v>115</v>
      </c>
      <c r="Q27">
        <v>103</v>
      </c>
      <c r="R27">
        <v>108</v>
      </c>
      <c r="S27">
        <f t="shared" si="18"/>
        <v>430</v>
      </c>
      <c r="T27">
        <v>7</v>
      </c>
      <c r="U27">
        <v>8</v>
      </c>
      <c r="V27">
        <v>6</v>
      </c>
      <c r="W27">
        <v>5</v>
      </c>
      <c r="X27">
        <f t="shared" si="19"/>
        <v>26</v>
      </c>
      <c r="Y27">
        <f t="shared" si="20"/>
        <v>165384.61538461538</v>
      </c>
      <c r="Z27">
        <f t="shared" si="21"/>
        <v>4548076.923076923</v>
      </c>
      <c r="AA27">
        <f t="shared" si="22"/>
        <v>206123.69204648735</v>
      </c>
      <c r="AB27">
        <f t="shared" si="23"/>
        <v>216613.77260591401</v>
      </c>
      <c r="AC27" s="13">
        <v>26</v>
      </c>
      <c r="AD27" s="13">
        <v>7.0000000000000001E-3</v>
      </c>
      <c r="AE27" s="13">
        <v>0.14299999999999999</v>
      </c>
      <c r="AF27" s="13">
        <v>5.2999999999999999E-2</v>
      </c>
      <c r="AG27" s="13">
        <v>1.2999999999999999E-2</v>
      </c>
      <c r="AH27" s="13">
        <v>0.15</v>
      </c>
      <c r="AI27" s="13">
        <v>6.0999999999999999E-2</v>
      </c>
      <c r="AJ27">
        <f t="shared" si="4"/>
        <v>0.13599999999999998</v>
      </c>
      <c r="AK27">
        <f t="shared" si="5"/>
        <v>4.5999999999999999E-2</v>
      </c>
      <c r="AL27">
        <f t="shared" si="6"/>
        <v>0.13699999999999998</v>
      </c>
      <c r="AM27">
        <f t="shared" si="7"/>
        <v>4.8000000000000001E-2</v>
      </c>
      <c r="AN27">
        <f t="shared" si="8"/>
        <v>0.13649999999999998</v>
      </c>
      <c r="AO27">
        <f t="shared" si="9"/>
        <v>4.7E-2</v>
      </c>
      <c r="AP27">
        <f t="shared" si="10"/>
        <v>1.5301149999999997</v>
      </c>
      <c r="AQ27">
        <f t="shared" si="11"/>
        <v>42.078162499999991</v>
      </c>
      <c r="AR27">
        <f t="shared" si="12"/>
        <v>1094.0322249999997</v>
      </c>
      <c r="AS27">
        <f t="shared" si="24"/>
        <v>240.54831162790691</v>
      </c>
      <c r="AT27">
        <f t="shared" si="13"/>
        <v>52.106077275703974</v>
      </c>
      <c r="AU27">
        <f t="shared" si="14"/>
        <v>49582.706108293161</v>
      </c>
      <c r="AV27">
        <f t="shared" si="15"/>
        <v>49.582706108293159</v>
      </c>
      <c r="AW27">
        <f t="shared" si="16"/>
        <v>1.6953302258571239</v>
      </c>
      <c r="AX27">
        <v>22.064794579999997</v>
      </c>
      <c r="AY27" s="13" t="s">
        <v>93</v>
      </c>
    </row>
    <row r="28" spans="1:51" ht="15.75" customHeight="1">
      <c r="A28" s="13" t="s">
        <v>144</v>
      </c>
      <c r="B28" s="13" t="s">
        <v>116</v>
      </c>
      <c r="C28" s="13">
        <v>1</v>
      </c>
      <c r="D28" s="13">
        <v>77.5</v>
      </c>
      <c r="E28" s="13">
        <v>1.5</v>
      </c>
      <c r="F28" s="13">
        <v>0.81399999999999995</v>
      </c>
      <c r="G28" s="13">
        <v>0.83799999999999997</v>
      </c>
      <c r="H28" s="13" t="s">
        <v>55</v>
      </c>
      <c r="I28" s="13" t="s">
        <v>55</v>
      </c>
      <c r="J28">
        <f t="shared" ref="J28:K28" si="50">AVERAGE(F28,H28)</f>
        <v>0.81399999999999995</v>
      </c>
      <c r="K28">
        <f t="shared" si="50"/>
        <v>0.83799999999999997</v>
      </c>
      <c r="L28" s="13">
        <f t="shared" si="1"/>
        <v>0.82599999999999996</v>
      </c>
      <c r="M28">
        <f t="shared" si="2"/>
        <v>64.015000000000001</v>
      </c>
      <c r="N28">
        <f t="shared" si="3"/>
        <v>1.3934664179087903</v>
      </c>
      <c r="O28">
        <v>101</v>
      </c>
      <c r="P28">
        <v>106</v>
      </c>
      <c r="Q28">
        <v>109</v>
      </c>
      <c r="R28">
        <v>59</v>
      </c>
      <c r="S28">
        <f t="shared" si="18"/>
        <v>375</v>
      </c>
      <c r="T28">
        <v>8</v>
      </c>
      <c r="U28">
        <v>3</v>
      </c>
      <c r="V28">
        <v>9</v>
      </c>
      <c r="W28" s="63">
        <v>9</v>
      </c>
      <c r="X28">
        <f t="shared" si="19"/>
        <v>29</v>
      </c>
      <c r="Y28">
        <f t="shared" si="20"/>
        <v>129310.34482758617</v>
      </c>
      <c r="Z28">
        <f t="shared" si="21"/>
        <v>10021551.724137928</v>
      </c>
      <c r="AA28">
        <f t="shared" si="22"/>
        <v>218147.24334799874</v>
      </c>
      <c r="AB28">
        <f t="shared" si="23"/>
        <v>156550.05427068545</v>
      </c>
      <c r="AC28" s="13">
        <v>18</v>
      </c>
      <c r="AD28" s="13">
        <v>3.0000000000000001E-3</v>
      </c>
      <c r="AE28" s="13">
        <v>0.05</v>
      </c>
      <c r="AF28" s="13">
        <v>0.02</v>
      </c>
      <c r="AG28" s="13">
        <v>4.0000000000000001E-3</v>
      </c>
      <c r="AH28" s="13">
        <v>0.06</v>
      </c>
      <c r="AI28" s="13">
        <v>2.4E-2</v>
      </c>
      <c r="AJ28">
        <f t="shared" si="4"/>
        <v>4.7E-2</v>
      </c>
      <c r="AK28">
        <f t="shared" si="5"/>
        <v>1.7000000000000001E-2</v>
      </c>
      <c r="AL28">
        <f t="shared" si="6"/>
        <v>5.5999999999999994E-2</v>
      </c>
      <c r="AM28">
        <f t="shared" si="7"/>
        <v>0.02</v>
      </c>
      <c r="AN28">
        <f t="shared" si="8"/>
        <v>5.1499999999999997E-2</v>
      </c>
      <c r="AO28">
        <f t="shared" si="9"/>
        <v>1.8500000000000003E-2</v>
      </c>
      <c r="AP28">
        <f t="shared" si="10"/>
        <v>0.57680500000000001</v>
      </c>
      <c r="AQ28">
        <f t="shared" si="11"/>
        <v>44.7023875</v>
      </c>
      <c r="AR28">
        <f t="shared" si="12"/>
        <v>804.64297500000009</v>
      </c>
      <c r="AS28">
        <f t="shared" si="24"/>
        <v>80.291256000000033</v>
      </c>
      <c r="AT28">
        <f t="shared" si="13"/>
        <v>12.569600484261503</v>
      </c>
      <c r="AU28">
        <f t="shared" si="14"/>
        <v>17515.316161348474</v>
      </c>
      <c r="AV28">
        <f t="shared" si="15"/>
        <v>17.515316161348473</v>
      </c>
      <c r="AW28">
        <f t="shared" si="16"/>
        <v>1.2434179809851293</v>
      </c>
      <c r="AX28">
        <v>45.939391991999997</v>
      </c>
      <c r="AY28" s="13" t="s">
        <v>116</v>
      </c>
    </row>
    <row r="29" spans="1:51" ht="15.75" customHeight="1">
      <c r="A29" s="13" t="s">
        <v>144</v>
      </c>
      <c r="B29" s="13" t="s">
        <v>100</v>
      </c>
      <c r="C29" s="13" t="s">
        <v>99</v>
      </c>
      <c r="D29" s="13">
        <v>45</v>
      </c>
      <c r="E29" s="13">
        <v>1.5</v>
      </c>
      <c r="F29" s="13">
        <v>0.70199999999999996</v>
      </c>
      <c r="G29" s="13">
        <v>0.64800000000000002</v>
      </c>
      <c r="H29" s="13" t="s">
        <v>55</v>
      </c>
      <c r="I29" s="13" t="s">
        <v>55</v>
      </c>
      <c r="J29">
        <f t="shared" ref="J29:K29" si="51">AVERAGE(F29,H29)</f>
        <v>0.70199999999999996</v>
      </c>
      <c r="K29">
        <f t="shared" si="51"/>
        <v>0.64800000000000002</v>
      </c>
      <c r="L29" s="13">
        <f t="shared" si="1"/>
        <v>0.67500000000000004</v>
      </c>
      <c r="M29">
        <f t="shared" si="2"/>
        <v>30.375000000000004</v>
      </c>
      <c r="N29">
        <f t="shared" si="3"/>
        <v>0.88453044314852902</v>
      </c>
      <c r="O29">
        <v>113</v>
      </c>
      <c r="P29">
        <v>101</v>
      </c>
      <c r="Q29">
        <v>112</v>
      </c>
      <c r="R29">
        <v>119</v>
      </c>
      <c r="S29">
        <f t="shared" si="18"/>
        <v>445</v>
      </c>
      <c r="T29">
        <v>3</v>
      </c>
      <c r="U29">
        <v>3</v>
      </c>
      <c r="V29">
        <v>3</v>
      </c>
      <c r="W29" s="63">
        <v>4</v>
      </c>
      <c r="X29">
        <f t="shared" si="19"/>
        <v>13</v>
      </c>
      <c r="Y29">
        <f t="shared" si="20"/>
        <v>342307.69230769225</v>
      </c>
      <c r="Z29">
        <f t="shared" si="21"/>
        <v>15403846.153846152</v>
      </c>
      <c r="AA29">
        <f t="shared" si="22"/>
        <v>448565.29595566419</v>
      </c>
      <c r="AB29">
        <f t="shared" si="23"/>
        <v>507122.50712250703</v>
      </c>
      <c r="AC29" s="13">
        <v>21</v>
      </c>
      <c r="AD29" s="13">
        <v>8.0000000000000002E-3</v>
      </c>
      <c r="AE29" s="13">
        <v>0.186</v>
      </c>
      <c r="AF29" s="13">
        <v>6.8000000000000005E-2</v>
      </c>
      <c r="AG29" s="13">
        <v>1.2E-2</v>
      </c>
      <c r="AH29" s="13">
        <v>0.193</v>
      </c>
      <c r="AI29" s="13">
        <v>7.4999999999999997E-2</v>
      </c>
      <c r="AJ29">
        <f t="shared" si="4"/>
        <v>0.17799999999999999</v>
      </c>
      <c r="AK29">
        <f t="shared" si="5"/>
        <v>6.0000000000000005E-2</v>
      </c>
      <c r="AL29">
        <f t="shared" si="6"/>
        <v>0.18099999999999999</v>
      </c>
      <c r="AM29">
        <f t="shared" si="7"/>
        <v>6.3E-2</v>
      </c>
      <c r="AN29">
        <f t="shared" si="8"/>
        <v>0.17949999999999999</v>
      </c>
      <c r="AO29">
        <f t="shared" si="9"/>
        <v>6.1499999999999999E-2</v>
      </c>
      <c r="AP29">
        <f t="shared" si="10"/>
        <v>2.0123250000000001</v>
      </c>
      <c r="AQ29">
        <f t="shared" si="11"/>
        <v>90.554625000000001</v>
      </c>
      <c r="AR29">
        <f t="shared" si="12"/>
        <v>1901.647125</v>
      </c>
      <c r="AS29">
        <f t="shared" si="24"/>
        <v>123.45274719101124</v>
      </c>
      <c r="AT29">
        <f t="shared" si="13"/>
        <v>62.605666666666657</v>
      </c>
      <c r="AU29">
        <f t="shared" si="14"/>
        <v>55376.618080275752</v>
      </c>
      <c r="AV29">
        <f t="shared" si="15"/>
        <v>55.376618080275755</v>
      </c>
      <c r="AW29">
        <f t="shared" si="16"/>
        <v>1.7433264293091089</v>
      </c>
      <c r="AX29">
        <v>34.3402539</v>
      </c>
      <c r="AY29" s="13" t="s">
        <v>100</v>
      </c>
    </row>
    <row r="30" spans="1:51" ht="15.75" customHeight="1">
      <c r="A30" s="13" t="s">
        <v>144</v>
      </c>
      <c r="B30" s="13" t="s">
        <v>105</v>
      </c>
      <c r="C30" s="13">
        <v>2</v>
      </c>
      <c r="D30" s="13">
        <v>32.5</v>
      </c>
      <c r="E30" s="13">
        <v>1.5</v>
      </c>
      <c r="F30" s="13">
        <v>1.028</v>
      </c>
      <c r="G30" s="13">
        <v>1.0189999999999999</v>
      </c>
      <c r="H30" s="13" t="s">
        <v>55</v>
      </c>
      <c r="I30" s="13" t="s">
        <v>55</v>
      </c>
      <c r="J30">
        <f t="shared" ref="J30:K30" si="52">AVERAGE(F30,H30)</f>
        <v>1.028</v>
      </c>
      <c r="K30">
        <f t="shared" si="52"/>
        <v>1.0189999999999999</v>
      </c>
      <c r="L30" s="13">
        <f t="shared" si="1"/>
        <v>1.0234999999999999</v>
      </c>
      <c r="M30">
        <f t="shared" si="2"/>
        <v>33.263749999999995</v>
      </c>
      <c r="N30">
        <f t="shared" si="3"/>
        <v>0.99871411144983602</v>
      </c>
      <c r="O30">
        <v>126</v>
      </c>
      <c r="P30">
        <v>121</v>
      </c>
      <c r="Q30">
        <v>133</v>
      </c>
      <c r="R30">
        <v>111</v>
      </c>
      <c r="S30">
        <f t="shared" si="18"/>
        <v>491</v>
      </c>
      <c r="T30">
        <v>5</v>
      </c>
      <c r="U30">
        <v>6</v>
      </c>
      <c r="V30">
        <v>5</v>
      </c>
      <c r="W30" s="63">
        <v>4</v>
      </c>
      <c r="X30">
        <f t="shared" si="19"/>
        <v>20</v>
      </c>
      <c r="Y30">
        <f t="shared" si="20"/>
        <v>245499.99999999994</v>
      </c>
      <c r="Z30">
        <f t="shared" si="21"/>
        <v>7978749.9999999981</v>
      </c>
      <c r="AA30">
        <f t="shared" si="22"/>
        <v>239554.77709910573</v>
      </c>
      <c r="AB30">
        <f t="shared" si="23"/>
        <v>239863.21446018561</v>
      </c>
      <c r="AC30" s="13">
        <v>28.5</v>
      </c>
      <c r="AD30" s="13">
        <v>1.0999999999999999E-2</v>
      </c>
      <c r="AE30" s="13">
        <v>0.28399999999999997</v>
      </c>
      <c r="AF30" s="13">
        <v>0.108</v>
      </c>
      <c r="AG30" s="13">
        <v>8.9999999999999993E-3</v>
      </c>
      <c r="AH30" s="13">
        <v>0.28699999999999998</v>
      </c>
      <c r="AI30" s="13">
        <v>0.109</v>
      </c>
      <c r="AJ30">
        <f t="shared" si="4"/>
        <v>0.27299999999999996</v>
      </c>
      <c r="AK30">
        <f t="shared" si="5"/>
        <v>9.7000000000000003E-2</v>
      </c>
      <c r="AL30">
        <f t="shared" si="6"/>
        <v>0.27799999999999997</v>
      </c>
      <c r="AM30">
        <f t="shared" si="7"/>
        <v>0.1</v>
      </c>
      <c r="AN30">
        <f t="shared" si="8"/>
        <v>0.27549999999999997</v>
      </c>
      <c r="AO30">
        <f t="shared" si="9"/>
        <v>9.8500000000000004E-2</v>
      </c>
      <c r="AP30">
        <f t="shared" si="10"/>
        <v>3.0859249999999996</v>
      </c>
      <c r="AQ30">
        <f t="shared" si="11"/>
        <v>100.29256249999999</v>
      </c>
      <c r="AR30">
        <f t="shared" si="12"/>
        <v>2858.3380312499999</v>
      </c>
      <c r="AS30">
        <f t="shared" si="24"/>
        <v>358.24383910386973</v>
      </c>
      <c r="AT30">
        <f t="shared" si="13"/>
        <v>85.929518808011736</v>
      </c>
      <c r="AU30">
        <f t="shared" si="14"/>
        <v>85819.02302365542</v>
      </c>
      <c r="AV30">
        <f t="shared" si="15"/>
        <v>85.819023023655419</v>
      </c>
      <c r="AW30">
        <f t="shared" si="16"/>
        <v>1.9335835661527179</v>
      </c>
      <c r="AX30">
        <v>33.306578548000005</v>
      </c>
      <c r="AY30" s="13" t="s">
        <v>105</v>
      </c>
    </row>
    <row r="31" spans="1:51" ht="15.75" customHeight="1">
      <c r="A31" s="13" t="s">
        <v>144</v>
      </c>
      <c r="B31" s="13" t="s">
        <v>125</v>
      </c>
      <c r="C31" s="13" t="s">
        <v>137</v>
      </c>
      <c r="D31" s="13">
        <v>37.5</v>
      </c>
      <c r="E31" s="13">
        <v>1.5</v>
      </c>
      <c r="F31" s="13">
        <v>1.2709999999999999</v>
      </c>
      <c r="G31" s="13">
        <v>1.222</v>
      </c>
      <c r="H31" s="13" t="s">
        <v>55</v>
      </c>
      <c r="I31" s="13" t="s">
        <v>55</v>
      </c>
      <c r="J31">
        <f t="shared" ref="J31:K31" si="53">AVERAGE(F31,H31)</f>
        <v>1.2709999999999999</v>
      </c>
      <c r="K31">
        <f t="shared" si="53"/>
        <v>1.222</v>
      </c>
      <c r="L31" s="13">
        <f t="shared" si="1"/>
        <v>1.2464999999999999</v>
      </c>
      <c r="M31">
        <f t="shared" si="2"/>
        <v>46.743749999999999</v>
      </c>
      <c r="N31">
        <f t="shared" si="3"/>
        <v>1.4370739513639212</v>
      </c>
      <c r="O31">
        <v>131</v>
      </c>
      <c r="P31">
        <v>142</v>
      </c>
      <c r="Q31">
        <v>107</v>
      </c>
      <c r="R31">
        <v>106</v>
      </c>
      <c r="S31">
        <f t="shared" si="18"/>
        <v>486</v>
      </c>
      <c r="T31">
        <v>5</v>
      </c>
      <c r="U31">
        <v>4</v>
      </c>
      <c r="V31">
        <v>4</v>
      </c>
      <c r="W31" s="63">
        <v>4</v>
      </c>
      <c r="X31">
        <f t="shared" si="19"/>
        <v>17</v>
      </c>
      <c r="Y31">
        <f t="shared" si="20"/>
        <v>285882.35294117639</v>
      </c>
      <c r="Z31">
        <f t="shared" si="21"/>
        <v>10720588.235294115</v>
      </c>
      <c r="AA31">
        <f t="shared" si="22"/>
        <v>329590.11838459008</v>
      </c>
      <c r="AB31">
        <f t="shared" si="23"/>
        <v>229348.05691229555</v>
      </c>
      <c r="AC31" s="13">
        <v>36</v>
      </c>
      <c r="AD31" s="13">
        <v>5.5E-2</v>
      </c>
      <c r="AE31" s="13">
        <v>1.8340000000000001</v>
      </c>
      <c r="AF31" s="13">
        <v>0.63200000000000001</v>
      </c>
      <c r="AG31" s="13">
        <v>4.1000000000000002E-2</v>
      </c>
      <c r="AH31" s="13">
        <v>1.819</v>
      </c>
      <c r="AI31" s="13">
        <v>0.61699999999999999</v>
      </c>
      <c r="AJ31">
        <f t="shared" si="4"/>
        <v>1.7790000000000001</v>
      </c>
      <c r="AK31">
        <f t="shared" si="5"/>
        <v>0.57699999999999996</v>
      </c>
      <c r="AL31">
        <f t="shared" si="6"/>
        <v>1.778</v>
      </c>
      <c r="AM31">
        <f t="shared" si="7"/>
        <v>0.57599999999999996</v>
      </c>
      <c r="AN31">
        <f t="shared" si="8"/>
        <v>1.7785000000000002</v>
      </c>
      <c r="AO31">
        <f t="shared" si="9"/>
        <v>0.57650000000000001</v>
      </c>
      <c r="AP31">
        <f t="shared" si="10"/>
        <v>19.959295000000001</v>
      </c>
      <c r="AQ31">
        <f t="shared" si="11"/>
        <v>748.47356250000007</v>
      </c>
      <c r="AR31">
        <f t="shared" si="12"/>
        <v>26945.04825</v>
      </c>
      <c r="AS31">
        <f t="shared" si="24"/>
        <v>2513.3927037037042</v>
      </c>
      <c r="AT31">
        <f t="shared" si="13"/>
        <v>576.44173285198553</v>
      </c>
      <c r="AU31">
        <f t="shared" si="14"/>
        <v>828389.39876066882</v>
      </c>
      <c r="AV31">
        <f t="shared" si="15"/>
        <v>828.38939876066877</v>
      </c>
      <c r="AW31">
        <f t="shared" si="16"/>
        <v>2.9182345324121406</v>
      </c>
      <c r="AX31">
        <v>32.527031719999997</v>
      </c>
      <c r="AY31" s="13" t="s">
        <v>125</v>
      </c>
    </row>
    <row r="32" spans="1:51" ht="15.75" customHeight="1">
      <c r="A32" s="13" t="s">
        <v>144</v>
      </c>
      <c r="B32" s="13" t="s">
        <v>132</v>
      </c>
      <c r="C32" s="13" t="s">
        <v>99</v>
      </c>
      <c r="D32" s="13">
        <v>35</v>
      </c>
      <c r="E32" s="13">
        <v>1.5</v>
      </c>
      <c r="F32" s="13">
        <v>0.78600000000000003</v>
      </c>
      <c r="G32" s="13">
        <v>0.79200000000000004</v>
      </c>
      <c r="H32" s="13">
        <v>0.83199999999999996</v>
      </c>
      <c r="I32" s="13">
        <v>0.78900000000000003</v>
      </c>
      <c r="J32">
        <f t="shared" ref="J32:K32" si="54">AVERAGE(F32,H32)</f>
        <v>0.80899999999999994</v>
      </c>
      <c r="K32">
        <f t="shared" si="54"/>
        <v>0.79049999999999998</v>
      </c>
      <c r="L32" s="13">
        <f t="shared" si="1"/>
        <v>0.79974999999999996</v>
      </c>
      <c r="M32">
        <f t="shared" si="2"/>
        <v>27.991249999999997</v>
      </c>
      <c r="N32">
        <f t="shared" si="3"/>
        <v>0.75660489771410877</v>
      </c>
      <c r="O32">
        <v>115</v>
      </c>
      <c r="P32">
        <v>138</v>
      </c>
      <c r="Q32">
        <v>110</v>
      </c>
      <c r="R32">
        <v>145</v>
      </c>
      <c r="S32">
        <f t="shared" si="18"/>
        <v>508</v>
      </c>
      <c r="T32">
        <v>3</v>
      </c>
      <c r="U32">
        <v>3</v>
      </c>
      <c r="V32">
        <v>2</v>
      </c>
      <c r="W32" s="63">
        <v>3</v>
      </c>
      <c r="X32">
        <f t="shared" si="19"/>
        <v>11</v>
      </c>
      <c r="Y32">
        <f t="shared" si="20"/>
        <v>461818.18181818171</v>
      </c>
      <c r="Z32">
        <f t="shared" si="21"/>
        <v>16163636.36363636</v>
      </c>
      <c r="AA32">
        <f t="shared" si="22"/>
        <v>436903.90524171438</v>
      </c>
      <c r="AB32">
        <f t="shared" si="23"/>
        <v>577453.18139191216</v>
      </c>
      <c r="AC32" s="13">
        <v>31</v>
      </c>
      <c r="AD32" s="13">
        <v>8.9999999999999993E-3</v>
      </c>
      <c r="AE32" s="13">
        <v>0.193</v>
      </c>
      <c r="AF32" s="13">
        <v>7.0999999999999994E-2</v>
      </c>
      <c r="AG32" s="13">
        <v>1.2E-2</v>
      </c>
      <c r="AH32" s="13">
        <v>0.19400000000000001</v>
      </c>
      <c r="AI32" s="13">
        <v>7.3999999999999996E-2</v>
      </c>
      <c r="AJ32">
        <f t="shared" si="4"/>
        <v>0.184</v>
      </c>
      <c r="AK32">
        <f t="shared" si="5"/>
        <v>6.1999999999999993E-2</v>
      </c>
      <c r="AL32">
        <f t="shared" si="6"/>
        <v>0.182</v>
      </c>
      <c r="AM32">
        <f t="shared" si="7"/>
        <v>6.2E-2</v>
      </c>
      <c r="AN32">
        <f t="shared" si="8"/>
        <v>0.183</v>
      </c>
      <c r="AO32">
        <f t="shared" si="9"/>
        <v>6.2E-2</v>
      </c>
      <c r="AP32">
        <f t="shared" si="10"/>
        <v>2.0520099999999997</v>
      </c>
      <c r="AQ32">
        <f t="shared" si="11"/>
        <v>71.820349999999991</v>
      </c>
      <c r="AR32">
        <f t="shared" si="12"/>
        <v>2226.4308499999997</v>
      </c>
      <c r="AS32">
        <f t="shared" si="24"/>
        <v>137.74319094488192</v>
      </c>
      <c r="AT32">
        <f t="shared" si="13"/>
        <v>79.540243826195677</v>
      </c>
      <c r="AU32">
        <f t="shared" si="14"/>
        <v>60180.538044274057</v>
      </c>
      <c r="AV32">
        <f t="shared" si="15"/>
        <v>60.180538044274059</v>
      </c>
      <c r="AW32">
        <f t="shared" si="16"/>
        <v>1.7794560662324879</v>
      </c>
      <c r="AX32">
        <v>36.995861492000003</v>
      </c>
      <c r="AY32" s="30" t="s">
        <v>132</v>
      </c>
    </row>
    <row r="33" spans="1:51" ht="15.75" customHeight="1">
      <c r="A33" s="13" t="s">
        <v>144</v>
      </c>
      <c r="B33" s="13" t="s">
        <v>117</v>
      </c>
      <c r="C33" s="13">
        <v>1</v>
      </c>
      <c r="D33" s="13">
        <v>35</v>
      </c>
      <c r="E33" s="13">
        <v>1.5</v>
      </c>
      <c r="F33" s="13">
        <v>0.64400000000000002</v>
      </c>
      <c r="G33" s="13">
        <v>0.67700000000000005</v>
      </c>
      <c r="H33" s="13" t="s">
        <v>55</v>
      </c>
      <c r="I33" s="13" t="s">
        <v>55</v>
      </c>
      <c r="J33">
        <f t="shared" ref="J33:K33" si="55">AVERAGE(F33,H33)</f>
        <v>0.64400000000000002</v>
      </c>
      <c r="K33">
        <f t="shared" si="55"/>
        <v>0.67700000000000005</v>
      </c>
      <c r="L33" s="13">
        <f t="shared" si="1"/>
        <v>0.66050000000000009</v>
      </c>
      <c r="M33">
        <f t="shared" si="2"/>
        <v>23.117500000000003</v>
      </c>
      <c r="N33">
        <f t="shared" si="3"/>
        <v>0.77151400965449435</v>
      </c>
      <c r="O33">
        <v>139</v>
      </c>
      <c r="P33">
        <v>127</v>
      </c>
      <c r="Q33">
        <v>103</v>
      </c>
      <c r="R33">
        <v>104</v>
      </c>
      <c r="S33">
        <f t="shared" si="18"/>
        <v>473</v>
      </c>
      <c r="T33">
        <v>3</v>
      </c>
      <c r="U33">
        <v>3</v>
      </c>
      <c r="V33">
        <v>6</v>
      </c>
      <c r="W33" s="63">
        <v>6</v>
      </c>
      <c r="X33">
        <f t="shared" si="19"/>
        <v>18</v>
      </c>
      <c r="Y33">
        <f t="shared" si="20"/>
        <v>262777.77777777769</v>
      </c>
      <c r="Z33">
        <f t="shared" si="21"/>
        <v>9197222.2222222202</v>
      </c>
      <c r="AA33">
        <f t="shared" si="22"/>
        <v>306944.34062290832</v>
      </c>
      <c r="AB33">
        <f t="shared" si="23"/>
        <v>397846.74909580272</v>
      </c>
      <c r="AC33" s="13">
        <v>30</v>
      </c>
      <c r="AD33" s="13">
        <v>8.9999999999999993E-3</v>
      </c>
      <c r="AE33" s="13">
        <v>0.25</v>
      </c>
      <c r="AF33" s="13">
        <v>0.1</v>
      </c>
      <c r="AG33" s="13">
        <v>0.02</v>
      </c>
      <c r="AH33" s="13">
        <v>0.26</v>
      </c>
      <c r="AI33" s="13">
        <v>0.111</v>
      </c>
      <c r="AJ33">
        <f t="shared" si="4"/>
        <v>0.24099999999999999</v>
      </c>
      <c r="AK33">
        <f t="shared" si="5"/>
        <v>9.1000000000000011E-2</v>
      </c>
      <c r="AL33">
        <f t="shared" si="6"/>
        <v>0.24000000000000002</v>
      </c>
      <c r="AM33">
        <f t="shared" si="7"/>
        <v>9.0999999999999998E-2</v>
      </c>
      <c r="AN33">
        <f t="shared" si="8"/>
        <v>0.24049999999999999</v>
      </c>
      <c r="AO33">
        <f t="shared" si="9"/>
        <v>9.0999999999999998E-2</v>
      </c>
      <c r="AP33">
        <f t="shared" si="10"/>
        <v>2.6906749999999997</v>
      </c>
      <c r="AQ33">
        <f t="shared" si="11"/>
        <v>94.173624999999987</v>
      </c>
      <c r="AR33">
        <f t="shared" si="12"/>
        <v>2825.2087499999998</v>
      </c>
      <c r="AS33">
        <f t="shared" si="24"/>
        <v>307.18065539112052</v>
      </c>
      <c r="AT33">
        <f t="shared" si="13"/>
        <v>122.21082513247536</v>
      </c>
      <c r="AU33">
        <f t="shared" si="14"/>
        <v>94287.363721140326</v>
      </c>
      <c r="AV33">
        <f t="shared" si="15"/>
        <v>94.287363721140323</v>
      </c>
      <c r="AW33">
        <f t="shared" si="16"/>
        <v>1.9744534930140758</v>
      </c>
      <c r="AX33">
        <v>29.96381104</v>
      </c>
      <c r="AY33" s="13" t="s">
        <v>117</v>
      </c>
    </row>
    <row r="34" spans="1:51" ht="15.75" customHeight="1">
      <c r="A34" s="13" t="s">
        <v>144</v>
      </c>
      <c r="B34" s="13" t="s">
        <v>102</v>
      </c>
      <c r="C34" s="13">
        <v>1</v>
      </c>
      <c r="D34" s="13">
        <v>37.5</v>
      </c>
      <c r="E34" s="13">
        <v>1.5</v>
      </c>
      <c r="F34" s="13">
        <v>0.56699999999999995</v>
      </c>
      <c r="G34" s="13">
        <v>0.55900000000000005</v>
      </c>
      <c r="H34" s="13" t="s">
        <v>55</v>
      </c>
      <c r="I34" s="13" t="s">
        <v>55</v>
      </c>
      <c r="J34">
        <f t="shared" ref="J34:K34" si="56">AVERAGE(F34,H34)</f>
        <v>0.56699999999999995</v>
      </c>
      <c r="K34">
        <f t="shared" si="56"/>
        <v>0.55900000000000005</v>
      </c>
      <c r="L34" s="13">
        <f t="shared" si="1"/>
        <v>0.56299999999999994</v>
      </c>
      <c r="M34">
        <f t="shared" si="2"/>
        <v>21.112499999999997</v>
      </c>
      <c r="N34">
        <f t="shared" ref="N34:N54" si="57">(M34/AX34)</f>
        <v>0.79753073071589853</v>
      </c>
      <c r="O34">
        <v>103</v>
      </c>
      <c r="P34">
        <v>129</v>
      </c>
      <c r="Q34">
        <v>117</v>
      </c>
      <c r="R34">
        <v>116</v>
      </c>
      <c r="S34">
        <f t="shared" si="18"/>
        <v>465</v>
      </c>
      <c r="T34">
        <v>4</v>
      </c>
      <c r="U34">
        <v>3</v>
      </c>
      <c r="V34">
        <v>4</v>
      </c>
      <c r="W34" s="63">
        <v>3</v>
      </c>
      <c r="X34">
        <f t="shared" si="19"/>
        <v>14</v>
      </c>
      <c r="Y34">
        <f t="shared" si="20"/>
        <v>332142.8571428571</v>
      </c>
      <c r="Z34">
        <f t="shared" si="21"/>
        <v>12455357.142857142</v>
      </c>
      <c r="AA34">
        <f t="shared" si="22"/>
        <v>470504.68127745856</v>
      </c>
      <c r="AB34">
        <f t="shared" si="23"/>
        <v>589951.78888606955</v>
      </c>
      <c r="AC34" s="13">
        <v>32.5</v>
      </c>
      <c r="AD34" s="13">
        <v>8.9999999999999993E-3</v>
      </c>
      <c r="AE34" s="13">
        <v>7.1999999999999995E-2</v>
      </c>
      <c r="AF34" s="13">
        <v>3.6999999999999998E-2</v>
      </c>
      <c r="AG34" s="13">
        <v>8.9999999999999993E-3</v>
      </c>
      <c r="AH34" s="13">
        <v>7.6999999999999999E-2</v>
      </c>
      <c r="AI34" s="13">
        <v>4.2000000000000003E-2</v>
      </c>
      <c r="AJ34">
        <f t="shared" si="4"/>
        <v>6.3E-2</v>
      </c>
      <c r="AK34">
        <f t="shared" si="5"/>
        <v>2.7999999999999997E-2</v>
      </c>
      <c r="AL34">
        <f t="shared" si="6"/>
        <v>6.8000000000000005E-2</v>
      </c>
      <c r="AM34">
        <f t="shared" si="7"/>
        <v>3.3000000000000002E-2</v>
      </c>
      <c r="AN34">
        <f t="shared" si="8"/>
        <v>6.5500000000000003E-2</v>
      </c>
      <c r="AO34">
        <f t="shared" si="9"/>
        <v>3.0499999999999999E-2</v>
      </c>
      <c r="AP34">
        <f t="shared" si="10"/>
        <v>0.72914500000000004</v>
      </c>
      <c r="AQ34">
        <f t="shared" ref="AQ34:AQ54" si="58">AP34*D34</f>
        <v>27.342937500000001</v>
      </c>
      <c r="AR34">
        <f t="shared" ref="AR34:AR54" si="59">(AP34*AC34*D34)</f>
        <v>888.64546875000008</v>
      </c>
      <c r="AS34">
        <f t="shared" si="24"/>
        <v>71.34644623655916</v>
      </c>
      <c r="AT34">
        <f t="shared" ref="AT34:AT54" si="60">(AR34/M34)</f>
        <v>42.090963587921856</v>
      </c>
      <c r="AU34">
        <f t="shared" si="14"/>
        <v>33568.836946811592</v>
      </c>
      <c r="AV34">
        <f t="shared" si="15"/>
        <v>33.568836946811594</v>
      </c>
      <c r="AW34">
        <f t="shared" si="16"/>
        <v>1.52593629458933</v>
      </c>
      <c r="AX34">
        <v>26.472334152000002</v>
      </c>
      <c r="AY34" s="13" t="s">
        <v>102</v>
      </c>
    </row>
    <row r="35" spans="1:51" ht="15.75" customHeight="1">
      <c r="A35" s="13" t="s">
        <v>144</v>
      </c>
      <c r="B35" s="13" t="s">
        <v>101</v>
      </c>
      <c r="C35" s="13">
        <v>2</v>
      </c>
      <c r="D35" s="13">
        <v>35</v>
      </c>
      <c r="E35" s="13">
        <v>1.5</v>
      </c>
      <c r="F35" s="13">
        <v>0.81100000000000005</v>
      </c>
      <c r="G35" s="13">
        <v>0.77600000000000002</v>
      </c>
      <c r="H35" s="13" t="s">
        <v>55</v>
      </c>
      <c r="I35" s="13" t="s">
        <v>55</v>
      </c>
      <c r="J35">
        <f t="shared" ref="J35:K35" si="61">AVERAGE(F35,H35)</f>
        <v>0.81100000000000005</v>
      </c>
      <c r="K35">
        <f t="shared" si="61"/>
        <v>0.77600000000000002</v>
      </c>
      <c r="L35" s="13">
        <f t="shared" si="1"/>
        <v>0.79350000000000009</v>
      </c>
      <c r="M35">
        <f t="shared" si="2"/>
        <v>27.772500000000004</v>
      </c>
      <c r="N35">
        <f t="shared" si="57"/>
        <v>0.94852251127436071</v>
      </c>
      <c r="O35" s="63">
        <v>118</v>
      </c>
      <c r="P35">
        <v>134</v>
      </c>
      <c r="Q35">
        <v>113</v>
      </c>
      <c r="R35">
        <v>117</v>
      </c>
      <c r="S35">
        <f t="shared" si="18"/>
        <v>482</v>
      </c>
      <c r="T35">
        <v>3</v>
      </c>
      <c r="U35">
        <v>4</v>
      </c>
      <c r="V35">
        <v>4</v>
      </c>
      <c r="W35" s="63">
        <v>3</v>
      </c>
      <c r="X35">
        <f t="shared" si="19"/>
        <v>14</v>
      </c>
      <c r="Y35">
        <f t="shared" si="20"/>
        <v>344285.71428571426</v>
      </c>
      <c r="Z35">
        <f t="shared" si="21"/>
        <v>12050000</v>
      </c>
      <c r="AA35">
        <f t="shared" si="22"/>
        <v>411547.25937009789</v>
      </c>
      <c r="AB35">
        <f t="shared" si="23"/>
        <v>433882.43766315596</v>
      </c>
      <c r="AC35" s="13">
        <v>31.5</v>
      </c>
      <c r="AD35" s="13">
        <v>1.2E-2</v>
      </c>
      <c r="AE35" s="13">
        <v>0.27700000000000002</v>
      </c>
      <c r="AF35" s="13">
        <v>0.1</v>
      </c>
      <c r="AG35" s="13">
        <v>1.9E-2</v>
      </c>
      <c r="AH35" s="13">
        <v>0.28599999999999998</v>
      </c>
      <c r="AI35" s="13">
        <v>0.112</v>
      </c>
      <c r="AJ35">
        <f t="shared" si="4"/>
        <v>0.26500000000000001</v>
      </c>
      <c r="AK35">
        <f t="shared" si="5"/>
        <v>8.8000000000000009E-2</v>
      </c>
      <c r="AL35">
        <f t="shared" si="6"/>
        <v>0.26699999999999996</v>
      </c>
      <c r="AM35">
        <f t="shared" si="7"/>
        <v>9.2999999999999999E-2</v>
      </c>
      <c r="AN35">
        <f t="shared" si="8"/>
        <v>0.26600000000000001</v>
      </c>
      <c r="AO35">
        <f t="shared" si="9"/>
        <v>9.0499999999999997E-2</v>
      </c>
      <c r="AP35">
        <f t="shared" si="10"/>
        <v>2.9824600000000001</v>
      </c>
      <c r="AQ35">
        <f t="shared" si="58"/>
        <v>104.3861</v>
      </c>
      <c r="AR35">
        <f t="shared" si="59"/>
        <v>3288.1621500000001</v>
      </c>
      <c r="AS35">
        <f t="shared" si="24"/>
        <v>272.87652697095439</v>
      </c>
      <c r="AT35">
        <f t="shared" si="60"/>
        <v>118.3963327032136</v>
      </c>
      <c r="AU35">
        <f t="shared" si="14"/>
        <v>112301.58682132688</v>
      </c>
      <c r="AV35">
        <f t="shared" si="15"/>
        <v>112.30158682132688</v>
      </c>
      <c r="AW35">
        <f t="shared" si="16"/>
        <v>2.0503858928854752</v>
      </c>
      <c r="AX35">
        <v>29.279747891999996</v>
      </c>
      <c r="AY35" s="13" t="s">
        <v>101</v>
      </c>
    </row>
    <row r="36" spans="1:51" ht="15.75" customHeight="1">
      <c r="A36" s="13" t="s">
        <v>144</v>
      </c>
      <c r="B36" s="13" t="s">
        <v>113</v>
      </c>
      <c r="C36" s="13">
        <v>3</v>
      </c>
      <c r="D36" s="13">
        <v>27.5</v>
      </c>
      <c r="E36" s="13">
        <v>1.5</v>
      </c>
      <c r="F36" s="13">
        <v>1.256</v>
      </c>
      <c r="G36" s="13">
        <v>1.284</v>
      </c>
      <c r="H36" s="13" t="s">
        <v>55</v>
      </c>
      <c r="I36" s="13" t="s">
        <v>55</v>
      </c>
      <c r="J36">
        <f t="shared" ref="J36:K36" si="62">AVERAGE(F36,H36)</f>
        <v>1.256</v>
      </c>
      <c r="K36">
        <f t="shared" si="62"/>
        <v>1.284</v>
      </c>
      <c r="L36" s="13">
        <f t="shared" si="1"/>
        <v>1.27</v>
      </c>
      <c r="M36">
        <f t="shared" si="2"/>
        <v>34.924999999999997</v>
      </c>
      <c r="N36">
        <f t="shared" si="57"/>
        <v>1.1941248363289074</v>
      </c>
      <c r="O36" s="63">
        <v>116</v>
      </c>
      <c r="P36">
        <v>107</v>
      </c>
      <c r="Q36">
        <v>106</v>
      </c>
      <c r="R36">
        <v>107</v>
      </c>
      <c r="S36">
        <f t="shared" si="18"/>
        <v>436</v>
      </c>
      <c r="T36">
        <v>4</v>
      </c>
      <c r="U36">
        <v>3</v>
      </c>
      <c r="V36">
        <v>3</v>
      </c>
      <c r="W36" s="63">
        <v>3</v>
      </c>
      <c r="X36">
        <f t="shared" si="19"/>
        <v>13</v>
      </c>
      <c r="Y36">
        <f t="shared" si="20"/>
        <v>335384.61538461532</v>
      </c>
      <c r="Z36">
        <f t="shared" si="21"/>
        <v>9223076.9230769221</v>
      </c>
      <c r="AA36">
        <f t="shared" si="22"/>
        <v>315347.32201054128</v>
      </c>
      <c r="AB36">
        <f t="shared" si="23"/>
        <v>264082.37431859481</v>
      </c>
      <c r="AC36" s="13">
        <v>22.5</v>
      </c>
      <c r="AD36" s="13">
        <v>6.0000000000000001E-3</v>
      </c>
      <c r="AE36" s="13">
        <v>0.23899999999999999</v>
      </c>
      <c r="AF36" s="13">
        <v>8.1000000000000003E-2</v>
      </c>
      <c r="AG36" s="13">
        <v>8.9999999999999993E-3</v>
      </c>
      <c r="AH36" s="13">
        <v>0.24299999999999999</v>
      </c>
      <c r="AI36" s="13">
        <v>8.7999999999999995E-2</v>
      </c>
      <c r="AJ36">
        <f t="shared" si="4"/>
        <v>0.23299999999999998</v>
      </c>
      <c r="AK36">
        <f t="shared" si="5"/>
        <v>7.4999999999999997E-2</v>
      </c>
      <c r="AL36">
        <f t="shared" si="6"/>
        <v>0.23399999999999999</v>
      </c>
      <c r="AM36">
        <f t="shared" si="7"/>
        <v>7.9000000000000001E-2</v>
      </c>
      <c r="AN36">
        <f t="shared" si="8"/>
        <v>0.23349999999999999</v>
      </c>
      <c r="AO36">
        <f t="shared" si="9"/>
        <v>7.6999999999999999E-2</v>
      </c>
      <c r="AP36">
        <f t="shared" si="10"/>
        <v>2.6196249999999996</v>
      </c>
      <c r="AQ36">
        <f t="shared" si="58"/>
        <v>72.039687499999985</v>
      </c>
      <c r="AR36">
        <f t="shared" si="59"/>
        <v>1620.8929687499997</v>
      </c>
      <c r="AS36">
        <f t="shared" si="24"/>
        <v>175.74319094036696</v>
      </c>
      <c r="AT36">
        <f t="shared" si="60"/>
        <v>46.41067913385826</v>
      </c>
      <c r="AU36">
        <f t="shared" si="14"/>
        <v>55420.144624631939</v>
      </c>
      <c r="AV36">
        <f t="shared" si="15"/>
        <v>55.420144624631938</v>
      </c>
      <c r="AW36">
        <f t="shared" si="16"/>
        <v>1.7436676547843155</v>
      </c>
      <c r="AX36">
        <v>29.247360860000004</v>
      </c>
      <c r="AY36" s="13" t="s">
        <v>113</v>
      </c>
    </row>
    <row r="37" spans="1:51" ht="15.75" customHeight="1">
      <c r="A37" s="13" t="s">
        <v>149</v>
      </c>
      <c r="B37" s="13" t="s">
        <v>87</v>
      </c>
      <c r="C37" s="13">
        <v>1</v>
      </c>
      <c r="D37" s="13">
        <v>47.5</v>
      </c>
      <c r="E37" s="13">
        <v>1.5</v>
      </c>
      <c r="F37" s="13">
        <v>0.55300000000000005</v>
      </c>
      <c r="G37" s="13">
        <v>0.60599999999999998</v>
      </c>
      <c r="H37" s="13" t="s">
        <v>55</v>
      </c>
      <c r="I37" s="13" t="s">
        <v>55</v>
      </c>
      <c r="J37">
        <f t="shared" ref="J37:K37" si="63">AVERAGE(F37,H37)</f>
        <v>0.55300000000000005</v>
      </c>
      <c r="K37">
        <f t="shared" si="63"/>
        <v>0.60599999999999998</v>
      </c>
      <c r="L37" s="13">
        <f t="shared" si="1"/>
        <v>0.57950000000000002</v>
      </c>
      <c r="M37">
        <f t="shared" si="2"/>
        <v>27.526250000000001</v>
      </c>
      <c r="N37">
        <f t="shared" si="57"/>
        <v>1.6796027458752028</v>
      </c>
      <c r="O37" s="63">
        <v>102</v>
      </c>
      <c r="P37">
        <v>128</v>
      </c>
      <c r="Q37">
        <v>141</v>
      </c>
      <c r="R37">
        <v>129</v>
      </c>
      <c r="S37">
        <f t="shared" si="18"/>
        <v>500</v>
      </c>
      <c r="T37">
        <v>3</v>
      </c>
      <c r="U37">
        <v>4</v>
      </c>
      <c r="V37">
        <v>4</v>
      </c>
      <c r="W37" s="63">
        <v>3</v>
      </c>
      <c r="X37">
        <f t="shared" si="19"/>
        <v>14</v>
      </c>
      <c r="Y37">
        <f t="shared" si="20"/>
        <v>357142.8571428571</v>
      </c>
      <c r="Z37">
        <f t="shared" si="21"/>
        <v>16964285.714285713</v>
      </c>
      <c r="AA37">
        <f t="shared" si="22"/>
        <v>1035130.497889315</v>
      </c>
      <c r="AB37">
        <f t="shared" si="23"/>
        <v>616294.83544927882</v>
      </c>
      <c r="AC37" s="13">
        <v>22.5</v>
      </c>
      <c r="AD37" s="13">
        <v>2.1999999999999999E-2</v>
      </c>
      <c r="AE37" s="13">
        <v>8.7999999999999995E-2</v>
      </c>
      <c r="AF37" s="13">
        <v>5.3999999999999999E-2</v>
      </c>
      <c r="AG37" s="13">
        <v>2.3E-2</v>
      </c>
      <c r="AH37" s="13">
        <v>8.8999999999999996E-2</v>
      </c>
      <c r="AI37" s="13">
        <v>5.3999999999999999E-2</v>
      </c>
      <c r="AJ37">
        <f t="shared" si="4"/>
        <v>6.6000000000000003E-2</v>
      </c>
      <c r="AK37">
        <f t="shared" si="5"/>
        <v>3.2000000000000001E-2</v>
      </c>
      <c r="AL37">
        <f t="shared" si="6"/>
        <v>6.6000000000000003E-2</v>
      </c>
      <c r="AM37">
        <f t="shared" si="7"/>
        <v>3.1E-2</v>
      </c>
      <c r="AN37">
        <f t="shared" si="8"/>
        <v>6.6000000000000003E-2</v>
      </c>
      <c r="AO37">
        <f t="shared" si="9"/>
        <v>3.15E-2</v>
      </c>
      <c r="AP37">
        <f t="shared" si="10"/>
        <v>0.73422000000000009</v>
      </c>
      <c r="AQ37">
        <f t="shared" si="58"/>
        <v>34.875450000000008</v>
      </c>
      <c r="AR37">
        <f t="shared" si="59"/>
        <v>784.69762500000002</v>
      </c>
      <c r="AS37">
        <f t="shared" si="24"/>
        <v>46.255860000000006</v>
      </c>
      <c r="AT37">
        <f t="shared" si="60"/>
        <v>28.507247627264881</v>
      </c>
      <c r="AU37">
        <f t="shared" si="14"/>
        <v>47880.851392098455</v>
      </c>
      <c r="AV37">
        <f t="shared" si="15"/>
        <v>47.880851392098457</v>
      </c>
      <c r="AW37">
        <f t="shared" si="16"/>
        <v>1.6801618641989278</v>
      </c>
      <c r="AX37">
        <v>16.388547868</v>
      </c>
      <c r="AY37" s="13" t="s">
        <v>87</v>
      </c>
    </row>
    <row r="38" spans="1:51" ht="15.75" customHeight="1">
      <c r="A38" s="13" t="s">
        <v>149</v>
      </c>
      <c r="B38" s="13" t="s">
        <v>88</v>
      </c>
      <c r="C38" s="13">
        <v>1</v>
      </c>
      <c r="D38" s="13">
        <v>35</v>
      </c>
      <c r="E38" s="13">
        <v>1.5</v>
      </c>
      <c r="F38" s="13">
        <v>0.60299999999999998</v>
      </c>
      <c r="G38" s="13">
        <v>0.64</v>
      </c>
      <c r="H38" s="13" t="s">
        <v>55</v>
      </c>
      <c r="I38" s="13" t="s">
        <v>55</v>
      </c>
      <c r="J38">
        <f t="shared" ref="J38:K38" si="64">AVERAGE(F38,H38)</f>
        <v>0.60299999999999998</v>
      </c>
      <c r="K38">
        <f t="shared" si="64"/>
        <v>0.64</v>
      </c>
      <c r="L38" s="13">
        <f t="shared" si="1"/>
        <v>0.62149999999999994</v>
      </c>
      <c r="M38">
        <f t="shared" si="2"/>
        <v>21.752499999999998</v>
      </c>
      <c r="N38">
        <f t="shared" si="57"/>
        <v>1.1434418937587281</v>
      </c>
      <c r="O38" s="63">
        <v>108</v>
      </c>
      <c r="P38">
        <v>121</v>
      </c>
      <c r="Q38">
        <v>131</v>
      </c>
      <c r="R38">
        <v>190</v>
      </c>
      <c r="S38">
        <f t="shared" si="18"/>
        <v>550</v>
      </c>
      <c r="T38">
        <v>2</v>
      </c>
      <c r="U38">
        <v>3</v>
      </c>
      <c r="V38">
        <v>2</v>
      </c>
      <c r="W38" s="63">
        <v>2</v>
      </c>
      <c r="X38">
        <f t="shared" si="19"/>
        <v>9</v>
      </c>
      <c r="Y38">
        <f t="shared" si="20"/>
        <v>611111.11111111101</v>
      </c>
      <c r="Z38">
        <f t="shared" si="21"/>
        <v>21388888.888888884</v>
      </c>
      <c r="AA38">
        <f t="shared" si="22"/>
        <v>1124328.3124471267</v>
      </c>
      <c r="AB38">
        <f t="shared" si="23"/>
        <v>983284.16912487696</v>
      </c>
      <c r="AC38" s="13">
        <v>28</v>
      </c>
      <c r="AD38" s="13">
        <v>1.2999999999999999E-2</v>
      </c>
      <c r="AE38" s="13">
        <v>9.4E-2</v>
      </c>
      <c r="AF38" s="13">
        <v>4.7E-2</v>
      </c>
      <c r="AG38" s="13">
        <v>1.4999999999999999E-2</v>
      </c>
      <c r="AH38" s="13">
        <v>9.5000000000000001E-2</v>
      </c>
      <c r="AI38" s="13">
        <v>4.7E-2</v>
      </c>
      <c r="AJ38">
        <f t="shared" si="4"/>
        <v>8.1000000000000003E-2</v>
      </c>
      <c r="AK38">
        <f t="shared" si="5"/>
        <v>3.4000000000000002E-2</v>
      </c>
      <c r="AL38">
        <f t="shared" si="6"/>
        <v>0.08</v>
      </c>
      <c r="AM38">
        <f t="shared" si="7"/>
        <v>3.2000000000000001E-2</v>
      </c>
      <c r="AN38">
        <f t="shared" si="8"/>
        <v>8.0500000000000002E-2</v>
      </c>
      <c r="AO38">
        <f t="shared" si="9"/>
        <v>3.3000000000000002E-2</v>
      </c>
      <c r="AP38">
        <f t="shared" si="10"/>
        <v>0.89899499999999999</v>
      </c>
      <c r="AQ38">
        <f t="shared" si="58"/>
        <v>31.464825000000001</v>
      </c>
      <c r="AR38">
        <f t="shared" si="59"/>
        <v>881.01509999999996</v>
      </c>
      <c r="AS38">
        <f t="shared" si="24"/>
        <v>41.19031636363637</v>
      </c>
      <c r="AT38">
        <f t="shared" si="60"/>
        <v>40.501786001609013</v>
      </c>
      <c r="AU38">
        <f t="shared" si="14"/>
        <v>46311.438886290554</v>
      </c>
      <c r="AV38">
        <f t="shared" si="15"/>
        <v>46.311438886290553</v>
      </c>
      <c r="AW38">
        <f t="shared" si="16"/>
        <v>1.665688274638208</v>
      </c>
      <c r="AX38">
        <v>19.023703888</v>
      </c>
      <c r="AY38" s="13" t="s">
        <v>88</v>
      </c>
    </row>
    <row r="39" spans="1:51" ht="15.75" customHeight="1">
      <c r="A39" s="13" t="s">
        <v>149</v>
      </c>
      <c r="B39" s="13" t="s">
        <v>96</v>
      </c>
      <c r="C39" s="13">
        <v>1</v>
      </c>
      <c r="D39" s="13">
        <v>50</v>
      </c>
      <c r="E39" s="13">
        <v>1.5</v>
      </c>
      <c r="F39" s="13">
        <v>0.51800000000000002</v>
      </c>
      <c r="G39" s="13">
        <v>0.53300000000000003</v>
      </c>
      <c r="H39" s="13" t="s">
        <v>55</v>
      </c>
      <c r="I39" s="13" t="s">
        <v>55</v>
      </c>
      <c r="J39">
        <f t="shared" ref="J39:K39" si="65">AVERAGE(F39,H39)</f>
        <v>0.51800000000000002</v>
      </c>
      <c r="K39">
        <f t="shared" si="65"/>
        <v>0.53300000000000003</v>
      </c>
      <c r="L39" s="13">
        <f t="shared" si="1"/>
        <v>0.52550000000000008</v>
      </c>
      <c r="M39">
        <f t="shared" si="2"/>
        <v>26.275000000000006</v>
      </c>
      <c r="N39">
        <f t="shared" si="57"/>
        <v>1.3957698658138524</v>
      </c>
      <c r="O39" s="63">
        <v>112</v>
      </c>
      <c r="P39">
        <v>132</v>
      </c>
      <c r="Q39">
        <v>115</v>
      </c>
      <c r="R39">
        <v>114</v>
      </c>
      <c r="S39">
        <f t="shared" si="18"/>
        <v>473</v>
      </c>
      <c r="T39">
        <v>4</v>
      </c>
      <c r="U39">
        <v>4</v>
      </c>
      <c r="V39">
        <v>5</v>
      </c>
      <c r="W39" s="63">
        <v>3</v>
      </c>
      <c r="X39">
        <f t="shared" si="19"/>
        <v>16</v>
      </c>
      <c r="Y39">
        <f t="shared" si="20"/>
        <v>295624.99999999994</v>
      </c>
      <c r="Z39">
        <f t="shared" si="21"/>
        <v>14781249.999999996</v>
      </c>
      <c r="AA39">
        <f t="shared" si="22"/>
        <v>785203.55200993328</v>
      </c>
      <c r="AB39">
        <f t="shared" si="23"/>
        <v>562559.46717411967</v>
      </c>
      <c r="AC39" s="13">
        <v>18</v>
      </c>
      <c r="AD39" s="13">
        <v>0.01</v>
      </c>
      <c r="AE39" s="13">
        <v>7.2999999999999995E-2</v>
      </c>
      <c r="AF39" s="13">
        <v>3.5000000000000003E-2</v>
      </c>
      <c r="AG39" s="13">
        <v>1.2999999999999999E-2</v>
      </c>
      <c r="AH39" s="13">
        <v>7.5999999999999998E-2</v>
      </c>
      <c r="AI39" s="13">
        <v>3.7999999999999999E-2</v>
      </c>
      <c r="AJ39">
        <f t="shared" si="4"/>
        <v>6.3E-2</v>
      </c>
      <c r="AK39">
        <f t="shared" si="5"/>
        <v>2.5000000000000001E-2</v>
      </c>
      <c r="AL39">
        <f t="shared" si="6"/>
        <v>6.3E-2</v>
      </c>
      <c r="AM39">
        <f t="shared" si="7"/>
        <v>2.5000000000000001E-2</v>
      </c>
      <c r="AN39">
        <f t="shared" si="8"/>
        <v>6.3E-2</v>
      </c>
      <c r="AO39">
        <f t="shared" si="9"/>
        <v>2.5000000000000001E-2</v>
      </c>
      <c r="AP39">
        <f t="shared" si="10"/>
        <v>0.70408999999999999</v>
      </c>
      <c r="AQ39">
        <f t="shared" si="58"/>
        <v>35.204500000000003</v>
      </c>
      <c r="AR39">
        <f t="shared" si="59"/>
        <v>633.68100000000004</v>
      </c>
      <c r="AS39">
        <f t="shared" si="24"/>
        <v>42.870596194503186</v>
      </c>
      <c r="AT39">
        <f t="shared" si="60"/>
        <v>24.117259752616551</v>
      </c>
      <c r="AU39">
        <f t="shared" si="14"/>
        <v>33662.144408707427</v>
      </c>
      <c r="AV39">
        <f t="shared" si="15"/>
        <v>33.662144408707427</v>
      </c>
      <c r="AW39">
        <f t="shared" si="16"/>
        <v>1.5271417787581678</v>
      </c>
      <c r="AX39">
        <v>18.824736544</v>
      </c>
      <c r="AY39" s="13" t="s">
        <v>96</v>
      </c>
    </row>
    <row r="40" spans="1:51" ht="15.75" customHeight="1">
      <c r="A40" s="13" t="s">
        <v>149</v>
      </c>
      <c r="B40" s="13" t="s">
        <v>84</v>
      </c>
      <c r="C40" s="13" t="s">
        <v>99</v>
      </c>
      <c r="D40" s="13">
        <v>37.5</v>
      </c>
      <c r="E40" s="13">
        <v>1.5</v>
      </c>
      <c r="F40" s="13">
        <v>0.55100000000000005</v>
      </c>
      <c r="G40" s="13">
        <v>0.57699999999999996</v>
      </c>
      <c r="H40" s="13" t="s">
        <v>55</v>
      </c>
      <c r="I40" s="13" t="s">
        <v>55</v>
      </c>
      <c r="J40">
        <f t="shared" ref="J40:K40" si="66">AVERAGE(F40,H40)</f>
        <v>0.55100000000000005</v>
      </c>
      <c r="K40">
        <f t="shared" si="66"/>
        <v>0.57699999999999996</v>
      </c>
      <c r="L40" s="13">
        <f t="shared" si="1"/>
        <v>0.56400000000000006</v>
      </c>
      <c r="M40">
        <f t="shared" si="2"/>
        <v>21.150000000000002</v>
      </c>
      <c r="N40">
        <f t="shared" si="57"/>
        <v>0.75854138135196603</v>
      </c>
      <c r="O40" s="63">
        <v>107</v>
      </c>
      <c r="P40">
        <v>112</v>
      </c>
      <c r="Q40">
        <v>130</v>
      </c>
      <c r="R40">
        <v>128</v>
      </c>
      <c r="S40">
        <f t="shared" si="18"/>
        <v>477</v>
      </c>
      <c r="T40">
        <v>2</v>
      </c>
      <c r="U40">
        <v>6</v>
      </c>
      <c r="V40">
        <v>5</v>
      </c>
      <c r="W40" s="63">
        <v>4</v>
      </c>
      <c r="X40">
        <f t="shared" si="19"/>
        <v>17</v>
      </c>
      <c r="Y40">
        <f t="shared" si="20"/>
        <v>280588.23529411759</v>
      </c>
      <c r="Z40">
        <f t="shared" si="21"/>
        <v>10522058.823529409</v>
      </c>
      <c r="AA40">
        <f t="shared" si="22"/>
        <v>377371.96381402551</v>
      </c>
      <c r="AB40">
        <f t="shared" si="23"/>
        <v>497496.87108886091</v>
      </c>
      <c r="AC40" s="13">
        <v>32.5</v>
      </c>
      <c r="AD40" s="13">
        <v>7.0000000000000001E-3</v>
      </c>
      <c r="AE40" s="13">
        <v>8.8999999999999996E-2</v>
      </c>
      <c r="AF40" s="13">
        <v>0.04</v>
      </c>
      <c r="AG40" s="13">
        <v>8.0000000000000002E-3</v>
      </c>
      <c r="AH40" s="13">
        <v>0.09</v>
      </c>
      <c r="AI40" s="13">
        <v>4.2000000000000003E-2</v>
      </c>
      <c r="AJ40">
        <f t="shared" si="4"/>
        <v>8.199999999999999E-2</v>
      </c>
      <c r="AK40">
        <f t="shared" si="5"/>
        <v>3.3000000000000002E-2</v>
      </c>
      <c r="AL40">
        <f t="shared" si="6"/>
        <v>8.199999999999999E-2</v>
      </c>
      <c r="AM40">
        <f t="shared" si="7"/>
        <v>3.4000000000000002E-2</v>
      </c>
      <c r="AN40">
        <f t="shared" si="8"/>
        <v>8.199999999999999E-2</v>
      </c>
      <c r="AO40">
        <f t="shared" si="9"/>
        <v>3.3500000000000002E-2</v>
      </c>
      <c r="AP40">
        <f t="shared" si="10"/>
        <v>0.91581999999999986</v>
      </c>
      <c r="AQ40">
        <f t="shared" si="58"/>
        <v>34.343249999999998</v>
      </c>
      <c r="AR40">
        <f t="shared" si="59"/>
        <v>1116.1556249999999</v>
      </c>
      <c r="AS40">
        <f t="shared" si="24"/>
        <v>106.07768343815515</v>
      </c>
      <c r="AT40">
        <f t="shared" si="60"/>
        <v>52.773315602836867</v>
      </c>
      <c r="AU40">
        <f t="shared" si="14"/>
        <v>40030.743715899145</v>
      </c>
      <c r="AV40">
        <f t="shared" si="15"/>
        <v>40.030743715899142</v>
      </c>
      <c r="AW40">
        <f t="shared" si="16"/>
        <v>1.6023936587713732</v>
      </c>
      <c r="AX40">
        <v>27.882460364</v>
      </c>
      <c r="AY40" s="13" t="s">
        <v>84</v>
      </c>
    </row>
    <row r="41" spans="1:51" ht="15.75" customHeight="1">
      <c r="A41" s="13" t="s">
        <v>149</v>
      </c>
      <c r="B41" s="13" t="s">
        <v>91</v>
      </c>
      <c r="C41" s="13" t="s">
        <v>99</v>
      </c>
      <c r="D41" s="13">
        <v>57.5</v>
      </c>
      <c r="E41" s="13">
        <v>1.5</v>
      </c>
      <c r="F41" s="13">
        <v>0.29299999999999998</v>
      </c>
      <c r="G41" s="13">
        <v>0.28799999999999998</v>
      </c>
      <c r="H41" s="13" t="s">
        <v>55</v>
      </c>
      <c r="I41" s="13" t="s">
        <v>55</v>
      </c>
      <c r="J41">
        <f t="shared" ref="J41:K41" si="67">AVERAGE(F41,H41)</f>
        <v>0.29299999999999998</v>
      </c>
      <c r="K41">
        <f t="shared" si="67"/>
        <v>0.28799999999999998</v>
      </c>
      <c r="L41" s="13">
        <f t="shared" si="1"/>
        <v>0.29049999999999998</v>
      </c>
      <c r="M41">
        <f t="shared" si="2"/>
        <v>16.703749999999999</v>
      </c>
      <c r="N41">
        <f t="shared" si="57"/>
        <v>0.90686674798872713</v>
      </c>
      <c r="O41" s="63">
        <v>105</v>
      </c>
      <c r="P41">
        <v>126</v>
      </c>
      <c r="Q41">
        <v>110</v>
      </c>
      <c r="R41">
        <v>123</v>
      </c>
      <c r="S41">
        <f t="shared" si="18"/>
        <v>464</v>
      </c>
      <c r="T41">
        <v>7</v>
      </c>
      <c r="U41">
        <v>9</v>
      </c>
      <c r="V41">
        <v>8</v>
      </c>
      <c r="W41" s="63">
        <v>6</v>
      </c>
      <c r="X41">
        <f t="shared" si="19"/>
        <v>30</v>
      </c>
      <c r="Y41">
        <f t="shared" si="20"/>
        <v>154666.66666666663</v>
      </c>
      <c r="Z41">
        <f t="shared" si="21"/>
        <v>8893333.3333333302</v>
      </c>
      <c r="AA41">
        <f t="shared" si="22"/>
        <v>482829.80042084825</v>
      </c>
      <c r="AB41">
        <f t="shared" si="23"/>
        <v>532415.37578886957</v>
      </c>
      <c r="AC41" s="13">
        <v>22.5</v>
      </c>
      <c r="AD41" s="13">
        <v>1.2E-2</v>
      </c>
      <c r="AE41" s="13">
        <v>5.2999999999999999E-2</v>
      </c>
      <c r="AF41" s="13">
        <v>2.7E-2</v>
      </c>
      <c r="AG41" s="13">
        <v>1.0999999999999999E-2</v>
      </c>
      <c r="AH41" s="13">
        <v>5.3999999999999999E-2</v>
      </c>
      <c r="AI41" s="13">
        <v>2.8000000000000001E-2</v>
      </c>
      <c r="AJ41">
        <f t="shared" si="4"/>
        <v>4.0999999999999995E-2</v>
      </c>
      <c r="AK41">
        <f t="shared" si="5"/>
        <v>1.4999999999999999E-2</v>
      </c>
      <c r="AL41">
        <f t="shared" si="6"/>
        <v>4.2999999999999997E-2</v>
      </c>
      <c r="AM41">
        <f t="shared" si="7"/>
        <v>1.7000000000000001E-2</v>
      </c>
      <c r="AN41">
        <f t="shared" si="8"/>
        <v>4.1999999999999996E-2</v>
      </c>
      <c r="AO41">
        <f t="shared" si="9"/>
        <v>1.6E-2</v>
      </c>
      <c r="AP41">
        <f t="shared" si="10"/>
        <v>0.4698199999999999</v>
      </c>
      <c r="AQ41">
        <f t="shared" si="58"/>
        <v>27.014649999999996</v>
      </c>
      <c r="AR41">
        <f t="shared" si="59"/>
        <v>607.82962499999985</v>
      </c>
      <c r="AS41">
        <f t="shared" si="24"/>
        <v>68.346659482758625</v>
      </c>
      <c r="AT41">
        <f t="shared" si="60"/>
        <v>36.388812392426843</v>
      </c>
      <c r="AU41">
        <f t="shared" si="14"/>
        <v>32999.803957492026</v>
      </c>
      <c r="AV41">
        <f t="shared" si="15"/>
        <v>32.999803957492027</v>
      </c>
      <c r="AW41">
        <f t="shared" si="16"/>
        <v>1.5185113598647866</v>
      </c>
      <c r="AX41">
        <v>18.419188968</v>
      </c>
      <c r="AY41" s="13" t="s">
        <v>91</v>
      </c>
    </row>
    <row r="42" spans="1:51" ht="15.75" customHeight="1">
      <c r="A42" s="13" t="s">
        <v>149</v>
      </c>
      <c r="B42" s="13" t="s">
        <v>110</v>
      </c>
      <c r="C42" s="13">
        <v>2</v>
      </c>
      <c r="D42" s="13">
        <v>30</v>
      </c>
      <c r="E42" s="13">
        <v>1.5</v>
      </c>
      <c r="F42" s="13">
        <v>0.59799999999999998</v>
      </c>
      <c r="G42" s="13">
        <v>0.65800000000000003</v>
      </c>
      <c r="H42" s="13" t="s">
        <v>55</v>
      </c>
      <c r="I42" s="13" t="s">
        <v>55</v>
      </c>
      <c r="J42">
        <f t="shared" ref="J42:K42" si="68">AVERAGE(F42,H42)</f>
        <v>0.59799999999999998</v>
      </c>
      <c r="K42">
        <f t="shared" si="68"/>
        <v>0.65800000000000003</v>
      </c>
      <c r="L42" s="13">
        <f t="shared" si="1"/>
        <v>0.628</v>
      </c>
      <c r="M42">
        <f t="shared" si="2"/>
        <v>18.84</v>
      </c>
      <c r="N42">
        <f t="shared" si="57"/>
        <v>0.83220694285583063</v>
      </c>
      <c r="O42" s="63">
        <v>103</v>
      </c>
      <c r="P42">
        <v>103</v>
      </c>
      <c r="Q42">
        <v>115</v>
      </c>
      <c r="R42">
        <v>116</v>
      </c>
      <c r="S42">
        <f t="shared" si="18"/>
        <v>437</v>
      </c>
      <c r="T42">
        <v>9</v>
      </c>
      <c r="U42">
        <v>8</v>
      </c>
      <c r="V42">
        <v>6</v>
      </c>
      <c r="W42" s="63">
        <v>9</v>
      </c>
      <c r="X42">
        <f t="shared" si="19"/>
        <v>32</v>
      </c>
      <c r="Y42">
        <f t="shared" si="20"/>
        <v>136562.49999999997</v>
      </c>
      <c r="Z42">
        <f t="shared" si="21"/>
        <v>4096874.9999999991</v>
      </c>
      <c r="AA42">
        <f t="shared" si="22"/>
        <v>180968.56788813591</v>
      </c>
      <c r="AB42">
        <f t="shared" si="23"/>
        <v>217456.21019108276</v>
      </c>
      <c r="AC42" s="13">
        <v>24</v>
      </c>
      <c r="AD42" s="13">
        <v>1.2999999999999999E-2</v>
      </c>
      <c r="AE42" s="13">
        <v>0.124</v>
      </c>
      <c r="AF42" s="13">
        <v>5.8000000000000003E-2</v>
      </c>
      <c r="AG42" s="13">
        <v>8.9999999999999993E-3</v>
      </c>
      <c r="AH42" s="13">
        <v>0.11799999999999999</v>
      </c>
      <c r="AI42" s="13">
        <v>5.2999999999999999E-2</v>
      </c>
      <c r="AJ42">
        <f t="shared" si="4"/>
        <v>0.111</v>
      </c>
      <c r="AK42">
        <f t="shared" si="5"/>
        <v>4.5000000000000005E-2</v>
      </c>
      <c r="AL42">
        <f t="shared" si="6"/>
        <v>0.109</v>
      </c>
      <c r="AM42">
        <f t="shared" si="7"/>
        <v>4.3999999999999997E-2</v>
      </c>
      <c r="AN42">
        <f t="shared" si="8"/>
        <v>0.11</v>
      </c>
      <c r="AO42">
        <f t="shared" si="9"/>
        <v>4.4499999999999998E-2</v>
      </c>
      <c r="AP42">
        <f t="shared" si="10"/>
        <v>1.22882</v>
      </c>
      <c r="AQ42">
        <f t="shared" si="58"/>
        <v>36.864600000000003</v>
      </c>
      <c r="AR42">
        <f t="shared" si="59"/>
        <v>884.75040000000013</v>
      </c>
      <c r="AS42">
        <f t="shared" si="24"/>
        <v>215.95738215102983</v>
      </c>
      <c r="AT42">
        <f t="shared" si="60"/>
        <v>46.961273885350323</v>
      </c>
      <c r="AU42">
        <f t="shared" si="14"/>
        <v>39081.498172742751</v>
      </c>
      <c r="AV42">
        <f t="shared" si="15"/>
        <v>39.081498172742748</v>
      </c>
      <c r="AW42">
        <f t="shared" si="16"/>
        <v>1.5919712038615714</v>
      </c>
      <c r="AX42">
        <v>22.638599883999998</v>
      </c>
      <c r="AY42" s="13" t="s">
        <v>110</v>
      </c>
    </row>
    <row r="43" spans="1:51" ht="15.75" customHeight="1">
      <c r="A43" s="13" t="s">
        <v>149</v>
      </c>
      <c r="B43" s="13" t="s">
        <v>127</v>
      </c>
      <c r="C43" s="13">
        <v>3</v>
      </c>
      <c r="D43" s="13">
        <v>32.5</v>
      </c>
      <c r="E43" s="13">
        <v>1.5</v>
      </c>
      <c r="F43" s="13">
        <v>0.7</v>
      </c>
      <c r="G43" s="13">
        <v>0.66300000000000003</v>
      </c>
      <c r="H43" s="13" t="s">
        <v>55</v>
      </c>
      <c r="I43" s="13" t="s">
        <v>55</v>
      </c>
      <c r="J43">
        <f t="shared" ref="J43:K43" si="69">AVERAGE(F43,H43)</f>
        <v>0.7</v>
      </c>
      <c r="K43">
        <f t="shared" si="69"/>
        <v>0.66300000000000003</v>
      </c>
      <c r="L43" s="13">
        <f t="shared" si="1"/>
        <v>0.68149999999999999</v>
      </c>
      <c r="M43">
        <f t="shared" si="2"/>
        <v>22.14875</v>
      </c>
      <c r="N43">
        <f t="shared" si="57"/>
        <v>0.90252800890845075</v>
      </c>
      <c r="O43" s="63">
        <v>102</v>
      </c>
      <c r="P43">
        <v>120</v>
      </c>
      <c r="Q43">
        <v>114</v>
      </c>
      <c r="R43">
        <v>117</v>
      </c>
      <c r="S43">
        <f t="shared" si="18"/>
        <v>453</v>
      </c>
      <c r="T43">
        <v>3</v>
      </c>
      <c r="U43">
        <v>2</v>
      </c>
      <c r="V43">
        <v>4</v>
      </c>
      <c r="W43" s="63">
        <v>3</v>
      </c>
      <c r="X43">
        <f t="shared" si="19"/>
        <v>12</v>
      </c>
      <c r="Y43">
        <f t="shared" si="20"/>
        <v>377499.99999999994</v>
      </c>
      <c r="Z43">
        <f t="shared" si="21"/>
        <v>12268749.999999998</v>
      </c>
      <c r="AA43">
        <f t="shared" si="22"/>
        <v>499932.97632126213</v>
      </c>
      <c r="AB43">
        <f t="shared" si="23"/>
        <v>553925.1650770359</v>
      </c>
      <c r="AC43" s="13">
        <v>27</v>
      </c>
      <c r="AD43" s="13">
        <v>6.9000000000000006E-2</v>
      </c>
      <c r="AE43" s="13">
        <v>0.16500000000000001</v>
      </c>
      <c r="AF43" s="13">
        <v>0.122</v>
      </c>
      <c r="AG43" s="13">
        <v>5.6000000000000001E-2</v>
      </c>
      <c r="AH43" s="13">
        <v>0.14399999999999999</v>
      </c>
      <c r="AI43" s="13">
        <v>0.10199999999999999</v>
      </c>
      <c r="AJ43">
        <f t="shared" si="4"/>
        <v>9.6000000000000002E-2</v>
      </c>
      <c r="AK43">
        <f t="shared" si="5"/>
        <v>5.2999999999999992E-2</v>
      </c>
      <c r="AL43">
        <f t="shared" si="6"/>
        <v>8.7999999999999995E-2</v>
      </c>
      <c r="AM43">
        <f t="shared" si="7"/>
        <v>4.5999999999999992E-2</v>
      </c>
      <c r="AN43">
        <f t="shared" si="8"/>
        <v>9.1999999999999998E-2</v>
      </c>
      <c r="AO43">
        <f t="shared" si="9"/>
        <v>4.9499999999999988E-2</v>
      </c>
      <c r="AP43">
        <f t="shared" si="10"/>
        <v>1.0198800000000001</v>
      </c>
      <c r="AQ43">
        <f t="shared" si="58"/>
        <v>33.146100000000004</v>
      </c>
      <c r="AR43">
        <f t="shared" si="59"/>
        <v>894.94470000000013</v>
      </c>
      <c r="AS43">
        <f t="shared" si="24"/>
        <v>72.945059602649025</v>
      </c>
      <c r="AT43">
        <f t="shared" si="60"/>
        <v>40.406104181951584</v>
      </c>
      <c r="AU43">
        <f t="shared" si="14"/>
        <v>36467.64075508419</v>
      </c>
      <c r="AV43">
        <f t="shared" si="15"/>
        <v>36.46764075508419</v>
      </c>
      <c r="AW43">
        <f t="shared" si="16"/>
        <v>1.5619076678876571</v>
      </c>
      <c r="AX43">
        <v>24.540789627999999</v>
      </c>
      <c r="AY43" s="30" t="s">
        <v>127</v>
      </c>
    </row>
    <row r="44" spans="1:51" ht="15.75" customHeight="1">
      <c r="A44" s="13" t="s">
        <v>149</v>
      </c>
      <c r="B44" s="13" t="s">
        <v>109</v>
      </c>
      <c r="C44" s="13" t="s">
        <v>99</v>
      </c>
      <c r="D44" s="13">
        <v>30</v>
      </c>
      <c r="E44" s="13">
        <v>1.5</v>
      </c>
      <c r="F44" s="13">
        <v>0.63700000000000001</v>
      </c>
      <c r="G44" s="13">
        <v>0.57999999999999996</v>
      </c>
      <c r="H44" s="13" t="s">
        <v>55</v>
      </c>
      <c r="I44" s="13" t="s">
        <v>55</v>
      </c>
      <c r="J44">
        <f t="shared" ref="J44:K44" si="70">AVERAGE(F44,H44)</f>
        <v>0.63700000000000001</v>
      </c>
      <c r="K44">
        <f t="shared" si="70"/>
        <v>0.57999999999999996</v>
      </c>
      <c r="L44" s="13">
        <f t="shared" si="1"/>
        <v>0.60850000000000004</v>
      </c>
      <c r="M44">
        <f t="shared" si="2"/>
        <v>18.255000000000003</v>
      </c>
      <c r="N44">
        <f t="shared" si="57"/>
        <v>0.76232535921753541</v>
      </c>
      <c r="O44" s="63">
        <v>125</v>
      </c>
      <c r="P44">
        <v>121</v>
      </c>
      <c r="Q44">
        <v>120</v>
      </c>
      <c r="R44">
        <v>129</v>
      </c>
      <c r="S44">
        <f t="shared" si="18"/>
        <v>495</v>
      </c>
      <c r="T44">
        <v>7</v>
      </c>
      <c r="U44">
        <v>4</v>
      </c>
      <c r="V44">
        <v>4</v>
      </c>
      <c r="W44" s="63">
        <v>4</v>
      </c>
      <c r="X44">
        <f t="shared" si="19"/>
        <v>19</v>
      </c>
      <c r="Y44">
        <f t="shared" si="20"/>
        <v>260526.31578947362</v>
      </c>
      <c r="Z44">
        <f t="shared" si="21"/>
        <v>7815789.4736842085</v>
      </c>
      <c r="AA44">
        <f t="shared" si="22"/>
        <v>326385.89526677324</v>
      </c>
      <c r="AB44">
        <f t="shared" si="23"/>
        <v>428145.13687670266</v>
      </c>
      <c r="AC44" s="13">
        <v>26</v>
      </c>
      <c r="AD44" s="13">
        <v>1.4E-2</v>
      </c>
      <c r="AE44" s="13">
        <v>0.125</v>
      </c>
      <c r="AF44" s="13">
        <v>5.8000000000000003E-2</v>
      </c>
      <c r="AG44" s="13">
        <v>0.02</v>
      </c>
      <c r="AH44" s="13">
        <v>0.129</v>
      </c>
      <c r="AI44" s="13">
        <v>6.4000000000000001E-2</v>
      </c>
      <c r="AJ44">
        <f t="shared" si="4"/>
        <v>0.111</v>
      </c>
      <c r="AK44">
        <f t="shared" si="5"/>
        <v>4.4000000000000004E-2</v>
      </c>
      <c r="AL44">
        <f t="shared" si="6"/>
        <v>0.109</v>
      </c>
      <c r="AM44">
        <f t="shared" si="7"/>
        <v>4.3999999999999997E-2</v>
      </c>
      <c r="AN44">
        <f t="shared" si="8"/>
        <v>0.11</v>
      </c>
      <c r="AO44">
        <f t="shared" si="9"/>
        <v>4.3999999999999997E-2</v>
      </c>
      <c r="AP44">
        <f t="shared" si="10"/>
        <v>1.2291400000000001</v>
      </c>
      <c r="AQ44">
        <f t="shared" si="58"/>
        <v>36.874200000000002</v>
      </c>
      <c r="AR44">
        <f t="shared" si="59"/>
        <v>958.72920000000011</v>
      </c>
      <c r="AS44">
        <f t="shared" si="24"/>
        <v>122.66568888888894</v>
      </c>
      <c r="AT44">
        <f t="shared" si="60"/>
        <v>52.51871815940838</v>
      </c>
      <c r="AU44">
        <f t="shared" si="14"/>
        <v>40036.350686515492</v>
      </c>
      <c r="AV44">
        <f t="shared" si="15"/>
        <v>40.03635068651549</v>
      </c>
      <c r="AW44">
        <f t="shared" si="16"/>
        <v>1.6024544846679798</v>
      </c>
      <c r="AX44">
        <v>23.946468236000001</v>
      </c>
      <c r="AY44" s="13" t="s">
        <v>109</v>
      </c>
    </row>
    <row r="45" spans="1:51" ht="15.75" customHeight="1">
      <c r="A45" s="13" t="s">
        <v>149</v>
      </c>
      <c r="B45" s="13" t="s">
        <v>135</v>
      </c>
      <c r="C45" s="13">
        <v>2</v>
      </c>
      <c r="D45" s="13">
        <v>25</v>
      </c>
      <c r="E45" s="13">
        <v>1.5</v>
      </c>
      <c r="F45" s="13">
        <v>0.80800000000000005</v>
      </c>
      <c r="G45" s="13">
        <v>0.80600000000000005</v>
      </c>
      <c r="H45" s="13" t="s">
        <v>55</v>
      </c>
      <c r="I45" s="13" t="s">
        <v>55</v>
      </c>
      <c r="J45">
        <f t="shared" ref="J45:K45" si="71">AVERAGE(F45,H45)</f>
        <v>0.80800000000000005</v>
      </c>
      <c r="K45">
        <f t="shared" si="71"/>
        <v>0.80600000000000005</v>
      </c>
      <c r="L45" s="13">
        <f t="shared" si="1"/>
        <v>0.80700000000000005</v>
      </c>
      <c r="M45">
        <f t="shared" si="2"/>
        <v>20.175000000000001</v>
      </c>
      <c r="N45">
        <f t="shared" si="57"/>
        <v>0.92721016462626982</v>
      </c>
      <c r="O45" s="63">
        <v>68</v>
      </c>
      <c r="P45">
        <v>97</v>
      </c>
      <c r="Q45">
        <v>76</v>
      </c>
      <c r="R45">
        <v>98</v>
      </c>
      <c r="S45">
        <f t="shared" si="18"/>
        <v>339</v>
      </c>
      <c r="T45">
        <v>9</v>
      </c>
      <c r="U45">
        <v>9</v>
      </c>
      <c r="V45">
        <v>9</v>
      </c>
      <c r="W45" s="63">
        <v>9</v>
      </c>
      <c r="X45">
        <f t="shared" si="19"/>
        <v>36</v>
      </c>
      <c r="Y45">
        <f t="shared" si="20"/>
        <v>94166.666666666642</v>
      </c>
      <c r="Z45">
        <f t="shared" si="21"/>
        <v>2354166.666666666</v>
      </c>
      <c r="AA45">
        <f t="shared" si="22"/>
        <v>108193.66852826152</v>
      </c>
      <c r="AB45">
        <f t="shared" si="23"/>
        <v>116687.31928954973</v>
      </c>
      <c r="AC45" s="13">
        <v>22.5</v>
      </c>
      <c r="AD45" s="13">
        <v>7.0000000000000001E-3</v>
      </c>
      <c r="AE45" s="13">
        <v>6.6000000000000003E-2</v>
      </c>
      <c r="AF45" s="13">
        <v>2.5999999999999999E-2</v>
      </c>
      <c r="AG45" s="13">
        <v>8.0000000000000002E-3</v>
      </c>
      <c r="AH45" s="13">
        <v>6.6000000000000003E-2</v>
      </c>
      <c r="AI45" s="13">
        <v>2.9000000000000001E-2</v>
      </c>
      <c r="AJ45">
        <f t="shared" si="4"/>
        <v>5.9000000000000004E-2</v>
      </c>
      <c r="AK45">
        <f t="shared" si="5"/>
        <v>1.9E-2</v>
      </c>
      <c r="AL45">
        <f t="shared" si="6"/>
        <v>5.8000000000000003E-2</v>
      </c>
      <c r="AM45">
        <f t="shared" si="7"/>
        <v>2.1000000000000001E-2</v>
      </c>
      <c r="AN45">
        <f t="shared" si="8"/>
        <v>5.8500000000000003E-2</v>
      </c>
      <c r="AO45">
        <f t="shared" si="9"/>
        <v>0.02</v>
      </c>
      <c r="AP45">
        <f t="shared" si="10"/>
        <v>0.65585499999999997</v>
      </c>
      <c r="AQ45">
        <f t="shared" si="58"/>
        <v>16.396374999999999</v>
      </c>
      <c r="AR45">
        <f t="shared" si="59"/>
        <v>368.91843749999998</v>
      </c>
      <c r="AS45">
        <f t="shared" si="24"/>
        <v>156.70871681415932</v>
      </c>
      <c r="AT45">
        <f t="shared" si="60"/>
        <v>18.285920074349441</v>
      </c>
      <c r="AU45">
        <f t="shared" si="14"/>
        <v>16954.890962480356</v>
      </c>
      <c r="AV45">
        <f t="shared" si="15"/>
        <v>16.954890962480356</v>
      </c>
      <c r="AW45">
        <f t="shared" si="16"/>
        <v>1.2292950011594976</v>
      </c>
      <c r="AX45">
        <v>21.758820998400001</v>
      </c>
      <c r="AY45" s="30" t="s">
        <v>135</v>
      </c>
    </row>
    <row r="46" spans="1:51" ht="15.75" customHeight="1">
      <c r="A46" s="13" t="s">
        <v>149</v>
      </c>
      <c r="B46" s="13" t="s">
        <v>106</v>
      </c>
      <c r="C46" s="13">
        <v>2</v>
      </c>
      <c r="D46" s="13">
        <v>40</v>
      </c>
      <c r="E46" s="13">
        <v>1.5</v>
      </c>
      <c r="F46" s="13">
        <v>1.0509999999999999</v>
      </c>
      <c r="G46" s="13">
        <v>1.0449999999999999</v>
      </c>
      <c r="H46" s="13" t="s">
        <v>55</v>
      </c>
      <c r="I46" s="13" t="s">
        <v>55</v>
      </c>
      <c r="J46">
        <f t="shared" ref="J46:K46" si="72">AVERAGE(F46,H46)</f>
        <v>1.0509999999999999</v>
      </c>
      <c r="K46">
        <f t="shared" si="72"/>
        <v>1.0449999999999999</v>
      </c>
      <c r="L46" s="13">
        <f t="shared" si="1"/>
        <v>1.048</v>
      </c>
      <c r="M46">
        <f t="shared" si="2"/>
        <v>41.92</v>
      </c>
      <c r="N46">
        <f t="shared" si="57"/>
        <v>1.1685219412549843</v>
      </c>
      <c r="O46" s="63">
        <v>116</v>
      </c>
      <c r="P46">
        <v>109</v>
      </c>
      <c r="Q46">
        <v>107</v>
      </c>
      <c r="R46">
        <v>112</v>
      </c>
      <c r="S46">
        <f t="shared" si="18"/>
        <v>444</v>
      </c>
      <c r="T46">
        <v>7</v>
      </c>
      <c r="U46">
        <v>9</v>
      </c>
      <c r="V46">
        <v>8</v>
      </c>
      <c r="W46" s="63">
        <v>7</v>
      </c>
      <c r="X46">
        <f t="shared" si="19"/>
        <v>31</v>
      </c>
      <c r="Y46">
        <f t="shared" si="20"/>
        <v>143225.80645161288</v>
      </c>
      <c r="Z46">
        <f t="shared" si="21"/>
        <v>5729032.258064515</v>
      </c>
      <c r="AA46">
        <f t="shared" si="22"/>
        <v>159697.03949680281</v>
      </c>
      <c r="AB46">
        <f t="shared" si="23"/>
        <v>136665.84585077563</v>
      </c>
      <c r="AC46" s="13">
        <v>36</v>
      </c>
      <c r="AD46" s="13">
        <v>0.03</v>
      </c>
      <c r="AE46" s="13">
        <v>0.23699999999999999</v>
      </c>
      <c r="AF46" s="13">
        <v>0.114</v>
      </c>
      <c r="AG46" s="13">
        <v>0.02</v>
      </c>
      <c r="AH46" s="13">
        <v>0.22900000000000001</v>
      </c>
      <c r="AI46" s="13">
        <v>0.105</v>
      </c>
      <c r="AJ46">
        <f t="shared" si="4"/>
        <v>0.20699999999999999</v>
      </c>
      <c r="AK46">
        <f t="shared" si="5"/>
        <v>8.4000000000000005E-2</v>
      </c>
      <c r="AL46">
        <f t="shared" si="6"/>
        <v>0.20900000000000002</v>
      </c>
      <c r="AM46">
        <f t="shared" si="7"/>
        <v>8.4999999999999992E-2</v>
      </c>
      <c r="AN46">
        <f t="shared" si="8"/>
        <v>0.20800000000000002</v>
      </c>
      <c r="AO46">
        <f t="shared" si="9"/>
        <v>8.4499999999999992E-2</v>
      </c>
      <c r="AP46">
        <f t="shared" si="10"/>
        <v>2.3233600000000001</v>
      </c>
      <c r="AQ46">
        <f t="shared" si="58"/>
        <v>92.934400000000011</v>
      </c>
      <c r="AR46">
        <f t="shared" si="59"/>
        <v>3345.6384000000003</v>
      </c>
      <c r="AS46">
        <f t="shared" si="24"/>
        <v>583.97967567567594</v>
      </c>
      <c r="AT46">
        <f t="shared" si="60"/>
        <v>79.810076335877866</v>
      </c>
      <c r="AU46">
        <f t="shared" si="14"/>
        <v>93259.825331708504</v>
      </c>
      <c r="AV46">
        <f t="shared" si="15"/>
        <v>93.259825331708498</v>
      </c>
      <c r="AW46">
        <f t="shared" si="16"/>
        <v>1.9696945977199509</v>
      </c>
      <c r="AX46">
        <v>35.874379863999998</v>
      </c>
      <c r="AY46" s="13" t="s">
        <v>106</v>
      </c>
    </row>
    <row r="47" spans="1:51" ht="15.75" customHeight="1">
      <c r="A47" s="13" t="s">
        <v>149</v>
      </c>
      <c r="B47" s="13" t="s">
        <v>90</v>
      </c>
      <c r="C47" s="13">
        <v>3</v>
      </c>
      <c r="D47" s="13">
        <v>25</v>
      </c>
      <c r="E47" s="13">
        <v>1.5</v>
      </c>
      <c r="F47" s="13">
        <v>1.1379999999999999</v>
      </c>
      <c r="G47" s="13">
        <v>1.1240000000000001</v>
      </c>
      <c r="H47" s="13" t="s">
        <v>55</v>
      </c>
      <c r="I47" s="13" t="s">
        <v>55</v>
      </c>
      <c r="J47">
        <f t="shared" ref="J47:K47" si="73">AVERAGE(F47,H47)</f>
        <v>1.1379999999999999</v>
      </c>
      <c r="K47">
        <f t="shared" si="73"/>
        <v>1.1240000000000001</v>
      </c>
      <c r="L47" s="13">
        <f t="shared" si="1"/>
        <v>1.131</v>
      </c>
      <c r="M47">
        <f t="shared" si="2"/>
        <v>28.274999999999999</v>
      </c>
      <c r="N47">
        <f t="shared" si="57"/>
        <v>1.3237545957023555</v>
      </c>
      <c r="O47" s="63">
        <v>116</v>
      </c>
      <c r="P47">
        <v>114</v>
      </c>
      <c r="Q47">
        <v>121</v>
      </c>
      <c r="R47">
        <v>103</v>
      </c>
      <c r="S47">
        <f t="shared" si="18"/>
        <v>454</v>
      </c>
      <c r="T47">
        <v>4</v>
      </c>
      <c r="U47">
        <v>2</v>
      </c>
      <c r="V47">
        <v>3</v>
      </c>
      <c r="W47" s="63">
        <v>1</v>
      </c>
      <c r="X47">
        <f t="shared" si="19"/>
        <v>10</v>
      </c>
      <c r="Y47">
        <f t="shared" si="20"/>
        <v>453999.99999999988</v>
      </c>
      <c r="Z47">
        <f t="shared" si="21"/>
        <v>11349999.999999996</v>
      </c>
      <c r="AA47">
        <f t="shared" si="22"/>
        <v>531374.52382747061</v>
      </c>
      <c r="AB47">
        <f t="shared" si="23"/>
        <v>401414.67727674614</v>
      </c>
      <c r="AC47" s="13">
        <v>22</v>
      </c>
      <c r="AD47" s="13">
        <v>8.9999999999999993E-3</v>
      </c>
      <c r="AE47" s="13">
        <v>0.151</v>
      </c>
      <c r="AF47" s="13">
        <v>6.4000000000000001E-2</v>
      </c>
      <c r="AG47" s="13">
        <v>0.01</v>
      </c>
      <c r="AH47" s="13">
        <v>0.14000000000000001</v>
      </c>
      <c r="AI47" s="13">
        <v>0.06</v>
      </c>
      <c r="AJ47">
        <f t="shared" si="4"/>
        <v>0.14199999999999999</v>
      </c>
      <c r="AK47">
        <f t="shared" si="5"/>
        <v>5.5E-2</v>
      </c>
      <c r="AL47">
        <f t="shared" si="6"/>
        <v>0.13</v>
      </c>
      <c r="AM47">
        <f t="shared" si="7"/>
        <v>4.9999999999999996E-2</v>
      </c>
      <c r="AN47">
        <f t="shared" si="8"/>
        <v>0.13600000000000001</v>
      </c>
      <c r="AO47">
        <f t="shared" si="9"/>
        <v>5.2499999999999998E-2</v>
      </c>
      <c r="AP47">
        <f t="shared" si="10"/>
        <v>1.52088</v>
      </c>
      <c r="AQ47">
        <f t="shared" si="58"/>
        <v>38.021999999999998</v>
      </c>
      <c r="AR47">
        <f t="shared" si="59"/>
        <v>836.48400000000015</v>
      </c>
      <c r="AS47">
        <f t="shared" si="24"/>
        <v>73.699030837004443</v>
      </c>
      <c r="AT47">
        <f t="shared" si="60"/>
        <v>29.583872679045101</v>
      </c>
      <c r="AU47">
        <f t="shared" si="14"/>
        <v>39161.787417559302</v>
      </c>
      <c r="AV47">
        <f t="shared" si="15"/>
        <v>39.161787417559303</v>
      </c>
      <c r="AW47">
        <f t="shared" si="16"/>
        <v>1.5928625055996264</v>
      </c>
      <c r="AX47">
        <v>21.359699215999999</v>
      </c>
      <c r="AY47" s="13" t="s">
        <v>90</v>
      </c>
    </row>
    <row r="48" spans="1:51" ht="15.75" customHeight="1">
      <c r="A48" s="13" t="s">
        <v>149</v>
      </c>
      <c r="B48" s="13" t="s">
        <v>129</v>
      </c>
      <c r="C48" s="13" t="s">
        <v>99</v>
      </c>
      <c r="D48" s="13">
        <v>22.5</v>
      </c>
      <c r="E48" s="13">
        <v>1.5</v>
      </c>
      <c r="F48" s="13">
        <v>0.66600000000000004</v>
      </c>
      <c r="G48" s="13">
        <v>0.65300000000000002</v>
      </c>
      <c r="H48" s="13" t="s">
        <v>55</v>
      </c>
      <c r="I48" s="13" t="s">
        <v>55</v>
      </c>
      <c r="J48">
        <f t="shared" ref="J48:K48" si="74">AVERAGE(F48,H48)</f>
        <v>0.66600000000000004</v>
      </c>
      <c r="K48">
        <f t="shared" si="74"/>
        <v>0.65300000000000002</v>
      </c>
      <c r="L48" s="13">
        <f t="shared" si="1"/>
        <v>0.65949999999999998</v>
      </c>
      <c r="M48">
        <f t="shared" si="2"/>
        <v>14.838749999999999</v>
      </c>
      <c r="N48">
        <f t="shared" si="57"/>
        <v>0.76301290813424316</v>
      </c>
      <c r="O48" s="63">
        <v>144</v>
      </c>
      <c r="P48">
        <v>113</v>
      </c>
      <c r="Q48">
        <v>143</v>
      </c>
      <c r="R48">
        <v>154</v>
      </c>
      <c r="S48">
        <f t="shared" si="18"/>
        <v>554</v>
      </c>
      <c r="T48">
        <v>2</v>
      </c>
      <c r="U48">
        <v>3</v>
      </c>
      <c r="V48">
        <v>2</v>
      </c>
      <c r="W48" s="63">
        <v>2</v>
      </c>
      <c r="X48">
        <f t="shared" si="19"/>
        <v>9</v>
      </c>
      <c r="Y48">
        <f t="shared" si="20"/>
        <v>615555.55555555539</v>
      </c>
      <c r="Z48">
        <f t="shared" si="21"/>
        <v>13849999.999999996</v>
      </c>
      <c r="AA48">
        <f t="shared" si="22"/>
        <v>712171.09107298567</v>
      </c>
      <c r="AB48">
        <f t="shared" si="23"/>
        <v>933367.02889394306</v>
      </c>
      <c r="AC48" s="13">
        <v>17.5</v>
      </c>
      <c r="AD48" s="13">
        <v>5.0000000000000001E-3</v>
      </c>
      <c r="AE48" s="13">
        <v>7.1999999999999995E-2</v>
      </c>
      <c r="AF48" s="13">
        <v>3.3000000000000002E-2</v>
      </c>
      <c r="AG48" s="13">
        <v>6.0000000000000001E-3</v>
      </c>
      <c r="AH48" s="13">
        <v>8.2000000000000003E-2</v>
      </c>
      <c r="AI48" s="13">
        <v>3.6999999999999998E-2</v>
      </c>
      <c r="AJ48">
        <f t="shared" si="4"/>
        <v>6.699999999999999E-2</v>
      </c>
      <c r="AK48">
        <f t="shared" si="5"/>
        <v>2.8000000000000001E-2</v>
      </c>
      <c r="AL48">
        <f t="shared" si="6"/>
        <v>7.5999999999999998E-2</v>
      </c>
      <c r="AM48">
        <f t="shared" si="7"/>
        <v>3.1E-2</v>
      </c>
      <c r="AN48">
        <f t="shared" si="8"/>
        <v>7.1499999999999994E-2</v>
      </c>
      <c r="AO48">
        <f t="shared" si="9"/>
        <v>2.9499999999999998E-2</v>
      </c>
      <c r="AP48">
        <f t="shared" si="10"/>
        <v>0.79836499999999988</v>
      </c>
      <c r="AQ48">
        <f t="shared" si="58"/>
        <v>17.963212499999997</v>
      </c>
      <c r="AR48">
        <f t="shared" si="59"/>
        <v>314.35621874999998</v>
      </c>
      <c r="AS48">
        <f t="shared" si="24"/>
        <v>22.697199909747297</v>
      </c>
      <c r="AT48">
        <f t="shared" si="60"/>
        <v>21.184818043972708</v>
      </c>
      <c r="AU48">
        <f t="shared" si="14"/>
        <v>16164.289624026402</v>
      </c>
      <c r="AV48">
        <f t="shared" si="15"/>
        <v>16.164289624026402</v>
      </c>
      <c r="AW48">
        <f t="shared" si="16"/>
        <v>1.2085566233215652</v>
      </c>
      <c r="AX48">
        <v>19.447574008</v>
      </c>
      <c r="AY48" s="30" t="s">
        <v>129</v>
      </c>
    </row>
    <row r="49" spans="1:51" ht="15.75" customHeight="1">
      <c r="A49" s="13" t="s">
        <v>149</v>
      </c>
      <c r="B49" s="13" t="s">
        <v>103</v>
      </c>
      <c r="C49" s="13">
        <v>3</v>
      </c>
      <c r="D49" s="13">
        <v>37.5</v>
      </c>
      <c r="E49" s="13">
        <v>0.75</v>
      </c>
      <c r="F49" s="13">
        <v>0.40500000000000003</v>
      </c>
      <c r="G49" s="13">
        <v>0.43</v>
      </c>
      <c r="H49" s="13" t="s">
        <v>55</v>
      </c>
      <c r="I49" s="13" t="s">
        <v>55</v>
      </c>
      <c r="J49">
        <f t="shared" ref="J49:K49" si="75">AVERAGE(F49,H49)</f>
        <v>0.40500000000000003</v>
      </c>
      <c r="K49">
        <f t="shared" si="75"/>
        <v>0.43</v>
      </c>
      <c r="L49" s="13">
        <f t="shared" si="1"/>
        <v>0.41749999999999998</v>
      </c>
      <c r="M49">
        <f t="shared" si="2"/>
        <v>15.65625</v>
      </c>
      <c r="N49">
        <f t="shared" si="57"/>
        <v>0.73944445565180494</v>
      </c>
      <c r="O49" s="63">
        <v>36</v>
      </c>
      <c r="P49">
        <v>56</v>
      </c>
      <c r="Q49">
        <v>40</v>
      </c>
      <c r="R49">
        <v>38</v>
      </c>
      <c r="S49">
        <f>SUM(O49:R49)</f>
        <v>170</v>
      </c>
      <c r="T49">
        <v>9</v>
      </c>
      <c r="U49">
        <v>9</v>
      </c>
      <c r="V49">
        <v>9</v>
      </c>
      <c r="W49" s="63">
        <v>9</v>
      </c>
      <c r="X49">
        <f>SUM(T49:W49)</f>
        <v>36</v>
      </c>
      <c r="Y49">
        <f>S49/(X49*(0.1*0.1*0.01))</f>
        <v>47222.222222222212</v>
      </c>
      <c r="Z49">
        <f t="shared" si="21"/>
        <v>1770833.333333333</v>
      </c>
      <c r="AA49">
        <f t="shared" si="22"/>
        <v>83636.432109651912</v>
      </c>
      <c r="AB49">
        <f t="shared" si="23"/>
        <v>113107.11909514303</v>
      </c>
      <c r="AC49" s="13">
        <v>20.5</v>
      </c>
      <c r="AD49" s="13">
        <v>4.0000000000000001E-3</v>
      </c>
      <c r="AE49" s="13">
        <v>7.0000000000000007E-2</v>
      </c>
      <c r="AF49" s="13">
        <v>0.03</v>
      </c>
      <c r="AG49" s="13">
        <v>7.0000000000000001E-3</v>
      </c>
      <c r="AH49" s="13">
        <v>7.1999999999999995E-2</v>
      </c>
      <c r="AI49" s="13">
        <v>3.5000000000000003E-2</v>
      </c>
      <c r="AJ49">
        <f t="shared" si="4"/>
        <v>6.6000000000000003E-2</v>
      </c>
      <c r="AK49">
        <f t="shared" si="5"/>
        <v>2.5999999999999999E-2</v>
      </c>
      <c r="AL49">
        <f t="shared" si="6"/>
        <v>6.4999999999999988E-2</v>
      </c>
      <c r="AM49">
        <f t="shared" si="7"/>
        <v>2.8000000000000004E-2</v>
      </c>
      <c r="AN49">
        <f t="shared" si="8"/>
        <v>6.5500000000000003E-2</v>
      </c>
      <c r="AO49">
        <f t="shared" si="9"/>
        <v>2.7000000000000003E-2</v>
      </c>
      <c r="AP49">
        <f t="shared" si="10"/>
        <v>0.73138500000000006</v>
      </c>
      <c r="AQ49">
        <f t="shared" si="58"/>
        <v>27.426937500000001</v>
      </c>
      <c r="AR49">
        <f t="shared" si="59"/>
        <v>562.25221875</v>
      </c>
      <c r="AS49">
        <f t="shared" si="24"/>
        <v>317.50713529411775</v>
      </c>
      <c r="AT49">
        <f t="shared" si="60"/>
        <v>35.912317365269459</v>
      </c>
      <c r="AU49">
        <f t="shared" si="14"/>
        <v>26555.163965356543</v>
      </c>
      <c r="AV49">
        <f t="shared" si="15"/>
        <v>26.555163965356542</v>
      </c>
      <c r="AW49">
        <f t="shared" si="16"/>
        <v>1.4241489873228355</v>
      </c>
      <c r="AX49">
        <v>21.172989912000002</v>
      </c>
      <c r="AY49" s="13" t="s">
        <v>103</v>
      </c>
    </row>
    <row r="50" spans="1:51" ht="15.75" customHeight="1">
      <c r="A50" s="13" t="s">
        <v>149</v>
      </c>
      <c r="B50" s="13" t="s">
        <v>126</v>
      </c>
      <c r="C50" s="13">
        <v>1</v>
      </c>
      <c r="D50" s="13">
        <v>20</v>
      </c>
      <c r="E50" s="13">
        <v>1.5</v>
      </c>
      <c r="F50" s="13">
        <v>1.0860000000000001</v>
      </c>
      <c r="G50" s="13">
        <v>1.0249999999999999</v>
      </c>
      <c r="H50" s="13" t="s">
        <v>55</v>
      </c>
      <c r="I50" s="13" t="s">
        <v>55</v>
      </c>
      <c r="J50">
        <f t="shared" ref="J50:K50" si="76">AVERAGE(F50,H50)</f>
        <v>1.0860000000000001</v>
      </c>
      <c r="K50">
        <f t="shared" si="76"/>
        <v>1.0249999999999999</v>
      </c>
      <c r="L50" s="13">
        <f t="shared" si="1"/>
        <v>1.0554999999999999</v>
      </c>
      <c r="M50">
        <f t="shared" si="2"/>
        <v>21.11</v>
      </c>
      <c r="N50">
        <f t="shared" si="57"/>
        <v>1.2520975884960122</v>
      </c>
      <c r="O50" s="63">
        <v>152</v>
      </c>
      <c r="P50">
        <v>143</v>
      </c>
      <c r="Q50">
        <v>197</v>
      </c>
      <c r="R50">
        <v>183</v>
      </c>
      <c r="S50">
        <f t="shared" si="18"/>
        <v>675</v>
      </c>
      <c r="T50">
        <v>1</v>
      </c>
      <c r="U50">
        <v>2</v>
      </c>
      <c r="V50">
        <v>1</v>
      </c>
      <c r="W50" s="63">
        <v>1</v>
      </c>
      <c r="X50">
        <f t="shared" si="19"/>
        <v>5</v>
      </c>
      <c r="Y50">
        <f t="shared" si="20"/>
        <v>1349999.9999999998</v>
      </c>
      <c r="Z50">
        <f>Y50*D50</f>
        <v>26999999.999999996</v>
      </c>
      <c r="AA50">
        <f t="shared" si="22"/>
        <v>1601451.2027187268</v>
      </c>
      <c r="AB50">
        <f t="shared" si="23"/>
        <v>1279014.68498342</v>
      </c>
      <c r="AC50" s="13">
        <v>16</v>
      </c>
      <c r="AD50" s="13">
        <v>7.0000000000000001E-3</v>
      </c>
      <c r="AE50" s="13">
        <v>0.112</v>
      </c>
      <c r="AF50" s="13">
        <v>4.5999999999999999E-2</v>
      </c>
      <c r="AG50" s="13">
        <v>0.01</v>
      </c>
      <c r="AH50" s="13">
        <v>0.11799999999999999</v>
      </c>
      <c r="AI50" s="13">
        <v>4.9000000000000002E-2</v>
      </c>
      <c r="AJ50">
        <f t="shared" si="4"/>
        <v>0.105</v>
      </c>
      <c r="AK50">
        <f t="shared" si="5"/>
        <v>3.9E-2</v>
      </c>
      <c r="AL50">
        <f t="shared" si="6"/>
        <v>0.108</v>
      </c>
      <c r="AM50">
        <f t="shared" si="7"/>
        <v>3.9E-2</v>
      </c>
      <c r="AN50">
        <f t="shared" si="8"/>
        <v>0.1065</v>
      </c>
      <c r="AO50">
        <f t="shared" si="9"/>
        <v>3.9E-2</v>
      </c>
      <c r="AP50">
        <f t="shared" si="10"/>
        <v>1.1923349999999999</v>
      </c>
      <c r="AQ50">
        <f t="shared" si="58"/>
        <v>23.846699999999998</v>
      </c>
      <c r="AR50">
        <f t="shared" si="59"/>
        <v>381.54719999999998</v>
      </c>
      <c r="AS50">
        <f t="shared" si="24"/>
        <v>14.131377777777779</v>
      </c>
      <c r="AT50">
        <f t="shared" si="60"/>
        <v>18.074239696826147</v>
      </c>
      <c r="AU50">
        <f t="shared" si="14"/>
        <v>22630.711938294913</v>
      </c>
      <c r="AV50">
        <f t="shared" si="15"/>
        <v>22.630711938294912</v>
      </c>
      <c r="AW50">
        <f t="shared" si="16"/>
        <v>1.354698216615333</v>
      </c>
      <c r="AX50">
        <v>16.859708215999998</v>
      </c>
      <c r="AY50" s="13" t="s">
        <v>126</v>
      </c>
    </row>
    <row r="51" spans="1:51" ht="15.75" customHeight="1">
      <c r="A51" s="13" t="s">
        <v>149</v>
      </c>
      <c r="B51" s="13" t="s">
        <v>104</v>
      </c>
      <c r="C51" s="13">
        <v>3</v>
      </c>
      <c r="D51" s="13">
        <v>30</v>
      </c>
      <c r="E51" s="13">
        <v>1.5</v>
      </c>
      <c r="F51" s="13">
        <v>0.77400000000000002</v>
      </c>
      <c r="G51" s="13">
        <v>0.76400000000000001</v>
      </c>
      <c r="H51" s="13" t="s">
        <v>55</v>
      </c>
      <c r="I51" s="13" t="s">
        <v>55</v>
      </c>
      <c r="J51">
        <f t="shared" ref="J51:K51" si="77">AVERAGE(F51,H51)</f>
        <v>0.77400000000000002</v>
      </c>
      <c r="K51">
        <f t="shared" si="77"/>
        <v>0.76400000000000001</v>
      </c>
      <c r="L51" s="13">
        <f t="shared" si="1"/>
        <v>0.76900000000000002</v>
      </c>
      <c r="M51">
        <f t="shared" si="2"/>
        <v>23.07</v>
      </c>
      <c r="N51">
        <f t="shared" si="57"/>
        <v>0.97444358348892635</v>
      </c>
      <c r="O51" s="63">
        <v>191</v>
      </c>
      <c r="P51">
        <v>129</v>
      </c>
      <c r="Q51">
        <v>200</v>
      </c>
      <c r="R51">
        <v>248</v>
      </c>
      <c r="S51">
        <f>SUM(O51:R51)</f>
        <v>768</v>
      </c>
      <c r="T51">
        <v>2</v>
      </c>
      <c r="U51">
        <v>2</v>
      </c>
      <c r="V51">
        <v>2</v>
      </c>
      <c r="W51" s="63">
        <v>1</v>
      </c>
      <c r="X51">
        <f t="shared" si="19"/>
        <v>7</v>
      </c>
      <c r="Y51">
        <f>S51/(X51*(0.1*0.1*0.01))</f>
        <v>1097142.857142857</v>
      </c>
      <c r="Z51">
        <f t="shared" si="21"/>
        <v>32914285.714285713</v>
      </c>
      <c r="AA51">
        <f t="shared" si="22"/>
        <v>1390252.03811907</v>
      </c>
      <c r="AB51">
        <f t="shared" si="23"/>
        <v>1426713.7284042356</v>
      </c>
      <c r="AC51" s="13">
        <v>26</v>
      </c>
      <c r="AD51" s="13">
        <v>1.2999999999999999E-2</v>
      </c>
      <c r="AE51" s="13">
        <v>0.215</v>
      </c>
      <c r="AF51" s="13">
        <v>9.4E-2</v>
      </c>
      <c r="AG51" s="13">
        <v>1.9E-2</v>
      </c>
      <c r="AH51" s="13">
        <v>0.223</v>
      </c>
      <c r="AI51" s="13">
        <v>0.104</v>
      </c>
      <c r="AJ51">
        <f t="shared" si="4"/>
        <v>0.20199999999999999</v>
      </c>
      <c r="AK51">
        <f t="shared" si="5"/>
        <v>8.1000000000000003E-2</v>
      </c>
      <c r="AL51">
        <f t="shared" si="6"/>
        <v>0.20400000000000001</v>
      </c>
      <c r="AM51">
        <f t="shared" si="7"/>
        <v>8.4999999999999992E-2</v>
      </c>
      <c r="AN51">
        <f t="shared" si="8"/>
        <v>0.20300000000000001</v>
      </c>
      <c r="AO51">
        <f t="shared" si="9"/>
        <v>8.299999999999999E-2</v>
      </c>
      <c r="AP51">
        <f t="shared" si="10"/>
        <v>2.2671700000000001</v>
      </c>
      <c r="AQ51">
        <f t="shared" si="58"/>
        <v>68.015100000000004</v>
      </c>
      <c r="AR51">
        <f t="shared" si="59"/>
        <v>1768.3926000000001</v>
      </c>
      <c r="AS51">
        <f t="shared" si="24"/>
        <v>53.727205729166677</v>
      </c>
      <c r="AT51">
        <f t="shared" si="60"/>
        <v>76.65334200260078</v>
      </c>
      <c r="AU51">
        <f t="shared" si="14"/>
        <v>74694.357267416548</v>
      </c>
      <c r="AV51">
        <f t="shared" si="15"/>
        <v>74.694357267416549</v>
      </c>
      <c r="AW51">
        <f t="shared" si="16"/>
        <v>1.8732877945839901</v>
      </c>
      <c r="AX51">
        <v>23.675049423999997</v>
      </c>
      <c r="AY51" s="13" t="s">
        <v>104</v>
      </c>
    </row>
    <row r="52" spans="1:51" ht="15.75" customHeight="1">
      <c r="A52" s="13" t="s">
        <v>149</v>
      </c>
      <c r="B52" s="13" t="s">
        <v>115</v>
      </c>
      <c r="C52" s="13">
        <v>2</v>
      </c>
      <c r="D52" s="13">
        <v>45</v>
      </c>
      <c r="E52" s="13">
        <v>1.5</v>
      </c>
      <c r="F52" s="13">
        <v>0.49299999999999999</v>
      </c>
      <c r="G52" s="13">
        <v>0.45500000000000002</v>
      </c>
      <c r="H52" s="13" t="s">
        <v>55</v>
      </c>
      <c r="I52" s="13" t="s">
        <v>55</v>
      </c>
      <c r="J52">
        <f t="shared" ref="J52:K52" si="78">AVERAGE(F52,H52)</f>
        <v>0.49299999999999999</v>
      </c>
      <c r="K52">
        <f t="shared" si="78"/>
        <v>0.45500000000000002</v>
      </c>
      <c r="L52" s="13">
        <f t="shared" si="1"/>
        <v>0.47399999999999998</v>
      </c>
      <c r="M52">
        <f t="shared" si="2"/>
        <v>21.33</v>
      </c>
      <c r="N52">
        <f t="shared" si="57"/>
        <v>0.91229235358435101</v>
      </c>
      <c r="O52" s="63">
        <v>102</v>
      </c>
      <c r="P52">
        <v>119</v>
      </c>
      <c r="Q52">
        <v>134</v>
      </c>
      <c r="R52">
        <v>141</v>
      </c>
      <c r="S52">
        <f t="shared" si="18"/>
        <v>496</v>
      </c>
      <c r="T52">
        <v>3</v>
      </c>
      <c r="U52">
        <v>2</v>
      </c>
      <c r="V52">
        <v>4</v>
      </c>
      <c r="W52" s="63">
        <v>3</v>
      </c>
      <c r="X52">
        <f t="shared" si="19"/>
        <v>12</v>
      </c>
      <c r="Y52">
        <f t="shared" si="20"/>
        <v>413333.33333333331</v>
      </c>
      <c r="Z52">
        <f t="shared" si="21"/>
        <v>18600000</v>
      </c>
      <c r="AA52">
        <f t="shared" si="22"/>
        <v>795529.1972184215</v>
      </c>
      <c r="AB52">
        <f>Z52/M52</f>
        <v>872011.25175808731</v>
      </c>
      <c r="AC52" s="13">
        <v>18</v>
      </c>
      <c r="AD52" s="13">
        <v>6.0000000000000001E-3</v>
      </c>
      <c r="AE52" s="13">
        <v>5.1999999999999998E-2</v>
      </c>
      <c r="AF52" s="13">
        <v>2.1000000000000001E-2</v>
      </c>
      <c r="AG52" s="13">
        <v>8.9999999999999993E-3</v>
      </c>
      <c r="AH52" s="13">
        <v>5.5E-2</v>
      </c>
      <c r="AI52" s="13">
        <v>2.5999999999999999E-2</v>
      </c>
      <c r="AJ52">
        <f t="shared" si="4"/>
        <v>4.5999999999999999E-2</v>
      </c>
      <c r="AK52">
        <f t="shared" si="5"/>
        <v>1.5000000000000001E-2</v>
      </c>
      <c r="AL52">
        <f t="shared" si="6"/>
        <v>4.5999999999999999E-2</v>
      </c>
      <c r="AM52">
        <f t="shared" si="7"/>
        <v>1.7000000000000001E-2</v>
      </c>
      <c r="AN52">
        <f t="shared" si="8"/>
        <v>4.5999999999999999E-2</v>
      </c>
      <c r="AO52">
        <f t="shared" si="9"/>
        <v>1.6E-2</v>
      </c>
      <c r="AP52">
        <f t="shared" si="10"/>
        <v>0.51554</v>
      </c>
      <c r="AQ52">
        <f t="shared" si="58"/>
        <v>23.199300000000001</v>
      </c>
      <c r="AR52">
        <f t="shared" si="59"/>
        <v>417.58739999999995</v>
      </c>
      <c r="AS52">
        <f t="shared" si="24"/>
        <v>22.450935483870964</v>
      </c>
      <c r="AT52">
        <f t="shared" si="60"/>
        <v>19.57746835443038</v>
      </c>
      <c r="AU52">
        <f t="shared" si="14"/>
        <v>17860.374682286441</v>
      </c>
      <c r="AV52">
        <f t="shared" si="15"/>
        <v>17.860374682286441</v>
      </c>
      <c r="AW52">
        <f t="shared" si="16"/>
        <v>1.2518905654563701</v>
      </c>
      <c r="AX52">
        <v>23.380662916000002</v>
      </c>
      <c r="AY52" s="13" t="s">
        <v>115</v>
      </c>
    </row>
    <row r="53" spans="1:51" ht="15.75" customHeight="1">
      <c r="A53" s="13" t="s">
        <v>149</v>
      </c>
      <c r="B53" s="13" t="s">
        <v>97</v>
      </c>
      <c r="C53" s="13" t="s">
        <v>137</v>
      </c>
      <c r="D53" s="13">
        <v>37.5</v>
      </c>
      <c r="E53" s="13">
        <v>1.5</v>
      </c>
      <c r="F53" s="13">
        <v>0.93899999999999995</v>
      </c>
      <c r="G53" s="13">
        <v>0.91</v>
      </c>
      <c r="H53" s="13" t="s">
        <v>55</v>
      </c>
      <c r="I53" s="13" t="s">
        <v>55</v>
      </c>
      <c r="J53">
        <f t="shared" ref="J53:K53" si="79">AVERAGE(F53,H53)</f>
        <v>0.93899999999999995</v>
      </c>
      <c r="K53">
        <f t="shared" si="79"/>
        <v>0.91</v>
      </c>
      <c r="L53" s="13">
        <f t="shared" si="1"/>
        <v>0.92449999999999999</v>
      </c>
      <c r="M53">
        <f t="shared" si="2"/>
        <v>34.668750000000003</v>
      </c>
      <c r="N53">
        <f t="shared" si="57"/>
        <v>1.7637374242501009</v>
      </c>
      <c r="O53" s="63">
        <v>128</v>
      </c>
      <c r="P53">
        <v>115</v>
      </c>
      <c r="Q53">
        <v>126</v>
      </c>
      <c r="R53">
        <v>103</v>
      </c>
      <c r="S53">
        <f t="shared" si="18"/>
        <v>472</v>
      </c>
      <c r="T53">
        <v>5</v>
      </c>
      <c r="U53">
        <v>5</v>
      </c>
      <c r="V53">
        <v>3</v>
      </c>
      <c r="W53" s="63">
        <v>4</v>
      </c>
      <c r="X53">
        <f t="shared" si="19"/>
        <v>17</v>
      </c>
      <c r="Y53">
        <f t="shared" si="20"/>
        <v>277647.05882352934</v>
      </c>
      <c r="Z53">
        <f t="shared" si="21"/>
        <v>10411764.70588235</v>
      </c>
      <c r="AA53">
        <f t="shared" si="22"/>
        <v>529687.94849110639</v>
      </c>
      <c r="AB53">
        <f t="shared" si="23"/>
        <v>300321.3183596856</v>
      </c>
      <c r="AC53" s="13">
        <v>31.5</v>
      </c>
      <c r="AD53" s="13">
        <v>1.7000000000000001E-2</v>
      </c>
      <c r="AE53" s="13">
        <v>1.2310000000000001</v>
      </c>
      <c r="AF53" s="13">
        <v>0.39500000000000002</v>
      </c>
      <c r="AG53" s="13">
        <v>1.9E-2</v>
      </c>
      <c r="AH53" s="13">
        <v>1.2390000000000001</v>
      </c>
      <c r="AI53" s="13">
        <v>0.4</v>
      </c>
      <c r="AJ53">
        <f t="shared" si="4"/>
        <v>1.2140000000000002</v>
      </c>
      <c r="AK53">
        <f t="shared" si="5"/>
        <v>0.378</v>
      </c>
      <c r="AL53">
        <f t="shared" si="6"/>
        <v>1.2200000000000002</v>
      </c>
      <c r="AM53">
        <f t="shared" si="7"/>
        <v>0.38100000000000001</v>
      </c>
      <c r="AN53">
        <f t="shared" si="8"/>
        <v>1.2170000000000001</v>
      </c>
      <c r="AO53">
        <f t="shared" si="9"/>
        <v>0.3795</v>
      </c>
      <c r="AP53">
        <f t="shared" si="10"/>
        <v>13.667430000000001</v>
      </c>
      <c r="AQ53">
        <f t="shared" si="58"/>
        <v>512.52862500000003</v>
      </c>
      <c r="AR53">
        <f t="shared" si="59"/>
        <v>16144.651687500002</v>
      </c>
      <c r="AS53">
        <f t="shared" si="24"/>
        <v>1550.6162637711871</v>
      </c>
      <c r="AT53">
        <f t="shared" si="60"/>
        <v>465.68312060573282</v>
      </c>
      <c r="AU53">
        <f t="shared" si="14"/>
        <v>821342.74765390437</v>
      </c>
      <c r="AV53">
        <f t="shared" si="15"/>
        <v>821.34274765390433</v>
      </c>
      <c r="AW53">
        <f t="shared" si="16"/>
        <v>2.9145244267321933</v>
      </c>
      <c r="AX53">
        <v>19.6564123</v>
      </c>
      <c r="AY53" s="13" t="s">
        <v>97</v>
      </c>
    </row>
    <row r="54" spans="1:51" ht="15.75" customHeight="1">
      <c r="A54" s="13" t="s">
        <v>154</v>
      </c>
      <c r="B54" s="13" t="s">
        <v>120</v>
      </c>
      <c r="C54" s="13">
        <v>3</v>
      </c>
      <c r="D54" s="13">
        <v>35</v>
      </c>
      <c r="E54" s="13">
        <v>1.5</v>
      </c>
      <c r="F54" s="13">
        <v>1.085</v>
      </c>
      <c r="G54" s="13">
        <v>1.242</v>
      </c>
      <c r="H54" s="13" t="s">
        <v>55</v>
      </c>
      <c r="I54" s="13" t="s">
        <v>55</v>
      </c>
      <c r="J54">
        <f t="shared" ref="J54:K54" si="80">AVERAGE(F54,H54)</f>
        <v>1.085</v>
      </c>
      <c r="K54">
        <f t="shared" si="80"/>
        <v>1.242</v>
      </c>
      <c r="L54" s="13">
        <f t="shared" si="1"/>
        <v>1.1635</v>
      </c>
      <c r="M54">
        <f t="shared" si="2"/>
        <v>40.722499999999997</v>
      </c>
      <c r="N54">
        <f t="shared" si="57"/>
        <v>1.3997862451932794</v>
      </c>
      <c r="O54" s="63">
        <v>114</v>
      </c>
      <c r="P54">
        <v>108</v>
      </c>
      <c r="Q54">
        <v>154</v>
      </c>
      <c r="R54">
        <v>130</v>
      </c>
      <c r="S54">
        <f t="shared" si="18"/>
        <v>506</v>
      </c>
      <c r="T54">
        <v>5</v>
      </c>
      <c r="U54">
        <v>4</v>
      </c>
      <c r="V54">
        <v>2</v>
      </c>
      <c r="W54" s="63">
        <v>4</v>
      </c>
      <c r="X54">
        <f t="shared" si="19"/>
        <v>15</v>
      </c>
      <c r="Y54">
        <f t="shared" si="20"/>
        <v>337333.33333333326</v>
      </c>
      <c r="Z54">
        <f t="shared" si="21"/>
        <v>11806666.666666664</v>
      </c>
      <c r="AA54">
        <f t="shared" si="22"/>
        <v>405839.75938564632</v>
      </c>
      <c r="AB54">
        <f t="shared" si="23"/>
        <v>289929.80948288209</v>
      </c>
      <c r="AC54" s="13">
        <v>28</v>
      </c>
      <c r="AD54" s="13">
        <v>2.5000000000000001E-2</v>
      </c>
      <c r="AE54" s="13">
        <v>1.6890000000000001</v>
      </c>
      <c r="AF54" s="13">
        <v>0.56200000000000006</v>
      </c>
      <c r="AG54" s="13">
        <v>3.4000000000000002E-2</v>
      </c>
      <c r="AH54" s="13">
        <v>1.7170000000000001</v>
      </c>
      <c r="AI54" s="13">
        <v>0.58499999999999996</v>
      </c>
      <c r="AJ54">
        <f t="shared" si="4"/>
        <v>1.6640000000000001</v>
      </c>
      <c r="AK54">
        <f t="shared" si="5"/>
        <v>0.53700000000000003</v>
      </c>
      <c r="AL54">
        <f t="shared" si="6"/>
        <v>1.6830000000000001</v>
      </c>
      <c r="AM54">
        <f t="shared" si="7"/>
        <v>0.55099999999999993</v>
      </c>
      <c r="AN54">
        <f t="shared" si="8"/>
        <v>1.6735000000000002</v>
      </c>
      <c r="AO54">
        <f t="shared" si="9"/>
        <v>0.54400000000000004</v>
      </c>
      <c r="AP54">
        <f t="shared" si="10"/>
        <v>18.779945000000001</v>
      </c>
      <c r="AQ54">
        <f t="shared" si="58"/>
        <v>657.29807500000004</v>
      </c>
      <c r="AR54">
        <f t="shared" si="59"/>
        <v>18404.346100000002</v>
      </c>
      <c r="AS54">
        <f t="shared" si="24"/>
        <v>1558.8096640316212</v>
      </c>
      <c r="AT54">
        <f t="shared" si="60"/>
        <v>451.94538891276329</v>
      </c>
      <c r="AU54">
        <f t="shared" si="14"/>
        <v>632626.93897861335</v>
      </c>
      <c r="AV54">
        <f t="shared" si="15"/>
        <v>632.62693897861334</v>
      </c>
      <c r="AW54">
        <f t="shared" si="16"/>
        <v>2.8011476814157126</v>
      </c>
      <c r="AX54">
        <v>29.091941816000002</v>
      </c>
      <c r="AY54" s="13" t="s">
        <v>120</v>
      </c>
    </row>
    <row r="55" spans="1:51" ht="15.75" customHeight="1"/>
    <row r="56" spans="1:51" ht="15.75" customHeight="1"/>
    <row r="57" spans="1:51" ht="15.75" customHeight="1"/>
    <row r="58" spans="1:51" ht="15.75" customHeight="1"/>
    <row r="59" spans="1:51" ht="15.75" customHeight="1"/>
    <row r="60" spans="1:51" ht="15.75" customHeight="1"/>
    <row r="61" spans="1:51" ht="15.75" customHeight="1"/>
    <row r="62" spans="1:51" ht="15.75" customHeight="1"/>
    <row r="63" spans="1:51" ht="15.75" customHeight="1"/>
    <row r="64" spans="1:5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1"/>
  <sheetViews>
    <sheetView tabSelected="1" topLeftCell="A34" workbookViewId="0">
      <selection activeCell="I43" sqref="I43"/>
    </sheetView>
  </sheetViews>
  <sheetFormatPr defaultColWidth="11.25" defaultRowHeight="15" customHeight="1"/>
  <cols>
    <col min="1" max="2" width="14.25" customWidth="1"/>
    <col min="3" max="5" width="8.58203125" customWidth="1"/>
    <col min="6" max="6" width="15.33203125" customWidth="1"/>
    <col min="7" max="7" width="14.25" customWidth="1"/>
    <col min="8" max="8" width="8.58203125" customWidth="1"/>
    <col min="11" max="27" width="8.58203125" customWidth="1"/>
  </cols>
  <sheetData>
    <row r="1" spans="1:7" ht="15.75" customHeight="1">
      <c r="A1" s="24" t="s">
        <v>79</v>
      </c>
      <c r="B1" s="24" t="s">
        <v>52</v>
      </c>
      <c r="C1" s="13" t="s">
        <v>80</v>
      </c>
      <c r="D1" s="13" t="s">
        <v>81</v>
      </c>
      <c r="E1" s="13" t="s">
        <v>82</v>
      </c>
      <c r="F1" s="13" t="s">
        <v>51</v>
      </c>
      <c r="G1" s="24"/>
    </row>
    <row r="2" spans="1:7" ht="15.75" customHeight="1">
      <c r="A2" s="25">
        <v>43641</v>
      </c>
      <c r="B2" s="13" t="s">
        <v>84</v>
      </c>
      <c r="C2" s="13" t="s">
        <v>85</v>
      </c>
      <c r="D2" s="13" t="s">
        <v>85</v>
      </c>
      <c r="E2" s="13">
        <v>4.32179</v>
      </c>
      <c r="F2">
        <f t="shared" ref="F2:F54" si="0">E2*6.4516</f>
        <v>27.882460364</v>
      </c>
    </row>
    <row r="3" spans="1:7" ht="15.75" customHeight="1">
      <c r="A3" s="25">
        <v>43641</v>
      </c>
      <c r="B3" s="13" t="s">
        <v>86</v>
      </c>
      <c r="C3" s="13" t="s">
        <v>85</v>
      </c>
      <c r="D3" s="13" t="s">
        <v>85</v>
      </c>
      <c r="E3" s="13">
        <v>1.43923</v>
      </c>
      <c r="F3">
        <f t="shared" si="0"/>
        <v>9.285336268</v>
      </c>
    </row>
    <row r="4" spans="1:7" ht="15.75" customHeight="1">
      <c r="A4" s="25">
        <v>43641</v>
      </c>
      <c r="B4" s="13" t="s">
        <v>87</v>
      </c>
      <c r="C4" s="13" t="s">
        <v>85</v>
      </c>
      <c r="D4" s="13" t="s">
        <v>85</v>
      </c>
      <c r="E4" s="13">
        <v>2.5402300000000002</v>
      </c>
      <c r="F4">
        <f t="shared" si="0"/>
        <v>16.388547868</v>
      </c>
    </row>
    <row r="5" spans="1:7" ht="15.75" customHeight="1">
      <c r="A5" s="25">
        <v>43642</v>
      </c>
      <c r="B5" s="13" t="s">
        <v>75</v>
      </c>
      <c r="C5" s="13" t="s">
        <v>85</v>
      </c>
      <c r="D5" s="13" t="s">
        <v>85</v>
      </c>
      <c r="E5" s="13">
        <v>7.7113899999999997</v>
      </c>
      <c r="F5">
        <f t="shared" si="0"/>
        <v>49.750803724000001</v>
      </c>
    </row>
    <row r="6" spans="1:7" ht="15.75" customHeight="1">
      <c r="A6" s="25">
        <v>43642</v>
      </c>
      <c r="B6" s="13" t="s">
        <v>88</v>
      </c>
      <c r="C6" s="13" t="s">
        <v>85</v>
      </c>
      <c r="D6" s="13" t="s">
        <v>85</v>
      </c>
      <c r="E6" s="13">
        <v>2.94868</v>
      </c>
      <c r="F6">
        <f t="shared" si="0"/>
        <v>19.023703888</v>
      </c>
    </row>
    <row r="7" spans="1:7" ht="15.75" customHeight="1">
      <c r="A7" s="25">
        <v>43642</v>
      </c>
      <c r="B7" s="13" t="s">
        <v>76</v>
      </c>
      <c r="C7" s="13" t="s">
        <v>85</v>
      </c>
      <c r="D7" s="13" t="s">
        <v>85</v>
      </c>
      <c r="E7" s="13">
        <v>4.0306600000000001</v>
      </c>
      <c r="F7">
        <f t="shared" si="0"/>
        <v>26.004206056000001</v>
      </c>
    </row>
    <row r="8" spans="1:7" ht="15.75" customHeight="1">
      <c r="A8" s="25">
        <v>43642</v>
      </c>
      <c r="B8" s="13" t="s">
        <v>77</v>
      </c>
      <c r="C8" s="13" t="s">
        <v>85</v>
      </c>
      <c r="D8" s="13" t="s">
        <v>85</v>
      </c>
      <c r="E8" s="13">
        <v>2.7925800000000001</v>
      </c>
      <c r="F8">
        <f t="shared" si="0"/>
        <v>18.016609127999999</v>
      </c>
    </row>
    <row r="9" spans="1:7" ht="15.75" customHeight="1">
      <c r="A9" s="25">
        <v>43643</v>
      </c>
      <c r="B9" s="13" t="s">
        <v>90</v>
      </c>
      <c r="C9" s="13" t="s">
        <v>85</v>
      </c>
      <c r="D9" s="13" t="s">
        <v>85</v>
      </c>
      <c r="E9" s="13">
        <v>3.3107600000000001</v>
      </c>
      <c r="F9">
        <f t="shared" si="0"/>
        <v>21.359699215999999</v>
      </c>
    </row>
    <row r="10" spans="1:7" ht="15.75" customHeight="1">
      <c r="A10" s="25">
        <v>43643</v>
      </c>
      <c r="B10" s="13" t="s">
        <v>91</v>
      </c>
      <c r="C10" s="13" t="s">
        <v>85</v>
      </c>
      <c r="D10" s="13" t="s">
        <v>85</v>
      </c>
      <c r="E10" s="13">
        <v>2.8549799999999999</v>
      </c>
      <c r="F10">
        <f t="shared" si="0"/>
        <v>18.419188968</v>
      </c>
    </row>
    <row r="11" spans="1:7" ht="15.75" customHeight="1">
      <c r="A11" s="25">
        <v>43643</v>
      </c>
      <c r="B11" s="13" t="s">
        <v>92</v>
      </c>
      <c r="C11" s="13" t="s">
        <v>85</v>
      </c>
      <c r="D11" s="13" t="s">
        <v>85</v>
      </c>
      <c r="E11" s="13">
        <v>5.7757800000000001</v>
      </c>
      <c r="F11">
        <f t="shared" si="0"/>
        <v>37.263022247999999</v>
      </c>
    </row>
    <row r="12" spans="1:7" ht="15.75" customHeight="1">
      <c r="A12" s="25">
        <v>43644</v>
      </c>
      <c r="B12" s="13" t="s">
        <v>93</v>
      </c>
      <c r="C12" s="13" t="s">
        <v>85</v>
      </c>
      <c r="D12" s="13" t="s">
        <v>85</v>
      </c>
      <c r="E12" s="13">
        <v>3.4200499999999998</v>
      </c>
      <c r="F12">
        <f t="shared" si="0"/>
        <v>22.064794579999997</v>
      </c>
    </row>
    <row r="13" spans="1:7" ht="15.75" customHeight="1">
      <c r="A13" s="25">
        <v>43644</v>
      </c>
      <c r="B13" s="13" t="s">
        <v>94</v>
      </c>
      <c r="C13" s="13" t="s">
        <v>85</v>
      </c>
      <c r="D13" s="13" t="s">
        <v>85</v>
      </c>
      <c r="E13" s="13">
        <v>4.0390800000000002</v>
      </c>
      <c r="F13">
        <f t="shared" si="0"/>
        <v>26.058528528</v>
      </c>
    </row>
    <row r="14" spans="1:7" ht="15.75" customHeight="1">
      <c r="A14" s="25">
        <v>43644</v>
      </c>
      <c r="B14" s="13" t="s">
        <v>95</v>
      </c>
      <c r="C14" s="13" t="s">
        <v>85</v>
      </c>
      <c r="D14" s="13" t="s">
        <v>85</v>
      </c>
      <c r="E14" s="13">
        <v>2.9628800000000002</v>
      </c>
      <c r="F14">
        <f t="shared" si="0"/>
        <v>19.115316608000001</v>
      </c>
    </row>
    <row r="15" spans="1:7" ht="15.75" customHeight="1">
      <c r="A15" s="25">
        <v>43647</v>
      </c>
      <c r="B15" s="13" t="s">
        <v>96</v>
      </c>
      <c r="C15" s="13" t="s">
        <v>85</v>
      </c>
      <c r="D15" s="13" t="s">
        <v>85</v>
      </c>
      <c r="E15" s="13">
        <v>2.91784</v>
      </c>
      <c r="F15">
        <f t="shared" si="0"/>
        <v>18.824736544</v>
      </c>
    </row>
    <row r="16" spans="1:7" ht="15.75" customHeight="1">
      <c r="A16" s="25">
        <v>43647</v>
      </c>
      <c r="B16" s="13" t="s">
        <v>54</v>
      </c>
      <c r="C16" s="13" t="s">
        <v>85</v>
      </c>
      <c r="D16" s="13" t="s">
        <v>85</v>
      </c>
      <c r="E16" s="13">
        <v>4.65245</v>
      </c>
      <c r="F16">
        <f t="shared" si="0"/>
        <v>30.015746419999999</v>
      </c>
    </row>
    <row r="17" spans="1:6" ht="15.75" customHeight="1">
      <c r="A17" s="25">
        <v>43647</v>
      </c>
      <c r="B17" s="13" t="s">
        <v>97</v>
      </c>
      <c r="C17" s="13" t="s">
        <v>85</v>
      </c>
      <c r="D17" s="13" t="s">
        <v>85</v>
      </c>
      <c r="E17" s="13">
        <v>3.0467499999999998</v>
      </c>
      <c r="F17">
        <f t="shared" si="0"/>
        <v>19.6564123</v>
      </c>
    </row>
    <row r="18" spans="1:6" ht="15.75" customHeight="1">
      <c r="A18" s="25">
        <v>43647</v>
      </c>
      <c r="B18" s="13" t="s">
        <v>100</v>
      </c>
      <c r="C18" s="13" t="s">
        <v>85</v>
      </c>
      <c r="D18" s="13" t="s">
        <v>85</v>
      </c>
      <c r="E18" s="13">
        <v>5.3227500000000001</v>
      </c>
      <c r="F18">
        <f t="shared" si="0"/>
        <v>34.3402539</v>
      </c>
    </row>
    <row r="19" spans="1:6" ht="15.75" customHeight="1">
      <c r="A19" s="25">
        <v>43647</v>
      </c>
      <c r="B19" s="13" t="s">
        <v>101</v>
      </c>
      <c r="C19" s="13" t="s">
        <v>85</v>
      </c>
      <c r="D19" s="13" t="s">
        <v>85</v>
      </c>
      <c r="E19" s="13">
        <v>4.5383699999999996</v>
      </c>
      <c r="F19">
        <f t="shared" si="0"/>
        <v>29.279747891999996</v>
      </c>
    </row>
    <row r="20" spans="1:6" ht="15.75" customHeight="1">
      <c r="A20" s="25">
        <v>43647</v>
      </c>
      <c r="B20" s="13" t="s">
        <v>102</v>
      </c>
      <c r="C20" s="13" t="s">
        <v>85</v>
      </c>
      <c r="D20" s="13" t="s">
        <v>85</v>
      </c>
      <c r="E20" s="13">
        <v>4.1032200000000003</v>
      </c>
      <c r="F20">
        <f t="shared" si="0"/>
        <v>26.472334152000002</v>
      </c>
    </row>
    <row r="21" spans="1:6" ht="15.75" customHeight="1">
      <c r="A21" s="25">
        <v>43648</v>
      </c>
      <c r="B21" s="13" t="s">
        <v>103</v>
      </c>
      <c r="C21" s="13" t="s">
        <v>85</v>
      </c>
      <c r="D21" s="13" t="s">
        <v>85</v>
      </c>
      <c r="E21" s="13">
        <v>3.2818200000000002</v>
      </c>
      <c r="F21">
        <f t="shared" si="0"/>
        <v>21.172989912000002</v>
      </c>
    </row>
    <row r="22" spans="1:6" ht="15.75" customHeight="1">
      <c r="A22" s="25">
        <v>43648</v>
      </c>
      <c r="B22" s="13" t="s">
        <v>104</v>
      </c>
      <c r="C22" s="13" t="s">
        <v>85</v>
      </c>
      <c r="D22" s="13" t="s">
        <v>85</v>
      </c>
      <c r="E22" s="13">
        <v>3.6696399999999998</v>
      </c>
      <c r="F22">
        <f t="shared" si="0"/>
        <v>23.675049423999997</v>
      </c>
    </row>
    <row r="23" spans="1:6" ht="15.75" customHeight="1">
      <c r="A23" s="25">
        <v>43648</v>
      </c>
      <c r="B23" s="13" t="s">
        <v>105</v>
      </c>
      <c r="C23" s="13" t="s">
        <v>85</v>
      </c>
      <c r="D23" s="13" t="s">
        <v>85</v>
      </c>
      <c r="E23" s="13">
        <v>5.1625300000000003</v>
      </c>
      <c r="F23">
        <f t="shared" si="0"/>
        <v>33.306578548000005</v>
      </c>
    </row>
    <row r="24" spans="1:6" ht="15.75" customHeight="1">
      <c r="A24" s="25">
        <v>43648</v>
      </c>
      <c r="B24" s="13" t="s">
        <v>106</v>
      </c>
      <c r="C24" s="13" t="s">
        <v>85</v>
      </c>
      <c r="D24" s="13" t="s">
        <v>85</v>
      </c>
      <c r="E24" s="13">
        <v>5.5605399999999996</v>
      </c>
      <c r="F24">
        <f t="shared" si="0"/>
        <v>35.874379863999998</v>
      </c>
    </row>
    <row r="25" spans="1:6" ht="15.75" customHeight="1">
      <c r="A25" s="25">
        <v>43648</v>
      </c>
      <c r="B25" s="13" t="s">
        <v>107</v>
      </c>
      <c r="C25" s="13" t="s">
        <v>85</v>
      </c>
      <c r="D25" s="13" t="s">
        <v>85</v>
      </c>
      <c r="E25" s="13">
        <v>4.2233200000000002</v>
      </c>
      <c r="F25">
        <f t="shared" si="0"/>
        <v>27.247171312000003</v>
      </c>
    </row>
    <row r="26" spans="1:6" ht="15.75" customHeight="1">
      <c r="A26" s="25">
        <v>43648</v>
      </c>
      <c r="B26" s="13" t="s">
        <v>108</v>
      </c>
      <c r="C26" s="13" t="s">
        <v>85</v>
      </c>
      <c r="D26" s="13" t="s">
        <v>85</v>
      </c>
      <c r="E26" s="13">
        <v>4.3191499999999996</v>
      </c>
      <c r="F26">
        <f t="shared" si="0"/>
        <v>27.865428139999999</v>
      </c>
    </row>
    <row r="27" spans="1:6" ht="15.75" customHeight="1">
      <c r="A27" s="25">
        <v>43648</v>
      </c>
      <c r="B27" s="13" t="s">
        <v>109</v>
      </c>
      <c r="C27" s="13" t="s">
        <v>85</v>
      </c>
      <c r="D27" s="13" t="s">
        <v>85</v>
      </c>
      <c r="E27" s="13">
        <v>3.7117100000000001</v>
      </c>
      <c r="F27">
        <f t="shared" si="0"/>
        <v>23.946468236000001</v>
      </c>
    </row>
    <row r="28" spans="1:6" ht="15.75" customHeight="1">
      <c r="A28" s="25">
        <v>43649</v>
      </c>
      <c r="B28" s="13" t="s">
        <v>110</v>
      </c>
      <c r="C28" s="13" t="s">
        <v>85</v>
      </c>
      <c r="D28" s="13" t="s">
        <v>85</v>
      </c>
      <c r="E28" s="13">
        <v>3.5089899999999998</v>
      </c>
      <c r="F28">
        <f t="shared" si="0"/>
        <v>22.638599883999998</v>
      </c>
    </row>
    <row r="29" spans="1:6" ht="15.75" customHeight="1">
      <c r="A29" s="25">
        <v>43654</v>
      </c>
      <c r="B29" s="13" t="s">
        <v>89</v>
      </c>
      <c r="C29" s="13" t="s">
        <v>85</v>
      </c>
      <c r="D29" s="13" t="s">
        <v>85</v>
      </c>
      <c r="E29" s="13">
        <v>4.8646099999999999</v>
      </c>
      <c r="F29">
        <f t="shared" si="0"/>
        <v>31.384517876</v>
      </c>
    </row>
    <row r="30" spans="1:6" ht="15.75" customHeight="1">
      <c r="A30" s="25">
        <v>43654</v>
      </c>
      <c r="B30" s="13" t="s">
        <v>112</v>
      </c>
      <c r="C30" s="13" t="s">
        <v>85</v>
      </c>
      <c r="D30" s="13" t="s">
        <v>85</v>
      </c>
      <c r="E30" s="13">
        <v>6.8714599999999999</v>
      </c>
      <c r="F30">
        <f t="shared" si="0"/>
        <v>44.331911335999997</v>
      </c>
    </row>
    <row r="31" spans="1:6" ht="15.75" customHeight="1">
      <c r="A31" s="25">
        <v>43654</v>
      </c>
      <c r="B31" s="13" t="s">
        <v>113</v>
      </c>
      <c r="C31" s="13" t="s">
        <v>85</v>
      </c>
      <c r="D31" s="13" t="s">
        <v>85</v>
      </c>
      <c r="E31" s="13">
        <v>4.5333500000000004</v>
      </c>
      <c r="F31">
        <f t="shared" si="0"/>
        <v>29.247360860000004</v>
      </c>
    </row>
    <row r="32" spans="1:6" ht="15.75" customHeight="1">
      <c r="A32" s="25">
        <v>43654</v>
      </c>
      <c r="B32" s="13" t="s">
        <v>114</v>
      </c>
      <c r="C32" s="13" t="s">
        <v>85</v>
      </c>
      <c r="D32" s="13" t="s">
        <v>85</v>
      </c>
      <c r="E32" s="13">
        <v>4.5740100000000004</v>
      </c>
      <c r="F32">
        <f t="shared" si="0"/>
        <v>29.509682916000003</v>
      </c>
    </row>
    <row r="33" spans="1:7" ht="15.75" customHeight="1">
      <c r="A33" s="25">
        <v>43655</v>
      </c>
      <c r="B33" s="13" t="s">
        <v>115</v>
      </c>
      <c r="C33" s="13" t="s">
        <v>85</v>
      </c>
      <c r="D33" s="13" t="s">
        <v>85</v>
      </c>
      <c r="E33" s="13">
        <v>3.6240100000000002</v>
      </c>
      <c r="F33">
        <f t="shared" si="0"/>
        <v>23.380662916000002</v>
      </c>
    </row>
    <row r="34" spans="1:7" ht="15.75" customHeight="1">
      <c r="A34" s="25">
        <v>43655</v>
      </c>
      <c r="B34" s="13" t="s">
        <v>116</v>
      </c>
      <c r="C34" s="13" t="s">
        <v>85</v>
      </c>
      <c r="D34" s="13" t="s">
        <v>85</v>
      </c>
      <c r="E34" s="13">
        <v>7.1206199999999997</v>
      </c>
      <c r="F34">
        <f t="shared" si="0"/>
        <v>45.939391991999997</v>
      </c>
    </row>
    <row r="35" spans="1:7" ht="15.75" customHeight="1">
      <c r="A35" s="25">
        <v>43655</v>
      </c>
      <c r="B35" s="13" t="s">
        <v>117</v>
      </c>
      <c r="C35" s="13" t="s">
        <v>85</v>
      </c>
      <c r="D35" s="13" t="s">
        <v>85</v>
      </c>
      <c r="E35" s="13">
        <v>4.6444000000000001</v>
      </c>
      <c r="F35">
        <f t="shared" si="0"/>
        <v>29.96381104</v>
      </c>
    </row>
    <row r="36" spans="1:7" ht="15.75" customHeight="1">
      <c r="A36" s="25">
        <v>43655</v>
      </c>
      <c r="B36" s="32" t="s">
        <v>118</v>
      </c>
      <c r="C36" s="13" t="s">
        <v>85</v>
      </c>
      <c r="D36" s="13" t="s">
        <v>85</v>
      </c>
      <c r="E36" s="13">
        <v>4.0343499999999999</v>
      </c>
      <c r="F36">
        <f t="shared" si="0"/>
        <v>26.028012459999999</v>
      </c>
    </row>
    <row r="37" spans="1:7" ht="15.75" customHeight="1">
      <c r="A37" s="25">
        <v>43656</v>
      </c>
      <c r="B37" s="13" t="s">
        <v>119</v>
      </c>
      <c r="C37" s="13" t="s">
        <v>85</v>
      </c>
      <c r="D37" s="13" t="s">
        <v>85</v>
      </c>
      <c r="E37" s="13">
        <v>2.8575499999999998</v>
      </c>
      <c r="F37">
        <f t="shared" si="0"/>
        <v>18.435769579999999</v>
      </c>
    </row>
    <row r="38" spans="1:7" ht="15.75" customHeight="1">
      <c r="A38" s="25">
        <v>43656</v>
      </c>
      <c r="B38" s="13" t="s">
        <v>120</v>
      </c>
      <c r="C38" s="13" t="s">
        <v>85</v>
      </c>
      <c r="D38" s="13" t="s">
        <v>85</v>
      </c>
      <c r="E38" s="13">
        <v>4.5092600000000003</v>
      </c>
      <c r="F38">
        <f t="shared" si="0"/>
        <v>29.091941816000002</v>
      </c>
    </row>
    <row r="39" spans="1:7" ht="15.75" customHeight="1">
      <c r="A39" s="25">
        <v>43657</v>
      </c>
      <c r="B39" s="13" t="s">
        <v>78</v>
      </c>
      <c r="C39" s="13" t="s">
        <v>85</v>
      </c>
      <c r="D39" s="13" t="s">
        <v>85</v>
      </c>
      <c r="E39" s="13">
        <v>8.5947099999999992</v>
      </c>
      <c r="F39">
        <f t="shared" si="0"/>
        <v>55.449631035999992</v>
      </c>
    </row>
    <row r="40" spans="1:7" ht="15.75" customHeight="1">
      <c r="A40" s="25">
        <v>43657</v>
      </c>
      <c r="B40" s="13" t="s">
        <v>122</v>
      </c>
      <c r="C40" s="13" t="s">
        <v>85</v>
      </c>
      <c r="D40" s="13" t="s">
        <v>85</v>
      </c>
      <c r="E40" s="13">
        <v>6.4482200000000001</v>
      </c>
      <c r="F40">
        <f t="shared" si="0"/>
        <v>41.601336152000002</v>
      </c>
    </row>
    <row r="41" spans="1:7" ht="15.75" customHeight="1">
      <c r="A41" s="25">
        <v>43657</v>
      </c>
      <c r="B41" s="13" t="s">
        <v>125</v>
      </c>
      <c r="C41" s="13" t="s">
        <v>85</v>
      </c>
      <c r="D41" s="13" t="s">
        <v>85</v>
      </c>
      <c r="E41" s="13">
        <v>5.0416999999999996</v>
      </c>
      <c r="F41">
        <f t="shared" si="0"/>
        <v>32.527031719999997</v>
      </c>
    </row>
    <row r="42" spans="1:7" ht="15.75" customHeight="1">
      <c r="A42" s="25">
        <v>43657</v>
      </c>
      <c r="B42" s="13" t="s">
        <v>126</v>
      </c>
      <c r="C42" s="13" t="s">
        <v>85</v>
      </c>
      <c r="D42" s="13" t="s">
        <v>85</v>
      </c>
      <c r="E42" s="13">
        <v>2.6132599999999999</v>
      </c>
      <c r="F42">
        <f t="shared" si="0"/>
        <v>16.859708215999998</v>
      </c>
    </row>
    <row r="43" spans="1:7" ht="15.75" customHeight="1">
      <c r="A43" s="25">
        <v>43657</v>
      </c>
      <c r="B43" s="13" t="s">
        <v>83</v>
      </c>
      <c r="C43" s="13" t="s">
        <v>85</v>
      </c>
      <c r="D43" s="13" t="s">
        <v>85</v>
      </c>
      <c r="E43" s="13">
        <v>5.8563400000000003</v>
      </c>
      <c r="F43">
        <f t="shared" si="0"/>
        <v>37.782763144</v>
      </c>
    </row>
    <row r="44" spans="1:7" ht="15.75" customHeight="1">
      <c r="A44" s="25">
        <v>43658</v>
      </c>
      <c r="B44" s="13" t="s">
        <v>127</v>
      </c>
      <c r="C44" s="13" t="s">
        <v>85</v>
      </c>
      <c r="D44" s="13" t="s">
        <v>85</v>
      </c>
      <c r="E44" s="13">
        <v>3.80383</v>
      </c>
      <c r="F44">
        <f t="shared" si="0"/>
        <v>24.540789627999999</v>
      </c>
    </row>
    <row r="45" spans="1:7" ht="15.75" customHeight="1">
      <c r="A45" s="25">
        <v>43658</v>
      </c>
      <c r="B45" s="13" t="s">
        <v>111</v>
      </c>
      <c r="C45" s="13" t="s">
        <v>85</v>
      </c>
      <c r="D45" s="13" t="s">
        <v>85</v>
      </c>
      <c r="E45" s="13">
        <v>4.1104399999999996</v>
      </c>
      <c r="F45">
        <f t="shared" si="0"/>
        <v>26.518914703999997</v>
      </c>
    </row>
    <row r="46" spans="1:7" ht="15.75" customHeight="1">
      <c r="A46" s="25">
        <v>43658</v>
      </c>
      <c r="B46" s="13" t="s">
        <v>129</v>
      </c>
      <c r="C46" s="13" t="s">
        <v>85</v>
      </c>
      <c r="D46" s="13" t="s">
        <v>85</v>
      </c>
      <c r="E46" s="13">
        <v>3.0143800000000001</v>
      </c>
      <c r="F46">
        <f t="shared" si="0"/>
        <v>19.447574008</v>
      </c>
    </row>
    <row r="47" spans="1:7" ht="15.75" customHeight="1">
      <c r="A47" s="25">
        <v>43658</v>
      </c>
      <c r="B47" s="13" t="s">
        <v>130</v>
      </c>
      <c r="C47" s="13" t="s">
        <v>85</v>
      </c>
      <c r="D47" s="13" t="s">
        <v>85</v>
      </c>
      <c r="E47" s="13">
        <v>4.3932000000000002</v>
      </c>
      <c r="F47">
        <f t="shared" si="0"/>
        <v>28.343169120000002</v>
      </c>
    </row>
    <row r="48" spans="1:7" ht="15.75" customHeight="1">
      <c r="A48" s="25">
        <v>43661</v>
      </c>
      <c r="B48" s="13" t="s">
        <v>131</v>
      </c>
      <c r="C48" s="13" t="s">
        <v>85</v>
      </c>
      <c r="D48" s="13" t="s">
        <v>85</v>
      </c>
      <c r="E48" s="13">
        <v>4.9667300000000001</v>
      </c>
      <c r="F48">
        <f t="shared" si="0"/>
        <v>32.043355267999999</v>
      </c>
      <c r="G48" s="13"/>
    </row>
    <row r="49" spans="1:7" ht="15.75" customHeight="1">
      <c r="A49" s="25">
        <v>43661</v>
      </c>
      <c r="B49" s="13" t="s">
        <v>132</v>
      </c>
      <c r="C49" s="13" t="s">
        <v>85</v>
      </c>
      <c r="D49" s="13" t="s">
        <v>85</v>
      </c>
      <c r="E49" s="13">
        <v>5.7343700000000002</v>
      </c>
      <c r="F49">
        <f t="shared" si="0"/>
        <v>36.995861492000003</v>
      </c>
      <c r="G49" s="13"/>
    </row>
    <row r="50" spans="1:7" ht="15.75" customHeight="1">
      <c r="A50" s="25">
        <v>43661</v>
      </c>
      <c r="B50" s="13" t="s">
        <v>133</v>
      </c>
      <c r="C50" s="13" t="s">
        <v>85</v>
      </c>
      <c r="D50" s="13" t="s">
        <v>85</v>
      </c>
      <c r="E50" s="13">
        <v>4.1107800000000001</v>
      </c>
      <c r="F50">
        <f t="shared" si="0"/>
        <v>26.521108248000001</v>
      </c>
      <c r="G50" s="13"/>
    </row>
    <row r="51" spans="1:7" ht="15.75" customHeight="1">
      <c r="A51" s="25">
        <v>43297</v>
      </c>
      <c r="B51" s="13" t="s">
        <v>134</v>
      </c>
      <c r="C51" s="13" t="s">
        <v>85</v>
      </c>
      <c r="D51" s="13" t="s">
        <v>85</v>
      </c>
      <c r="E51" s="13">
        <v>5.0335999999999999</v>
      </c>
      <c r="F51">
        <f t="shared" si="0"/>
        <v>32.474773759999998</v>
      </c>
      <c r="G51" s="13"/>
    </row>
    <row r="52" spans="1:7" ht="15.75" customHeight="1">
      <c r="A52" s="25">
        <v>43663</v>
      </c>
      <c r="B52" s="13" t="s">
        <v>135</v>
      </c>
      <c r="C52" s="13" t="s">
        <v>85</v>
      </c>
      <c r="D52" s="13" t="s">
        <v>85</v>
      </c>
      <c r="E52" s="13">
        <v>3.3726240000000001</v>
      </c>
      <c r="F52">
        <f t="shared" si="0"/>
        <v>21.758820998400001</v>
      </c>
      <c r="G52" s="13"/>
    </row>
    <row r="53" spans="1:7" ht="15.75" customHeight="1">
      <c r="A53" s="25">
        <v>43663</v>
      </c>
      <c r="B53" s="13" t="s">
        <v>136</v>
      </c>
      <c r="C53" s="13" t="s">
        <v>85</v>
      </c>
      <c r="D53" s="13" t="s">
        <v>85</v>
      </c>
      <c r="E53" s="13">
        <v>5.7638100000000003</v>
      </c>
      <c r="F53">
        <f t="shared" si="0"/>
        <v>37.185796596000003</v>
      </c>
      <c r="G53" s="13"/>
    </row>
    <row r="54" spans="1:7" ht="15.75" customHeight="1">
      <c r="A54" s="25">
        <v>43663</v>
      </c>
      <c r="B54" s="12" t="s">
        <v>98</v>
      </c>
      <c r="C54" s="12" t="s">
        <v>85</v>
      </c>
      <c r="D54" s="12" t="s">
        <v>85</v>
      </c>
      <c r="E54" s="12">
        <v>2.2794099999999999</v>
      </c>
      <c r="F54">
        <f t="shared" si="0"/>
        <v>14.705841555999999</v>
      </c>
    </row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86"/>
  <sheetViews>
    <sheetView workbookViewId="0"/>
  </sheetViews>
  <sheetFormatPr defaultColWidth="11.25" defaultRowHeight="15" customHeight="1"/>
  <cols>
    <col min="1" max="1" width="8.58203125" customWidth="1"/>
    <col min="2" max="2" width="14.25" customWidth="1"/>
  </cols>
  <sheetData>
    <row r="1" spans="1:8">
      <c r="A1" t="s">
        <v>159</v>
      </c>
      <c r="B1" t="s">
        <v>160</v>
      </c>
      <c r="C1" t="s">
        <v>161</v>
      </c>
      <c r="G1" t="s">
        <v>161</v>
      </c>
      <c r="H1" t="s">
        <v>160</v>
      </c>
    </row>
    <row r="2" spans="1:8">
      <c r="A2" s="13" t="s">
        <v>162</v>
      </c>
      <c r="B2" s="13">
        <v>2.3570000000000002</v>
      </c>
      <c r="C2" s="13">
        <v>2000</v>
      </c>
      <c r="G2" s="13">
        <v>2000</v>
      </c>
      <c r="H2" s="13">
        <v>2.3570000000000002</v>
      </c>
    </row>
    <row r="3" spans="1:8">
      <c r="A3" s="13" t="s">
        <v>163</v>
      </c>
      <c r="B3" s="13">
        <v>1.88</v>
      </c>
      <c r="C3" s="13">
        <v>1500</v>
      </c>
      <c r="G3" s="13">
        <v>1500</v>
      </c>
      <c r="H3" s="13">
        <v>1.88</v>
      </c>
    </row>
    <row r="4" spans="1:8">
      <c r="A4" s="13" t="s">
        <v>164</v>
      </c>
      <c r="B4" s="13">
        <v>1.381</v>
      </c>
      <c r="C4" s="13">
        <v>1000</v>
      </c>
      <c r="G4" s="13">
        <v>1000</v>
      </c>
      <c r="H4" s="13">
        <v>1.381</v>
      </c>
    </row>
    <row r="5" spans="1:8">
      <c r="A5" s="13" t="s">
        <v>165</v>
      </c>
      <c r="B5" s="13">
        <v>1.077</v>
      </c>
      <c r="C5" s="13">
        <v>750</v>
      </c>
      <c r="G5" s="13">
        <v>750</v>
      </c>
      <c r="H5" s="13">
        <v>1.077</v>
      </c>
    </row>
    <row r="6" spans="1:8">
      <c r="A6" s="13" t="s">
        <v>166</v>
      </c>
      <c r="B6" s="13">
        <v>0.77500000000000002</v>
      </c>
      <c r="C6" s="13">
        <v>500</v>
      </c>
      <c r="G6" s="13">
        <v>500</v>
      </c>
      <c r="H6" s="13">
        <v>0.77500000000000002</v>
      </c>
    </row>
    <row r="7" spans="1:8">
      <c r="A7" s="13" t="s">
        <v>167</v>
      </c>
      <c r="B7" s="13">
        <v>0.44</v>
      </c>
      <c r="C7" s="13">
        <v>250</v>
      </c>
      <c r="G7" s="13">
        <v>250</v>
      </c>
      <c r="H7" s="13">
        <v>0.44</v>
      </c>
    </row>
    <row r="8" spans="1:8">
      <c r="A8" s="13" t="s">
        <v>168</v>
      </c>
      <c r="B8" s="13">
        <v>0.26400000000000001</v>
      </c>
      <c r="C8" s="13">
        <v>125</v>
      </c>
      <c r="G8" s="13">
        <v>125</v>
      </c>
      <c r="H8" s="13">
        <v>0.26400000000000001</v>
      </c>
    </row>
    <row r="9" spans="1:8">
      <c r="A9" s="13" t="s">
        <v>169</v>
      </c>
      <c r="B9" s="13">
        <v>0.115</v>
      </c>
      <c r="C9" s="13">
        <v>25</v>
      </c>
      <c r="G9" s="13">
        <v>25</v>
      </c>
      <c r="H9" s="13">
        <v>0.115</v>
      </c>
    </row>
    <row r="10" spans="1:8">
      <c r="A10" s="13" t="s">
        <v>170</v>
      </c>
      <c r="B10" s="13">
        <v>0.08</v>
      </c>
      <c r="C10" s="13">
        <v>0</v>
      </c>
      <c r="G10" s="13">
        <v>0</v>
      </c>
      <c r="H10" s="13">
        <v>0.08</v>
      </c>
    </row>
    <row r="32" spans="1:11">
      <c r="A32" t="s">
        <v>159</v>
      </c>
      <c r="B32" t="s">
        <v>160</v>
      </c>
      <c r="C32" t="s">
        <v>161</v>
      </c>
      <c r="J32" s="13" t="s">
        <v>155</v>
      </c>
      <c r="K32" s="13" t="s">
        <v>156</v>
      </c>
    </row>
    <row r="33" spans="1:11">
      <c r="A33" t="s">
        <v>162</v>
      </c>
      <c r="B33" s="13">
        <v>2.6659999999999999</v>
      </c>
      <c r="C33">
        <v>2000</v>
      </c>
      <c r="J33">
        <v>2000</v>
      </c>
      <c r="K33" s="13">
        <v>2.6659999999999999</v>
      </c>
    </row>
    <row r="34" spans="1:11">
      <c r="A34" t="s">
        <v>162</v>
      </c>
      <c r="B34" s="13">
        <v>2.2749999999999999</v>
      </c>
      <c r="C34">
        <v>2000</v>
      </c>
      <c r="J34">
        <v>2000</v>
      </c>
      <c r="K34" s="13">
        <v>2.2749999999999999</v>
      </c>
    </row>
    <row r="35" spans="1:11">
      <c r="A35" t="s">
        <v>163</v>
      </c>
      <c r="B35" s="13">
        <v>2.173</v>
      </c>
      <c r="C35">
        <v>1500</v>
      </c>
      <c r="J35">
        <v>1500</v>
      </c>
      <c r="K35" s="13">
        <v>2.173</v>
      </c>
    </row>
    <row r="36" spans="1:11">
      <c r="A36" t="s">
        <v>163</v>
      </c>
      <c r="B36" s="13">
        <v>2.242</v>
      </c>
      <c r="C36">
        <v>1500</v>
      </c>
      <c r="J36">
        <v>1500</v>
      </c>
      <c r="K36" s="13">
        <v>2.242</v>
      </c>
    </row>
    <row r="37" spans="1:11">
      <c r="A37" t="s">
        <v>164</v>
      </c>
      <c r="B37" s="13">
        <v>1.431</v>
      </c>
      <c r="C37">
        <v>1000</v>
      </c>
      <c r="J37">
        <v>1000</v>
      </c>
      <c r="K37" s="13">
        <v>1.431</v>
      </c>
    </row>
    <row r="38" spans="1:11">
      <c r="A38" t="s">
        <v>164</v>
      </c>
      <c r="B38" s="13">
        <v>1.734</v>
      </c>
      <c r="C38">
        <v>1000</v>
      </c>
      <c r="J38">
        <v>1000</v>
      </c>
      <c r="K38" s="13">
        <v>1.734</v>
      </c>
    </row>
    <row r="39" spans="1:11">
      <c r="A39" t="s">
        <v>165</v>
      </c>
      <c r="B39" s="13">
        <v>1.1839999999999999</v>
      </c>
      <c r="C39">
        <v>750</v>
      </c>
      <c r="J39">
        <v>750</v>
      </c>
      <c r="K39" s="13">
        <v>1.1839999999999999</v>
      </c>
    </row>
    <row r="40" spans="1:11">
      <c r="A40" t="s">
        <v>165</v>
      </c>
      <c r="B40" s="13">
        <v>1.2969999999999999</v>
      </c>
      <c r="C40">
        <v>750</v>
      </c>
      <c r="J40">
        <v>750</v>
      </c>
      <c r="K40" s="13">
        <v>1.2969999999999999</v>
      </c>
    </row>
    <row r="41" spans="1:11">
      <c r="A41" t="s">
        <v>166</v>
      </c>
      <c r="B41" s="13">
        <v>0.91</v>
      </c>
      <c r="C41">
        <v>500</v>
      </c>
      <c r="J41">
        <v>500</v>
      </c>
      <c r="K41" s="13">
        <v>0.91</v>
      </c>
    </row>
    <row r="42" spans="1:11">
      <c r="A42" t="s">
        <v>166</v>
      </c>
      <c r="B42" s="13">
        <v>0.90600000000000003</v>
      </c>
      <c r="C42">
        <v>500</v>
      </c>
      <c r="J42">
        <v>500</v>
      </c>
      <c r="K42" s="13">
        <v>0.90600000000000003</v>
      </c>
    </row>
    <row r="43" spans="1:11">
      <c r="A43" t="s">
        <v>167</v>
      </c>
      <c r="B43" s="13">
        <v>0.51900000000000002</v>
      </c>
      <c r="C43">
        <v>250</v>
      </c>
      <c r="J43">
        <v>250</v>
      </c>
      <c r="K43" s="13">
        <v>0.51900000000000002</v>
      </c>
    </row>
    <row r="44" spans="1:11">
      <c r="A44" t="s">
        <v>167</v>
      </c>
      <c r="B44" s="13">
        <v>0.52600000000000002</v>
      </c>
      <c r="C44">
        <v>250</v>
      </c>
      <c r="J44">
        <v>250</v>
      </c>
      <c r="K44" s="13">
        <v>0.52600000000000002</v>
      </c>
    </row>
    <row r="45" spans="1:11">
      <c r="A45" t="s">
        <v>168</v>
      </c>
      <c r="B45" s="13">
        <v>0.32100000000000001</v>
      </c>
      <c r="C45">
        <v>125</v>
      </c>
      <c r="J45">
        <v>125</v>
      </c>
      <c r="K45" s="13">
        <v>0.32100000000000001</v>
      </c>
    </row>
    <row r="46" spans="1:11">
      <c r="A46" t="s">
        <v>168</v>
      </c>
      <c r="B46" s="13">
        <v>0.33300000000000002</v>
      </c>
      <c r="C46">
        <v>125</v>
      </c>
      <c r="J46">
        <v>125</v>
      </c>
      <c r="K46" s="13">
        <v>0.33300000000000002</v>
      </c>
    </row>
    <row r="47" spans="1:11">
      <c r="A47" t="s">
        <v>169</v>
      </c>
      <c r="B47" s="13">
        <v>0.3</v>
      </c>
      <c r="C47">
        <v>25</v>
      </c>
      <c r="J47">
        <v>25</v>
      </c>
      <c r="K47" s="13">
        <v>0.3</v>
      </c>
    </row>
    <row r="48" spans="1:11">
      <c r="A48" t="s">
        <v>169</v>
      </c>
      <c r="B48" s="13">
        <v>0.17100000000000001</v>
      </c>
      <c r="C48">
        <v>25</v>
      </c>
      <c r="J48">
        <v>25</v>
      </c>
      <c r="K48" s="13">
        <v>0.17100000000000001</v>
      </c>
    </row>
    <row r="49" spans="1:11">
      <c r="A49" t="s">
        <v>170</v>
      </c>
      <c r="B49" s="13">
        <v>0.19400000000000001</v>
      </c>
      <c r="C49">
        <v>0</v>
      </c>
      <c r="J49">
        <v>0</v>
      </c>
      <c r="K49" s="13">
        <v>0.19400000000000001</v>
      </c>
    </row>
    <row r="50" spans="1:11">
      <c r="A50" t="s">
        <v>170</v>
      </c>
      <c r="B50" s="13">
        <v>0.115</v>
      </c>
      <c r="C50">
        <v>0</v>
      </c>
      <c r="J50">
        <v>0</v>
      </c>
      <c r="K50" s="13">
        <v>0.115</v>
      </c>
    </row>
    <row r="58" spans="1:11">
      <c r="J58" s="13" t="s">
        <v>155</v>
      </c>
      <c r="K58" s="13" t="s">
        <v>156</v>
      </c>
    </row>
    <row r="59" spans="1:11">
      <c r="H59" s="13" t="s">
        <v>155</v>
      </c>
      <c r="I59" s="13" t="s">
        <v>156</v>
      </c>
      <c r="J59" s="13">
        <v>2000</v>
      </c>
      <c r="K59" s="13">
        <v>2.3570000000000002</v>
      </c>
    </row>
    <row r="60" spans="1:11">
      <c r="H60" s="13">
        <v>0</v>
      </c>
      <c r="I60" s="13">
        <v>0.08</v>
      </c>
      <c r="J60">
        <v>2000</v>
      </c>
      <c r="K60" s="13">
        <v>2.6659999999999999</v>
      </c>
    </row>
    <row r="61" spans="1:11">
      <c r="H61">
        <v>0</v>
      </c>
      <c r="I61" s="13">
        <v>0.19400000000000001</v>
      </c>
      <c r="J61">
        <v>2000</v>
      </c>
      <c r="K61" s="13">
        <v>2.2749999999999999</v>
      </c>
    </row>
    <row r="62" spans="1:11">
      <c r="H62">
        <v>0</v>
      </c>
      <c r="I62" s="13">
        <v>0.115</v>
      </c>
      <c r="J62" s="13">
        <v>1500</v>
      </c>
      <c r="K62" s="13">
        <v>1.88</v>
      </c>
    </row>
    <row r="63" spans="1:11">
      <c r="H63" s="13">
        <v>25</v>
      </c>
      <c r="I63" s="13">
        <v>0.115</v>
      </c>
      <c r="J63">
        <v>1500</v>
      </c>
      <c r="K63" s="13">
        <v>2.173</v>
      </c>
    </row>
    <row r="64" spans="1:11">
      <c r="H64">
        <v>25</v>
      </c>
      <c r="I64" s="13">
        <v>0.3</v>
      </c>
      <c r="J64">
        <v>1500</v>
      </c>
      <c r="K64" s="13">
        <v>2.242</v>
      </c>
    </row>
    <row r="65" spans="8:11">
      <c r="H65">
        <v>25</v>
      </c>
      <c r="I65" s="13">
        <v>0.17100000000000001</v>
      </c>
      <c r="J65" s="13">
        <v>1000</v>
      </c>
      <c r="K65" s="13">
        <v>1.381</v>
      </c>
    </row>
    <row r="66" spans="8:11">
      <c r="H66" s="13">
        <v>125</v>
      </c>
      <c r="I66" s="13">
        <v>0.26400000000000001</v>
      </c>
      <c r="J66">
        <v>1000</v>
      </c>
      <c r="K66" s="13">
        <v>1.431</v>
      </c>
    </row>
    <row r="67" spans="8:11">
      <c r="H67">
        <v>125</v>
      </c>
      <c r="I67" s="13">
        <v>0.32100000000000001</v>
      </c>
      <c r="J67">
        <v>1000</v>
      </c>
      <c r="K67" s="13">
        <v>1.734</v>
      </c>
    </row>
    <row r="68" spans="8:11">
      <c r="H68">
        <v>125</v>
      </c>
      <c r="I68" s="13">
        <v>0.33300000000000002</v>
      </c>
      <c r="J68" s="13">
        <v>750</v>
      </c>
      <c r="K68" s="13">
        <v>1.077</v>
      </c>
    </row>
    <row r="69" spans="8:11">
      <c r="H69" s="13">
        <v>250</v>
      </c>
      <c r="I69" s="13">
        <v>0.44</v>
      </c>
      <c r="J69">
        <v>750</v>
      </c>
      <c r="K69" s="13">
        <v>1.1839999999999999</v>
      </c>
    </row>
    <row r="70" spans="8:11">
      <c r="H70">
        <v>250</v>
      </c>
      <c r="I70" s="13">
        <v>0.51900000000000002</v>
      </c>
      <c r="J70">
        <v>750</v>
      </c>
      <c r="K70" s="13">
        <v>1.2969999999999999</v>
      </c>
    </row>
    <row r="71" spans="8:11">
      <c r="H71">
        <v>250</v>
      </c>
      <c r="I71" s="13">
        <v>0.52600000000000002</v>
      </c>
      <c r="J71" s="13">
        <v>500</v>
      </c>
      <c r="K71" s="13">
        <v>0.77500000000000002</v>
      </c>
    </row>
    <row r="72" spans="8:11">
      <c r="H72" s="13">
        <v>500</v>
      </c>
      <c r="I72" s="13">
        <v>0.77500000000000002</v>
      </c>
      <c r="J72">
        <v>500</v>
      </c>
      <c r="K72" s="13">
        <v>0.91</v>
      </c>
    </row>
    <row r="73" spans="8:11">
      <c r="H73">
        <v>500</v>
      </c>
      <c r="I73" s="13">
        <v>0.91</v>
      </c>
      <c r="J73">
        <v>500</v>
      </c>
      <c r="K73" s="13">
        <v>0.90600000000000003</v>
      </c>
    </row>
    <row r="74" spans="8:11">
      <c r="H74">
        <v>500</v>
      </c>
      <c r="I74" s="13">
        <v>0.90600000000000003</v>
      </c>
      <c r="J74" s="13">
        <v>250</v>
      </c>
      <c r="K74" s="13">
        <v>0.44</v>
      </c>
    </row>
    <row r="75" spans="8:11">
      <c r="H75" s="13">
        <v>750</v>
      </c>
      <c r="I75" s="13">
        <v>1.077</v>
      </c>
      <c r="J75">
        <v>250</v>
      </c>
      <c r="K75" s="13">
        <v>0.51900000000000002</v>
      </c>
    </row>
    <row r="76" spans="8:11">
      <c r="H76">
        <v>750</v>
      </c>
      <c r="I76" s="13">
        <v>1.1839999999999999</v>
      </c>
      <c r="J76">
        <v>250</v>
      </c>
      <c r="K76" s="13">
        <v>0.52600000000000002</v>
      </c>
    </row>
    <row r="77" spans="8:11">
      <c r="H77">
        <v>750</v>
      </c>
      <c r="I77" s="13">
        <v>1.2969999999999999</v>
      </c>
      <c r="J77" s="13">
        <v>125</v>
      </c>
      <c r="K77" s="13">
        <v>0.26400000000000001</v>
      </c>
    </row>
    <row r="78" spans="8:11">
      <c r="H78" s="13">
        <v>1000</v>
      </c>
      <c r="I78" s="13">
        <v>1.381</v>
      </c>
      <c r="J78">
        <v>125</v>
      </c>
      <c r="K78" s="13">
        <v>0.32100000000000001</v>
      </c>
    </row>
    <row r="79" spans="8:11">
      <c r="H79">
        <v>1000</v>
      </c>
      <c r="I79" s="13">
        <v>1.431</v>
      </c>
      <c r="J79">
        <v>125</v>
      </c>
      <c r="K79" s="13">
        <v>0.33300000000000002</v>
      </c>
    </row>
    <row r="80" spans="8:11">
      <c r="H80">
        <v>1000</v>
      </c>
      <c r="I80" s="13">
        <v>1.734</v>
      </c>
      <c r="J80" s="13">
        <v>25</v>
      </c>
      <c r="K80" s="13">
        <v>0.115</v>
      </c>
    </row>
    <row r="81" spans="8:11">
      <c r="H81" s="13">
        <v>1500</v>
      </c>
      <c r="I81" s="13">
        <v>1.88</v>
      </c>
      <c r="J81">
        <v>25</v>
      </c>
      <c r="K81" s="13">
        <v>0.3</v>
      </c>
    </row>
    <row r="82" spans="8:11">
      <c r="H82">
        <v>1500</v>
      </c>
      <c r="I82" s="13">
        <v>2.173</v>
      </c>
      <c r="J82">
        <v>25</v>
      </c>
      <c r="K82" s="13">
        <v>0.17100000000000001</v>
      </c>
    </row>
    <row r="83" spans="8:11">
      <c r="H83">
        <v>1500</v>
      </c>
      <c r="I83" s="13">
        <v>2.242</v>
      </c>
      <c r="J83" s="13">
        <v>0</v>
      </c>
      <c r="K83" s="13">
        <v>0.08</v>
      </c>
    </row>
    <row r="84" spans="8:11">
      <c r="H84" s="13">
        <v>2000</v>
      </c>
      <c r="I84" s="13">
        <v>2.3570000000000002</v>
      </c>
      <c r="J84">
        <v>0</v>
      </c>
      <c r="K84" s="13">
        <v>0.19400000000000001</v>
      </c>
    </row>
    <row r="85" spans="8:11">
      <c r="H85">
        <v>2000</v>
      </c>
      <c r="I85" s="13">
        <v>2.6659999999999999</v>
      </c>
      <c r="J85">
        <v>0</v>
      </c>
      <c r="K85" s="13">
        <v>0.115</v>
      </c>
    </row>
    <row r="86" spans="8:11">
      <c r="H86">
        <v>2000</v>
      </c>
      <c r="I86" s="13">
        <v>2.2749999999999999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"/>
  <sheetViews>
    <sheetView workbookViewId="0"/>
  </sheetViews>
  <sheetFormatPr defaultColWidth="11.25" defaultRowHeight="15" customHeight="1"/>
  <cols>
    <col min="1" max="1" width="19.08203125" customWidth="1"/>
  </cols>
  <sheetData>
    <row r="1" spans="1:2">
      <c r="A1" s="13" t="s">
        <v>155</v>
      </c>
      <c r="B1" s="13" t="s">
        <v>156</v>
      </c>
    </row>
    <row r="2" spans="1:2">
      <c r="A2" s="13">
        <v>0</v>
      </c>
      <c r="B2" s="13">
        <v>0.08</v>
      </c>
    </row>
    <row r="3" spans="1:2">
      <c r="A3">
        <v>0</v>
      </c>
      <c r="B3" s="13">
        <v>0.19400000000000001</v>
      </c>
    </row>
    <row r="4" spans="1:2">
      <c r="A4">
        <v>0</v>
      </c>
      <c r="B4" s="13">
        <v>0.115</v>
      </c>
    </row>
    <row r="5" spans="1:2">
      <c r="A5" s="13">
        <v>25</v>
      </c>
      <c r="B5" s="13">
        <v>0.115</v>
      </c>
    </row>
    <row r="6" spans="1:2">
      <c r="A6">
        <v>25</v>
      </c>
      <c r="B6" s="13">
        <v>0.3</v>
      </c>
    </row>
    <row r="7" spans="1:2">
      <c r="A7">
        <v>25</v>
      </c>
      <c r="B7" s="13">
        <v>0.17100000000000001</v>
      </c>
    </row>
    <row r="8" spans="1:2">
      <c r="A8" s="13">
        <v>125</v>
      </c>
      <c r="B8" s="13">
        <v>0.26400000000000001</v>
      </c>
    </row>
    <row r="9" spans="1:2">
      <c r="A9">
        <v>125</v>
      </c>
      <c r="B9" s="13">
        <v>0.32100000000000001</v>
      </c>
    </row>
    <row r="10" spans="1:2">
      <c r="A10">
        <v>125</v>
      </c>
      <c r="B10" s="13">
        <v>0.33300000000000002</v>
      </c>
    </row>
    <row r="11" spans="1:2">
      <c r="A11" s="13">
        <v>250</v>
      </c>
      <c r="B11" s="13">
        <v>0.44</v>
      </c>
    </row>
    <row r="12" spans="1:2">
      <c r="A12">
        <v>250</v>
      </c>
      <c r="B12" s="13">
        <v>0.51900000000000002</v>
      </c>
    </row>
    <row r="13" spans="1:2">
      <c r="A13">
        <v>250</v>
      </c>
      <c r="B13" s="13">
        <v>0.52600000000000002</v>
      </c>
    </row>
    <row r="14" spans="1:2">
      <c r="A14" s="13">
        <v>500</v>
      </c>
      <c r="B14" s="13">
        <v>0.77500000000000002</v>
      </c>
    </row>
    <row r="15" spans="1:2">
      <c r="A15">
        <v>500</v>
      </c>
      <c r="B15" s="13">
        <v>0.91</v>
      </c>
    </row>
    <row r="16" spans="1:2">
      <c r="A16">
        <v>500</v>
      </c>
      <c r="B16" s="13">
        <v>0.90600000000000003</v>
      </c>
    </row>
    <row r="17" spans="1:2">
      <c r="A17" s="13">
        <v>750</v>
      </c>
      <c r="B17" s="13">
        <v>1.077</v>
      </c>
    </row>
    <row r="18" spans="1:2">
      <c r="A18">
        <v>750</v>
      </c>
      <c r="B18" s="13">
        <v>1.1839999999999999</v>
      </c>
    </row>
    <row r="19" spans="1:2">
      <c r="A19">
        <v>750</v>
      </c>
      <c r="B19" s="13">
        <v>1.2969999999999999</v>
      </c>
    </row>
    <row r="20" spans="1:2">
      <c r="A20" s="13">
        <v>1000</v>
      </c>
      <c r="B20" s="13">
        <v>1.381</v>
      </c>
    </row>
    <row r="21" spans="1:2">
      <c r="A21">
        <v>1000</v>
      </c>
      <c r="B21" s="13">
        <v>1.431</v>
      </c>
    </row>
    <row r="22" spans="1:2">
      <c r="A22">
        <v>1000</v>
      </c>
      <c r="B22" s="13">
        <v>1.734</v>
      </c>
    </row>
    <row r="23" spans="1:2">
      <c r="A23" s="13">
        <v>1500</v>
      </c>
      <c r="B23" s="13">
        <v>1.88</v>
      </c>
    </row>
    <row r="24" spans="1:2">
      <c r="A24">
        <v>1500</v>
      </c>
      <c r="B24" s="13">
        <v>2.173</v>
      </c>
    </row>
    <row r="25" spans="1:2">
      <c r="A25">
        <v>1500</v>
      </c>
      <c r="B25" s="13">
        <v>2.242</v>
      </c>
    </row>
    <row r="26" spans="1:2">
      <c r="A26" s="13">
        <v>2000</v>
      </c>
      <c r="B26" s="13">
        <v>2.3570000000000002</v>
      </c>
    </row>
    <row r="27" spans="1:2">
      <c r="A27">
        <v>2000</v>
      </c>
      <c r="B27" s="13">
        <v>2.6659999999999999</v>
      </c>
    </row>
    <row r="28" spans="1:2">
      <c r="A28">
        <v>2000</v>
      </c>
      <c r="B28" s="13">
        <v>2.2749999999999999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/>
  </sheetViews>
  <sheetFormatPr defaultColWidth="11.25" defaultRowHeight="15" customHeight="1"/>
  <cols>
    <col min="1" max="26" width="11" customWidth="1"/>
  </cols>
  <sheetData>
    <row r="1" spans="1:3" ht="15.75" customHeight="1">
      <c r="A1" t="s">
        <v>159</v>
      </c>
      <c r="B1" t="s">
        <v>160</v>
      </c>
      <c r="C1" t="s">
        <v>161</v>
      </c>
    </row>
    <row r="2" spans="1:3" ht="15.75" customHeight="1">
      <c r="A2" t="s">
        <v>162</v>
      </c>
      <c r="B2">
        <v>2.5</v>
      </c>
      <c r="C2">
        <v>2000</v>
      </c>
    </row>
    <row r="3" spans="1:3" ht="15.75" customHeight="1">
      <c r="A3" t="s">
        <v>162</v>
      </c>
      <c r="B3">
        <v>2.004</v>
      </c>
      <c r="C3">
        <v>2000</v>
      </c>
    </row>
    <row r="4" spans="1:3" ht="15.75" customHeight="1">
      <c r="A4" t="s">
        <v>163</v>
      </c>
      <c r="B4">
        <v>1.5569999999999999</v>
      </c>
      <c r="C4">
        <v>1500</v>
      </c>
    </row>
    <row r="5" spans="1:3" ht="15.75" customHeight="1">
      <c r="A5" t="s">
        <v>163</v>
      </c>
      <c r="B5">
        <v>1.99</v>
      </c>
      <c r="C5">
        <v>1500</v>
      </c>
    </row>
    <row r="6" spans="1:3" ht="15.75" customHeight="1">
      <c r="A6" t="s">
        <v>164</v>
      </c>
      <c r="B6">
        <v>1.0920000000000001</v>
      </c>
      <c r="C6">
        <v>1000</v>
      </c>
    </row>
    <row r="7" spans="1:3" ht="15.75" customHeight="1">
      <c r="A7" t="s">
        <v>164</v>
      </c>
      <c r="B7">
        <v>0.99</v>
      </c>
      <c r="C7">
        <v>1000</v>
      </c>
    </row>
    <row r="8" spans="1:3" ht="15.75" customHeight="1">
      <c r="A8" t="s">
        <v>165</v>
      </c>
      <c r="B8">
        <v>0.86199999999999999</v>
      </c>
      <c r="C8">
        <v>750</v>
      </c>
    </row>
    <row r="9" spans="1:3" ht="15.75" customHeight="1">
      <c r="A9" t="s">
        <v>165</v>
      </c>
      <c r="B9">
        <v>0.88200000000000001</v>
      </c>
      <c r="C9">
        <v>750</v>
      </c>
    </row>
    <row r="10" spans="1:3" ht="15.75" customHeight="1">
      <c r="A10" t="s">
        <v>166</v>
      </c>
      <c r="B10">
        <v>0.66600000000000004</v>
      </c>
      <c r="C10">
        <v>500</v>
      </c>
    </row>
    <row r="11" spans="1:3" ht="15.75" customHeight="1">
      <c r="A11" t="s">
        <v>166</v>
      </c>
      <c r="B11">
        <v>0.70399999999999996</v>
      </c>
      <c r="C11">
        <v>500</v>
      </c>
    </row>
    <row r="12" spans="1:3" ht="15.75" customHeight="1">
      <c r="A12" t="s">
        <v>167</v>
      </c>
      <c r="B12">
        <v>0.32300000000000001</v>
      </c>
      <c r="C12">
        <v>250</v>
      </c>
    </row>
    <row r="13" spans="1:3" ht="15.75" customHeight="1">
      <c r="A13" t="s">
        <v>167</v>
      </c>
      <c r="B13">
        <v>0.435</v>
      </c>
      <c r="C13">
        <v>250</v>
      </c>
    </row>
    <row r="14" spans="1:3" ht="15.75" customHeight="1">
      <c r="A14" t="s">
        <v>168</v>
      </c>
      <c r="B14">
        <v>0.217</v>
      </c>
      <c r="C14">
        <v>125</v>
      </c>
    </row>
    <row r="15" spans="1:3" ht="15.75" customHeight="1">
      <c r="A15" t="s">
        <v>168</v>
      </c>
      <c r="B15">
        <v>0.17100000000000001</v>
      </c>
      <c r="C15">
        <v>125</v>
      </c>
    </row>
    <row r="16" spans="1:3" ht="15.75" customHeight="1">
      <c r="A16" t="s">
        <v>168</v>
      </c>
      <c r="B16">
        <v>0.191</v>
      </c>
      <c r="C16">
        <v>125</v>
      </c>
    </row>
    <row r="17" spans="1:3" ht="15.75" customHeight="1">
      <c r="A17" t="s">
        <v>169</v>
      </c>
      <c r="B17">
        <v>6.8000000000000005E-2</v>
      </c>
      <c r="C17">
        <v>25</v>
      </c>
    </row>
    <row r="18" spans="1:3" ht="15.75" customHeight="1">
      <c r="A18" t="s">
        <v>169</v>
      </c>
      <c r="B18">
        <v>8.4000000000000005E-2</v>
      </c>
      <c r="C18">
        <v>25</v>
      </c>
    </row>
    <row r="19" spans="1:3" ht="15.75" customHeight="1">
      <c r="A19" t="s">
        <v>170</v>
      </c>
      <c r="B19">
        <v>0</v>
      </c>
      <c r="C19">
        <v>0</v>
      </c>
    </row>
    <row r="20" spans="1:3" ht="15.75" customHeight="1">
      <c r="A20" t="s">
        <v>170</v>
      </c>
      <c r="B20">
        <v>0</v>
      </c>
      <c r="C20">
        <v>0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AC1F-D8B9-4D85-9E74-7A56EECA2A06}">
  <dimension ref="A1"/>
  <sheetViews>
    <sheetView workbookViewId="0"/>
  </sheetViews>
  <sheetFormatPr defaultRowHeight="15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2BC48B-9E8A-455C-A7EB-E9998E1F38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B72AF3-49A4-44A7-845B-9EBF6C00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B1519-ECD6-43EC-B51C-BE869C202BBE}">
  <ds:schemaRefs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525f45e-12aa-43f1-99a0-18fd9df9a1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Physupdated8_15USE</vt:lpstr>
      <vt:lpstr>Acropora_Ecophys</vt:lpstr>
      <vt:lpstr>3D Scans Acropora</vt:lpstr>
      <vt:lpstr>Protein(Acropora)</vt:lpstr>
      <vt:lpstr>Sheet2</vt:lpstr>
      <vt:lpstr>Protein.Standards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kate g</cp:lastModifiedBy>
  <dcterms:created xsi:type="dcterms:W3CDTF">2017-08-01T14:36:34Z</dcterms:created>
  <dcterms:modified xsi:type="dcterms:W3CDTF">2019-08-28T17:10:58Z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