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5" sheetId="3" r:id="rId6"/>
  </sheets>
  <definedNames/>
  <calcPr/>
</workbook>
</file>

<file path=xl/sharedStrings.xml><?xml version="1.0" encoding="utf-8"?>
<sst xmlns="http://schemas.openxmlformats.org/spreadsheetml/2006/main" count="228" uniqueCount="125">
  <si>
    <t>https://dev.azure.com/orionadvisor/OAT/_workitems/edit/251871</t>
  </si>
  <si>
    <t>Developer - Harshdeep</t>
  </si>
  <si>
    <t>Test Case</t>
  </si>
  <si>
    <t>Expected Result</t>
  </si>
  <si>
    <t>Actual Result</t>
  </si>
  <si>
    <t>Status</t>
  </si>
  <si>
    <t>Message</t>
  </si>
  <si>
    <t>Developer's Remark</t>
  </si>
  <si>
    <t>Reduce Buys When Selling 100% by : 0.0 (Default)</t>
  </si>
  <si>
    <t>excess cash = sell trade amount - buy trade amount - reduce buy amount</t>
  </si>
  <si>
    <t>Firm 36200 &gt; PID 3148 &gt; TLH &gt; automated &gt; Select all security &gt; Sell 100 % , 48 % &gt; Validate each security &gt; check Buy and Sell amount for individual security.</t>
  </si>
  <si>
    <t>Buy amount should be less than and nearest to sell amount.</t>
  </si>
  <si>
    <t>Working as Expected.</t>
  </si>
  <si>
    <t>PASS</t>
  </si>
  <si>
    <t>Select all securities &gt; validate all.</t>
  </si>
  <si>
    <t>Buy amount should be less than and nearest to sell amount + Excess cash amount can overBuy security to the nearest value.</t>
  </si>
  <si>
    <t>Firm 36200 &gt; PID 3148 &gt; TLH &gt; automated &gt; Select all security &gt; Sell 100 % &gt; Buy Security "ADP" is Do not buy &gt; Validate all &gt; Check Cash value Post trade amount.</t>
  </si>
  <si>
    <t xml:space="preserve">Excess cash should be spent to the lowest price security </t>
  </si>
  <si>
    <r>
      <rPr>
        <rFont val="Arial"/>
        <color theme="1"/>
      </rPr>
      <t>Firm 36200 &gt; PID 2794 &gt; TLH &gt; automated &gt; Select sell security "</t>
    </r>
    <r>
      <rPr>
        <rFont val="Arial"/>
        <b/>
        <color theme="1"/>
      </rPr>
      <t>CBRE</t>
    </r>
    <r>
      <rPr>
        <rFont val="Arial"/>
        <color theme="1"/>
      </rPr>
      <t xml:space="preserve">" &gt; check Sell shares 65  , amount $ 5528 , 22.03 % &gt; validate &gt; check columns &gt; again validate &gt; check Columns value reducing on every validation. </t>
    </r>
  </si>
  <si>
    <t>Sell shares , amount $ and sell % should remain same after first validation.</t>
  </si>
  <si>
    <t>Sell shares, Amount , % reducing on each validation affecting Buy security.</t>
  </si>
  <si>
    <t>FAIL</t>
  </si>
  <si>
    <t>Not related to this card.</t>
  </si>
  <si>
    <t>Firm 36200 &gt; PID 2794 &gt; TLH &gt; Automated &gt; 8 sells are 100 % , 1 sell is 24 % &gt; Select each security &gt; validate &gt; Check Sell and Buy amount , Excess Cash.</t>
  </si>
  <si>
    <t>Buy amount should be less than or nearest to sell amount and excess cash should be added to CVPT.</t>
  </si>
  <si>
    <t>Select all security &gt; Validate all at same time &gt; Check Buy and sell amount and excess cash.</t>
  </si>
  <si>
    <t>security can be overbuy with the help of excess cash.</t>
  </si>
  <si>
    <t>Reduce Buys When Selling 100% by : 10 %</t>
  </si>
  <si>
    <t>Firm 36200 &gt; PID 3148 &gt; TLH &gt; automated &gt; Select all security &gt; Selling 100 % , 48 % &gt; Validate each security &gt; check Buy and Sell amount.</t>
  </si>
  <si>
    <t>Buy amount should be less than and nearest to 90 % sell amount + Excess cash amount can overBuy security to the nearest value.</t>
  </si>
  <si>
    <t>Firm 36200 &gt; PID 2794 &gt; TLH &gt; Automated &gt; Select all security &gt; Validate all &gt; check CVPT &gt; Select Sell security "MDT" Selling $ 40 &gt; Buy security is restricted &gt; Delete &gt; Again select all &gt; Validate &gt; Check CVPT reduce.</t>
  </si>
  <si>
    <t>Sell trade should be discarded if Buy security is restricted and Sell amount should not be added to CVPT.</t>
  </si>
  <si>
    <t>Working fine now.
CVPT changing for discarded security.</t>
  </si>
  <si>
    <t>Firm 36200 &gt; PID 2794 &gt; TLH &gt; Select all security with 100 % sell &gt; Delete sell security with sell % other less than 100 % &gt; Validate &gt; Check sell nd Buy amount.</t>
  </si>
  <si>
    <t>Buy amount should be less than or equal to 90 % of sell amount.</t>
  </si>
  <si>
    <t>Firm 36200 &gt; PID 2794 &gt; TLH &gt; Automated &gt; Select all security &gt; Reduce Sell % from 100 % to any &gt; Validate Each security &gt; check Sell and Buy amount.</t>
  </si>
  <si>
    <t>Buy amount should be nearest to Sell amount as Sell seucrity is not selling 100 %.</t>
  </si>
  <si>
    <t>Validate all &gt; Check Sell and Buy amount and Excess cash.</t>
  </si>
  <si>
    <t>Excess cash must be spent to the lowest price Buy security to buy one share.</t>
  </si>
  <si>
    <r>
      <rPr>
        <rFont val="Arial"/>
        <b/>
        <color theme="1"/>
      </rPr>
      <t xml:space="preserve">Multiple Accounts
</t>
    </r>
    <r>
      <rPr>
        <rFont val="Arial"/>
        <color theme="1"/>
      </rPr>
      <t>Firm 36200 &gt; PID 4412 &gt; TLH &gt; automated &gt; AID 6536 &gt; Select security "DBLTX" &gt; selling 99.9 % &gt; Sell amount is $ 2845 &gt; Validate &gt; check Buy amount of Buy security "ADP".</t>
    </r>
  </si>
  <si>
    <t>Buy amount should not get reduced as Sell security is not selling 100 %.</t>
  </si>
  <si>
    <t>Firm 1100 &gt; Portfolio grid &gt; TLH opportunity &gt; Sleeved &gt; PID 45717 &gt; TLH &gt; automated &gt; Select sell security selling 100 % and less than 100 % &gt; Set Buy alt "GOOG" &gt; Validate &gt; check Buy and Sell amount.</t>
  </si>
  <si>
    <t>Buy amount should be equal to or less than 90 % of Sell amount for security selling 100%.
and Buy amount should be close to Sell amount for Sell less than 100 %.</t>
  </si>
  <si>
    <t>Reduce Buys When Selling 100% by : 99 %</t>
  </si>
  <si>
    <t>Firm 36200 &gt; PID 2794 &gt; TLH &gt; automated &gt; Select all security &gt; Sell 100 % &gt; Validate each security &gt; check Buy and Sell amount for individual security.</t>
  </si>
  <si>
    <t>Buy trade should be created for security having Sell amount more than share price of Buy security.</t>
  </si>
  <si>
    <t>Validate all &gt; check Buy and sell security.</t>
  </si>
  <si>
    <t>Reduce Buys When Selling 100% by : 100 %</t>
  </si>
  <si>
    <t>Firm 36200 &gt; PID 2794 &gt; TLH &gt; Automated &gt; Select Sell security less than 100 % &gt; Validate.</t>
  </si>
  <si>
    <t>Buy security should be validated if Buy security price is less than Sell amount.</t>
  </si>
  <si>
    <t>Firm 36200 &gt; PID 2794 &gt; TLH &gt; Automated &gt; Select each security with 100 % sell &gt; Validate.</t>
  </si>
  <si>
    <t>Error message should be generated for Buy security as Buy amount is  % of Sell amount.</t>
  </si>
  <si>
    <t>Error generated : "Buy security price is higher than sell amount, so defaulting to next priority alternate."</t>
  </si>
  <si>
    <t>Select all &gt; Validate.</t>
  </si>
  <si>
    <t>Firm 36200 &gt; PID 2794 &gt; TLH &gt; Automated &gt; Sell security selling 100 % &gt; Change Sell % less than 100 &gt; Validate.</t>
  </si>
  <si>
    <t>Buy amount should be close Sell amount and Excess cash should be spent to lowest price security.</t>
  </si>
  <si>
    <t>Reduce Buys When Selling 100% by : 50 %</t>
  </si>
  <si>
    <t>Multiple Accounts</t>
  </si>
  <si>
    <t>Firm 36200 &gt; PID 4412 &gt; AID 3611 , 6536 &gt; TLH &gt; Automated &gt; Select all security &gt; Validate all &gt; Check Buy and Sell amount for Both accounts.</t>
  </si>
  <si>
    <t>Buy amount should be equal to or less than 50 % of Sell amount for security selling 100%.</t>
  </si>
  <si>
    <t>Sleeved ACCOUNT</t>
  </si>
  <si>
    <t>Firm 1100 &gt; Portfolio grid &gt; TLH opportunity &gt; Sleeved &gt; PID 50953 &gt; TLH &gt; automated &gt; Select all sell security selling 100 % &gt; Set Buy alt "TestMF24.21" for all &gt; Validate &gt; check Buy and Sell amount.</t>
  </si>
  <si>
    <t>Buy and sell amount are same.</t>
  </si>
  <si>
    <t xml:space="preserve">Http failure response for https://dev3.orioneclipse.com/v1/tradetool/taxLossHarvesting/action/validateTLHSecurities: 500 OK
</t>
  </si>
  <si>
    <t>Update Sell % to less than 100 % &gt; Validate.</t>
  </si>
  <si>
    <t>Firm 1100 &gt; Portfolio grid &gt; TLH opportunity &gt; Sleeved &gt; PID 68905 &gt; TLH &gt; automated &gt; Select sell security "M" selling 100 % &gt; Set Buy alt "GOOG" &gt; Validate &gt; check Buy and Sell amount.</t>
  </si>
  <si>
    <t>Update Sell % to 97 % &gt; Now validate.</t>
  </si>
  <si>
    <t>Buy amount should be close to Sell amount as Sell security is not selling 100 %</t>
  </si>
  <si>
    <t>Sell % changed to 100 % after validation due to a pref.</t>
  </si>
  <si>
    <t>Firm 1100 &gt; PID 46028 &gt;  TLH opportunity &gt; Sleeved &gt; TLH &gt; Manual &gt; loss &gt; short and long term &gt; Select all sell security selling &gt; Set Buy alt "GOOG" &gt; Validate &gt; check Buy and Sell amount and CVPT and cash value columns for both accounts.</t>
  </si>
  <si>
    <r>
      <rPr>
        <rFont val="Arial"/>
        <color theme="1"/>
      </rPr>
      <t xml:space="preserve">difference in CVPT and Cash value.
Also Buy amount for 2nd account 50 % of sell amount.
</t>
    </r>
    <r>
      <rPr>
        <rFont val="Arial"/>
        <b/>
        <color theme="1"/>
      </rPr>
      <t>Working fine in Firm 22700.</t>
    </r>
  </si>
  <si>
    <t>Firm 22700 &gt; Sleeved PID 228, 22187 &gt; TLH &gt; Automated &gt; Select all security &gt; Set Buy alt "GOOG" for all &gt; Validate.</t>
  </si>
  <si>
    <t>PID 228 &gt; Security KMLM &gt; Sell % is 99.05 &gt; Select Buy security &gt; Validate all &gt; Sell % changes to 100 % and buy amount is close to Sell amount after first validation &gt; Again validate all , Now it is Calculating Buy amount according to 100 % sell therfore reducing Buy amount.</t>
  </si>
  <si>
    <r>
      <rPr>
        <rFont val="Arial"/>
        <color theme="1"/>
      </rPr>
      <t>Firm 1100 &gt; PID 69687 &gt; TLH &gt; automated &gt; sell security "TestEQ1.85" &gt; sell amount $ 185 &gt; selling 100 % &gt; Buy security "G" share price is $</t>
    </r>
    <r>
      <rPr>
        <rFont val="Arial"/>
        <b/>
        <color theme="1"/>
      </rPr>
      <t xml:space="preserve"> </t>
    </r>
    <r>
      <rPr>
        <rFont val="Arial"/>
        <color theme="1"/>
      </rPr>
      <t>34.76 &gt; Validate.</t>
    </r>
  </si>
  <si>
    <t>Excess cash should be add to CVPT.</t>
  </si>
  <si>
    <t>Now working fine.
Excess cash added to CVPT is $ 22.98</t>
  </si>
  <si>
    <t>Sell amount 185 &gt; reduce Buy 50 % = $ 92.5
Buy security price $ 34.76 &gt; Buy 2 shares = 69.52
Excess cash amount = 22.98 + 92.5 = $ 115.48</t>
  </si>
  <si>
    <t>Firm 36200 &gt; PID 2800 &gt; TLH &gt; Select security 058498AT3 &gt; Sell amount $ 139 &gt; Reduced sell amount $ 125.1 &gt; Select Buy security GOOG for all , price $ 131 &gt; validate all &gt; Show warning message rounding for equity &gt; Now validate only selected security &gt; Getting 500 error.</t>
  </si>
  <si>
    <t>Working fine now.</t>
  </si>
  <si>
    <t>EQUITY</t>
  </si>
  <si>
    <t>PID 3148</t>
  </si>
  <si>
    <t>Sell amount $</t>
  </si>
  <si>
    <t>Reduce by %</t>
  </si>
  <si>
    <t>Reduced Sell amunt $</t>
  </si>
  <si>
    <t>SYMBOL</t>
  </si>
  <si>
    <t>Buy security Price</t>
  </si>
  <si>
    <t>Expected Buy Shares</t>
  </si>
  <si>
    <t>Enter Updated Shares</t>
  </si>
  <si>
    <t>Expected Buy Amount $</t>
  </si>
  <si>
    <t>Reduced buy amount $</t>
  </si>
  <si>
    <t>Excess Cash</t>
  </si>
  <si>
    <t>Buy shares befor rounding $</t>
  </si>
  <si>
    <t>Excess cash spent</t>
  </si>
  <si>
    <t>ADP</t>
  </si>
  <si>
    <t>PEN</t>
  </si>
  <si>
    <t xml:space="preserve">                                                                                                                              EQUITY e                                                                                                                  MUTUAL FUNDS </t>
  </si>
  <si>
    <t>Shares</t>
  </si>
  <si>
    <t>DEVIX</t>
  </si>
  <si>
    <t>BARAX</t>
  </si>
  <si>
    <t>Over Buy Amount $</t>
  </si>
  <si>
    <t>Excess Cash Excluding %</t>
  </si>
  <si>
    <t>Cash Value</t>
  </si>
  <si>
    <t>CVPT</t>
  </si>
  <si>
    <t>PID 2794</t>
  </si>
  <si>
    <t>Sell %</t>
  </si>
  <si>
    <t>Updated Buy amount</t>
  </si>
  <si>
    <t>MDT</t>
  </si>
  <si>
    <t>SCHD</t>
  </si>
  <si>
    <t>NEE</t>
  </si>
  <si>
    <t>VZ</t>
  </si>
  <si>
    <t>CVX</t>
  </si>
  <si>
    <t>CB</t>
  </si>
  <si>
    <t>USB</t>
  </si>
  <si>
    <t>KBE</t>
  </si>
  <si>
    <t>IGSB</t>
  </si>
  <si>
    <t>SPSB</t>
  </si>
  <si>
    <t>SBUX</t>
  </si>
  <si>
    <t>MO</t>
  </si>
  <si>
    <t>XLP</t>
  </si>
  <si>
    <t>CBRE</t>
  </si>
  <si>
    <t>XLRE</t>
  </si>
  <si>
    <t>total buy</t>
  </si>
  <si>
    <t>Total Sell + Cash value =</t>
  </si>
  <si>
    <t xml:space="preserve">Total Buy + CVPT = </t>
  </si>
  <si>
    <t xml:space="preserve">Bug =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</si>
</sst>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sz val="15.0"/>
      <color rgb="FF0000FF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rgb="FF000000"/>
      <name val="Arial"/>
      <scheme val="minor"/>
    </font>
    <font>
      <b/>
      <sz val="9.0"/>
      <color rgb="FF7E3794"/>
      <name val="&quot;Google Sans Mono&quot;"/>
    </font>
  </fonts>
  <fills count="1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2" fontId="3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4" fontId="4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5" fontId="3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5" fontId="3" numFmtId="0" xfId="0" applyAlignment="1" applyFont="1">
      <alignment horizontal="center" readingOrder="0" vertical="center"/>
    </xf>
    <xf borderId="0" fillId="6" fontId="3" numFmtId="0" xfId="0" applyAlignment="1" applyFill="1" applyFont="1">
      <alignment horizontal="center" readingOrder="0" vertical="center"/>
    </xf>
    <xf borderId="0" fillId="7" fontId="3" numFmtId="0" xfId="0" applyAlignment="1" applyFill="1" applyFont="1">
      <alignment horizontal="center" readingOrder="0" vertical="center"/>
    </xf>
    <xf borderId="0" fillId="8" fontId="3" numFmtId="0" xfId="0" applyAlignment="1" applyFill="1" applyFont="1">
      <alignment horizontal="center" readingOrder="0" vertical="center"/>
    </xf>
    <xf borderId="0" fillId="9" fontId="3" numFmtId="0" xfId="0" applyAlignment="1" applyFill="1" applyFont="1">
      <alignment horizontal="center" vertical="center"/>
    </xf>
    <xf borderId="0" fillId="10" fontId="5" numFmtId="0" xfId="0" applyAlignment="1" applyFill="1" applyFont="1">
      <alignment horizontal="center" vertical="center"/>
    </xf>
    <xf borderId="0" fillId="10" fontId="5" numFmtId="0" xfId="0" applyAlignment="1" applyFont="1">
      <alignment horizontal="center" readingOrder="0" vertical="center"/>
    </xf>
    <xf borderId="0" fillId="10" fontId="6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11" fontId="3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0" fillId="12" fontId="3" numFmtId="0" xfId="0" applyAlignment="1" applyFill="1" applyFont="1">
      <alignment horizontal="center" vertical="center"/>
    </xf>
    <xf borderId="0" fillId="12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4" fontId="3" numFmtId="0" xfId="0" applyAlignment="1" applyFont="1">
      <alignment horizontal="center" readingOrder="0" vertical="center"/>
    </xf>
    <xf borderId="0" fillId="8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5.png"/><Relationship Id="rId5" Type="http://schemas.openxmlformats.org/officeDocument/2006/relationships/image" Target="../media/image6.png"/><Relationship Id="rId6" Type="http://schemas.openxmlformats.org/officeDocument/2006/relationships/image" Target="../media/image4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12</xdr:row>
      <xdr:rowOff>0</xdr:rowOff>
    </xdr:from>
    <xdr:ext cx="400050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685800" cy="3524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43</xdr:row>
      <xdr:rowOff>0</xdr:rowOff>
    </xdr:from>
    <xdr:ext cx="361950" cy="2000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58</xdr:row>
      <xdr:rowOff>0</xdr:rowOff>
    </xdr:from>
    <xdr:ext cx="371475" cy="200025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352425" cy="200025"/>
    <xdr:pic>
      <xdr:nvPicPr>
        <xdr:cNvPr id="0" name="image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381000" cy="200025"/>
    <xdr:pic>
      <xdr:nvPicPr>
        <xdr:cNvPr id="0" name="image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61</xdr:row>
      <xdr:rowOff>0</xdr:rowOff>
    </xdr:from>
    <xdr:ext cx="361950" cy="200025"/>
    <xdr:pic>
      <xdr:nvPicPr>
        <xdr:cNvPr id="0" name="image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5187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2.0"/>
    <col customWidth="1" min="2" max="2" width="42.25"/>
    <col customWidth="1" min="3" max="3" width="34.0"/>
    <col customWidth="1" min="5" max="5" width="33.13"/>
    <col customWidth="1" min="6" max="6" width="38.88"/>
  </cols>
  <sheetData>
    <row r="1">
      <c r="A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8</v>
      </c>
      <c r="B4" s="5" t="s">
        <v>9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10</v>
      </c>
      <c r="B5" s="7" t="s">
        <v>11</v>
      </c>
      <c r="C5" s="7" t="s">
        <v>12</v>
      </c>
      <c r="D5" s="7" t="s">
        <v>13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14</v>
      </c>
      <c r="B7" s="7" t="s">
        <v>15</v>
      </c>
      <c r="C7" s="7" t="s">
        <v>12</v>
      </c>
      <c r="D7" s="7" t="s">
        <v>13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16</v>
      </c>
      <c r="B9" s="7" t="s">
        <v>17</v>
      </c>
      <c r="C9" s="7" t="s">
        <v>12</v>
      </c>
      <c r="D9" s="7" t="s">
        <v>13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18</v>
      </c>
      <c r="B11" s="7" t="s">
        <v>19</v>
      </c>
      <c r="C11" s="8" t="s">
        <v>20</v>
      </c>
      <c r="D11" s="8" t="s">
        <v>21</v>
      </c>
      <c r="E11" s="9" t="s">
        <v>22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23</v>
      </c>
      <c r="B13" s="7" t="s">
        <v>24</v>
      </c>
      <c r="C13" s="7" t="s">
        <v>12</v>
      </c>
      <c r="D13" s="7" t="s">
        <v>13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25</v>
      </c>
      <c r="B14" s="7" t="s">
        <v>26</v>
      </c>
      <c r="C14" s="7" t="s">
        <v>12</v>
      </c>
      <c r="D14" s="7" t="s">
        <v>13</v>
      </c>
      <c r="E14" s="7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" t="s">
        <v>27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 t="s">
        <v>28</v>
      </c>
      <c r="B18" s="7" t="s">
        <v>29</v>
      </c>
      <c r="C18" s="7" t="s">
        <v>12</v>
      </c>
      <c r="D18" s="7" t="s">
        <v>13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30</v>
      </c>
      <c r="B20" s="7" t="s">
        <v>31</v>
      </c>
      <c r="C20" s="10" t="s">
        <v>32</v>
      </c>
      <c r="D20" s="10" t="s">
        <v>13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 t="s">
        <v>33</v>
      </c>
      <c r="B22" s="7" t="s">
        <v>34</v>
      </c>
      <c r="C22" s="7" t="s">
        <v>12</v>
      </c>
      <c r="D22" s="7" t="s">
        <v>13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7.75" customHeight="1">
      <c r="A24" s="7" t="s">
        <v>35</v>
      </c>
      <c r="B24" s="7" t="s">
        <v>36</v>
      </c>
      <c r="C24" s="7" t="s">
        <v>12</v>
      </c>
      <c r="D24" s="7" t="s">
        <v>13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 t="s">
        <v>37</v>
      </c>
      <c r="B25" s="7" t="s">
        <v>38</v>
      </c>
      <c r="C25" s="7" t="s">
        <v>12</v>
      </c>
      <c r="D25" s="7" t="s">
        <v>13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 t="s">
        <v>39</v>
      </c>
      <c r="B27" s="7" t="s">
        <v>40</v>
      </c>
      <c r="C27" s="7" t="s">
        <v>12</v>
      </c>
      <c r="D27" s="7" t="s">
        <v>13</v>
      </c>
      <c r="E27" s="7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 t="s">
        <v>41</v>
      </c>
      <c r="B29" s="11" t="s">
        <v>42</v>
      </c>
      <c r="C29" s="7" t="s">
        <v>12</v>
      </c>
      <c r="D29" s="7" t="s">
        <v>13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4" t="s">
        <v>43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 t="s">
        <v>44</v>
      </c>
      <c r="B33" s="7" t="s">
        <v>45</v>
      </c>
      <c r="C33" s="7" t="s">
        <v>12</v>
      </c>
      <c r="D33" s="7" t="s">
        <v>13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 t="s">
        <v>46</v>
      </c>
      <c r="B34" s="7"/>
      <c r="C34" s="7" t="s">
        <v>12</v>
      </c>
      <c r="D34" s="7" t="s">
        <v>13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4" t="s">
        <v>47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 t="s">
        <v>48</v>
      </c>
      <c r="B39" s="7" t="s">
        <v>49</v>
      </c>
      <c r="C39" s="7" t="s">
        <v>12</v>
      </c>
      <c r="D39" s="7" t="s">
        <v>13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/>
      <c r="B40" s="7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 t="s">
        <v>50</v>
      </c>
      <c r="B41" s="7" t="s">
        <v>51</v>
      </c>
      <c r="C41" s="7" t="s">
        <v>12</v>
      </c>
      <c r="D41" s="7" t="s">
        <v>13</v>
      </c>
      <c r="E41" s="7" t="s">
        <v>52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 t="s">
        <v>53</v>
      </c>
      <c r="B42" s="7" t="s">
        <v>51</v>
      </c>
      <c r="C42" s="7" t="s">
        <v>12</v>
      </c>
      <c r="D42" s="7" t="s">
        <v>13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1" t="s">
        <v>54</v>
      </c>
      <c r="B44" s="7" t="s">
        <v>55</v>
      </c>
      <c r="C44" s="7" t="s">
        <v>12</v>
      </c>
      <c r="D44" s="7" t="s">
        <v>13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4" t="s">
        <v>56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2" t="s">
        <v>57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 t="s">
        <v>58</v>
      </c>
      <c r="B49" s="11" t="s">
        <v>59</v>
      </c>
      <c r="C49" s="7" t="s">
        <v>12</v>
      </c>
      <c r="D49" s="7" t="s">
        <v>13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2" t="s">
        <v>60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 t="s">
        <v>61</v>
      </c>
      <c r="B53" s="11" t="s">
        <v>59</v>
      </c>
      <c r="C53" s="8" t="s">
        <v>62</v>
      </c>
      <c r="D53" s="8" t="s">
        <v>21</v>
      </c>
      <c r="E53" s="7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 t="s">
        <v>64</v>
      </c>
      <c r="B54" s="11" t="s">
        <v>59</v>
      </c>
      <c r="C54" s="7" t="s">
        <v>12</v>
      </c>
      <c r="D54" s="7" t="s">
        <v>13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 t="s">
        <v>65</v>
      </c>
      <c r="B56" s="11" t="s">
        <v>59</v>
      </c>
      <c r="C56" s="7" t="s">
        <v>12</v>
      </c>
      <c r="D56" s="7" t="s">
        <v>13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 t="s">
        <v>66</v>
      </c>
      <c r="B57" s="7" t="s">
        <v>67</v>
      </c>
      <c r="C57" s="7" t="s">
        <v>12</v>
      </c>
      <c r="D57" s="7" t="s">
        <v>13</v>
      </c>
      <c r="E57" s="9" t="s">
        <v>68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 t="s">
        <v>69</v>
      </c>
      <c r="B59" s="11" t="s">
        <v>59</v>
      </c>
      <c r="C59" s="10" t="s">
        <v>70</v>
      </c>
      <c r="D59" s="10" t="s">
        <v>13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1" t="s">
        <v>71</v>
      </c>
      <c r="B61" s="11" t="s">
        <v>59</v>
      </c>
      <c r="C61" s="7" t="s">
        <v>12</v>
      </c>
      <c r="D61" s="7" t="s">
        <v>13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 t="s">
        <v>72</v>
      </c>
      <c r="B62" s="6"/>
      <c r="C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1" t="s">
        <v>73</v>
      </c>
      <c r="B65" s="7" t="s">
        <v>74</v>
      </c>
      <c r="C65" s="7" t="s">
        <v>75</v>
      </c>
      <c r="D65" s="7" t="s">
        <v>13</v>
      </c>
      <c r="E65" s="7" t="s">
        <v>76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 t="s">
        <v>77</v>
      </c>
      <c r="B67" s="6"/>
      <c r="C67" s="7" t="s">
        <v>78</v>
      </c>
      <c r="D67" s="7" t="s">
        <v>13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</sheetData>
  <mergeCells count="2">
    <mergeCell ref="A1:B1"/>
    <mergeCell ref="B4:C4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88"/>
    <col customWidth="1" min="6" max="6" width="15.5"/>
    <col customWidth="1" min="7" max="7" width="19.25"/>
    <col customWidth="1" min="8" max="9" width="20.13"/>
    <col customWidth="1" min="10" max="10" width="24.38"/>
    <col customWidth="1" min="12" max="12" width="18.13"/>
    <col customWidth="1" min="13" max="13" width="23.75"/>
    <col customWidth="1" min="14" max="14" width="22.13"/>
    <col customWidth="1" min="16" max="16" width="16.25"/>
  </cols>
  <sheetData>
    <row r="1">
      <c r="A1" s="13"/>
      <c r="B1" s="14" t="s">
        <v>79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 t="s">
        <v>80</v>
      </c>
      <c r="B2" s="14" t="s">
        <v>81</v>
      </c>
      <c r="C2" s="14" t="s">
        <v>82</v>
      </c>
      <c r="D2" s="14" t="s">
        <v>83</v>
      </c>
      <c r="E2" s="14" t="s">
        <v>84</v>
      </c>
      <c r="F2" s="14" t="s">
        <v>85</v>
      </c>
      <c r="G2" s="14" t="s">
        <v>86</v>
      </c>
      <c r="H2" s="14" t="s">
        <v>87</v>
      </c>
      <c r="I2" s="14" t="s">
        <v>88</v>
      </c>
      <c r="J2" s="14" t="s">
        <v>89</v>
      </c>
      <c r="K2" s="14" t="s">
        <v>90</v>
      </c>
      <c r="L2" s="13"/>
      <c r="M2" s="14" t="s">
        <v>91</v>
      </c>
      <c r="N2" s="13"/>
      <c r="O2" s="13"/>
      <c r="P2" s="14" t="s">
        <v>92</v>
      </c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B4" s="15">
        <v>6735.19</v>
      </c>
      <c r="C4" s="16">
        <v>10.0</v>
      </c>
      <c r="D4" s="13">
        <f>B4-B4*C4/100</f>
        <v>6061.671</v>
      </c>
      <c r="E4" s="17" t="s">
        <v>93</v>
      </c>
      <c r="F4" s="17">
        <v>300.0</v>
      </c>
      <c r="G4" s="13">
        <f>ROUNDDOWN(M4,0)</f>
        <v>20</v>
      </c>
      <c r="H4" s="18">
        <v>20.0</v>
      </c>
      <c r="I4" s="13">
        <f>F4*G4</f>
        <v>6000</v>
      </c>
      <c r="J4" s="13">
        <f>B4-D4</f>
        <v>673.519</v>
      </c>
      <c r="K4" s="13">
        <f>D4-I4</f>
        <v>61.671</v>
      </c>
      <c r="L4" s="13"/>
      <c r="M4" s="13">
        <f>D4/F4</f>
        <v>20.20557</v>
      </c>
      <c r="N4" s="13"/>
      <c r="O4" s="13"/>
      <c r="P4" s="13">
        <f>(H4-G4)*F4</f>
        <v>0</v>
      </c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B5" s="14"/>
      <c r="C5" s="14"/>
      <c r="D5" s="13"/>
      <c r="E5" s="14"/>
      <c r="F5" s="14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B6" s="15">
        <v>8237.94</v>
      </c>
      <c r="C6" s="16">
        <v>10.0</v>
      </c>
      <c r="D6" s="13">
        <f>B6-B6*C6/100</f>
        <v>7414.146</v>
      </c>
      <c r="E6" s="17" t="s">
        <v>93</v>
      </c>
      <c r="F6" s="17">
        <v>300.0</v>
      </c>
      <c r="G6" s="13">
        <f>ROUNDDOWN(M6,0)</f>
        <v>24</v>
      </c>
      <c r="H6" s="18">
        <v>24.0</v>
      </c>
      <c r="I6" s="13">
        <f>F6*G6</f>
        <v>7200</v>
      </c>
      <c r="J6" s="13">
        <f>B6-D6</f>
        <v>823.794</v>
      </c>
      <c r="K6" s="13">
        <f>D6-I6</f>
        <v>214.146</v>
      </c>
      <c r="L6" s="13"/>
      <c r="M6" s="13">
        <f>D6/F6</f>
        <v>24.71382</v>
      </c>
      <c r="N6" s="13"/>
      <c r="O6" s="13"/>
      <c r="P6" s="13">
        <f>(H6-G6)*F6</f>
        <v>0</v>
      </c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B7" s="14"/>
      <c r="C7" s="14"/>
      <c r="D7" s="13"/>
      <c r="E7" s="14"/>
      <c r="F7" s="14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B8" s="15">
        <v>4939.4</v>
      </c>
      <c r="C8" s="16">
        <v>0.0</v>
      </c>
      <c r="D8" s="13">
        <f>B8-B8*C8/100</f>
        <v>4939.4</v>
      </c>
      <c r="E8" s="17" t="s">
        <v>94</v>
      </c>
      <c r="F8" s="17">
        <v>250.0</v>
      </c>
      <c r="G8" s="14">
        <v>19.0</v>
      </c>
      <c r="H8" s="18">
        <v>20.0</v>
      </c>
      <c r="I8" s="13">
        <f>F8*G8</f>
        <v>4750</v>
      </c>
      <c r="J8" s="13">
        <f>B8-D8</f>
        <v>0</v>
      </c>
      <c r="K8" s="13">
        <f>D8-I8</f>
        <v>189.4</v>
      </c>
      <c r="L8" s="13"/>
      <c r="M8" s="13">
        <f>D8/F8</f>
        <v>19.7576</v>
      </c>
      <c r="N8" s="13"/>
      <c r="O8" s="13"/>
      <c r="P8" s="13">
        <f>(H8-G8)*F8</f>
        <v>250</v>
      </c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B9" s="14"/>
      <c r="C9" s="14"/>
      <c r="D9" s="13"/>
      <c r="E9" s="14"/>
      <c r="F9" s="14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B10" s="14"/>
      <c r="C10" s="14"/>
      <c r="D10" s="13"/>
      <c r="E10" s="14"/>
      <c r="F10" s="14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B13" s="14" t="s">
        <v>95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B14" s="14" t="s">
        <v>81</v>
      </c>
      <c r="C14" s="14" t="s">
        <v>82</v>
      </c>
      <c r="D14" s="14" t="s">
        <v>83</v>
      </c>
      <c r="E14" s="14" t="s">
        <v>84</v>
      </c>
      <c r="F14" s="14" t="s">
        <v>85</v>
      </c>
      <c r="G14" s="14" t="s">
        <v>86</v>
      </c>
      <c r="H14" s="14"/>
      <c r="I14" s="14" t="s">
        <v>88</v>
      </c>
      <c r="J14" s="14" t="s">
        <v>89</v>
      </c>
      <c r="K14" s="14" t="s">
        <v>90</v>
      </c>
      <c r="L14" s="13"/>
      <c r="M14" s="14" t="s">
        <v>96</v>
      </c>
      <c r="N14" s="14" t="s">
        <v>88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B15" s="14"/>
      <c r="C15" s="14"/>
      <c r="D15" s="13"/>
      <c r="E15" s="14"/>
      <c r="F15" s="14"/>
      <c r="G15" s="20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B16" s="15">
        <v>6341.03</v>
      </c>
      <c r="C16" s="16">
        <v>10.0</v>
      </c>
      <c r="D16" s="13">
        <f>B16-B16*C16/100</f>
        <v>5706.927</v>
      </c>
      <c r="E16" s="17" t="s">
        <v>97</v>
      </c>
      <c r="F16" s="17">
        <v>500.0</v>
      </c>
      <c r="G16" s="20">
        <f>M16</f>
        <v>11.413854</v>
      </c>
      <c r="H16" s="21">
        <v>11.413854</v>
      </c>
      <c r="I16" s="13">
        <f>F16*G16</f>
        <v>5706.927</v>
      </c>
      <c r="J16" s="13">
        <f>B16-D16</f>
        <v>634.103</v>
      </c>
      <c r="K16" s="13">
        <f>D16-I16</f>
        <v>0</v>
      </c>
      <c r="L16" s="13"/>
      <c r="M16" s="13">
        <f>D16/F16</f>
        <v>11.413854</v>
      </c>
      <c r="N16" s="13">
        <f>F16*M16</f>
        <v>5706.927</v>
      </c>
      <c r="O16" s="13"/>
      <c r="P16" s="13">
        <f>(H16-G16)*F16</f>
        <v>0</v>
      </c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B17" s="14"/>
      <c r="C17" s="14"/>
      <c r="D17" s="13"/>
      <c r="E17" s="14"/>
      <c r="F17" s="14"/>
      <c r="G17" s="22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B18" s="15">
        <v>7393.28</v>
      </c>
      <c r="C18" s="16">
        <v>10.0</v>
      </c>
      <c r="D18" s="13">
        <f>B18-B18*C18/100</f>
        <v>6653.952</v>
      </c>
      <c r="E18" s="17" t="s">
        <v>98</v>
      </c>
      <c r="F18" s="17">
        <v>500.0</v>
      </c>
      <c r="G18" s="20">
        <f>M18</f>
        <v>13.307904</v>
      </c>
      <c r="H18" s="21">
        <v>13.307904</v>
      </c>
      <c r="I18" s="13">
        <f>F18*G18</f>
        <v>6653.952</v>
      </c>
      <c r="J18" s="13">
        <f>B18-D18</f>
        <v>739.328</v>
      </c>
      <c r="K18" s="13">
        <f>D18-I18</f>
        <v>0</v>
      </c>
      <c r="L18" s="13"/>
      <c r="M18" s="13">
        <f>D18/F18</f>
        <v>13.307904</v>
      </c>
      <c r="N18" s="13">
        <f>F18*M18</f>
        <v>6653.952</v>
      </c>
      <c r="O18" s="13"/>
      <c r="P18" s="13">
        <f>(H18-G18)*F18</f>
        <v>0</v>
      </c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B21" s="13"/>
      <c r="C21" s="13"/>
      <c r="D21" s="13"/>
      <c r="E21" s="13"/>
      <c r="F21" s="13"/>
      <c r="G21" s="13"/>
      <c r="H21" s="13"/>
      <c r="I21" s="13"/>
      <c r="J21" s="13"/>
      <c r="K21" s="23"/>
      <c r="L21" s="14" t="s">
        <v>99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45.0" customHeight="1">
      <c r="B22" s="13"/>
      <c r="C22" s="13"/>
      <c r="D22" s="13"/>
      <c r="E22" s="13"/>
      <c r="F22" s="13"/>
      <c r="G22" s="13"/>
      <c r="H22" s="13"/>
      <c r="I22" s="13"/>
      <c r="J22" s="5" t="s">
        <v>100</v>
      </c>
      <c r="K22" s="13">
        <f>SUM(K4:K21)</f>
        <v>465.217</v>
      </c>
      <c r="L22" s="24">
        <f>P22</f>
        <v>250</v>
      </c>
      <c r="M22" s="25"/>
      <c r="N22" s="13"/>
      <c r="O22" s="13"/>
      <c r="P22" s="13">
        <f>SUM(P4:P21)</f>
        <v>250</v>
      </c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23"/>
      <c r="I29" s="23"/>
      <c r="J29" s="2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26"/>
      <c r="B30" s="26"/>
      <c r="C30" s="26"/>
      <c r="D30" s="27" t="s">
        <v>101</v>
      </c>
      <c r="E30" s="18">
        <v>7753.2</v>
      </c>
      <c r="F30" s="26"/>
      <c r="G30" s="26"/>
      <c r="H30" s="27"/>
      <c r="I30" s="27" t="s">
        <v>90</v>
      </c>
      <c r="J30" s="26">
        <f>J4+J6+J8+J16+J18</f>
        <v>2870.744</v>
      </c>
      <c r="K30" s="26"/>
      <c r="L30" s="26"/>
      <c r="M30" s="27" t="s">
        <v>102</v>
      </c>
      <c r="N30" s="26">
        <f>J30+E30+K22-L22</f>
        <v>10839.161</v>
      </c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</sheetData>
  <mergeCells count="3">
    <mergeCell ref="B1:M1"/>
    <mergeCell ref="A2:A22"/>
    <mergeCell ref="B13:O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5" max="5" width="9.75"/>
    <col customWidth="1" min="6" max="6" width="18.88"/>
    <col customWidth="1" min="8" max="8" width="15.5"/>
    <col customWidth="1" min="9" max="9" width="12.13"/>
    <col customWidth="1" min="10" max="10" width="13.88"/>
    <col customWidth="1" min="11" max="11" width="16.88"/>
    <col customWidth="1" min="12" max="12" width="24.38"/>
    <col customWidth="1" min="14" max="14" width="18.13"/>
    <col customWidth="1" min="15" max="15" width="23.75"/>
    <col customWidth="1" min="16" max="16" width="22.13"/>
    <col customWidth="1" min="18" max="18" width="16.25"/>
  </cols>
  <sheetData>
    <row r="1">
      <c r="A1" s="13"/>
      <c r="B1" s="13"/>
      <c r="C1" s="13"/>
      <c r="D1" s="14" t="s">
        <v>79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>
      <c r="A2" s="14" t="s">
        <v>103</v>
      </c>
      <c r="C2" s="28" t="s">
        <v>104</v>
      </c>
      <c r="D2" s="14" t="s">
        <v>81</v>
      </c>
      <c r="E2" s="14" t="s">
        <v>82</v>
      </c>
      <c r="F2" s="14" t="s">
        <v>83</v>
      </c>
      <c r="G2" s="14" t="s">
        <v>84</v>
      </c>
      <c r="H2" s="14" t="s">
        <v>85</v>
      </c>
      <c r="I2" s="14" t="s">
        <v>86</v>
      </c>
      <c r="J2" s="14" t="s">
        <v>87</v>
      </c>
      <c r="K2" s="14" t="s">
        <v>88</v>
      </c>
      <c r="L2" s="14" t="s">
        <v>89</v>
      </c>
      <c r="M2" s="14" t="s">
        <v>90</v>
      </c>
      <c r="N2" s="13"/>
      <c r="O2" s="14" t="s">
        <v>91</v>
      </c>
      <c r="P2" s="13"/>
      <c r="Q2" s="14" t="s">
        <v>105</v>
      </c>
      <c r="R2" s="14" t="s">
        <v>92</v>
      </c>
      <c r="S2" s="13"/>
      <c r="T2" s="13"/>
      <c r="U2" s="13"/>
      <c r="V2" s="13"/>
      <c r="W2" s="13"/>
      <c r="X2" s="13"/>
      <c r="Y2" s="13"/>
      <c r="Z2" s="13"/>
      <c r="AA2" s="13"/>
      <c r="AB2" s="13"/>
    </row>
    <row r="3">
      <c r="A3" s="14"/>
      <c r="B3" s="14"/>
      <c r="C3" s="14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>
      <c r="A4" s="14" t="s">
        <v>106</v>
      </c>
      <c r="B4" s="29">
        <v>787.86</v>
      </c>
      <c r="C4" s="14">
        <v>100.0</v>
      </c>
      <c r="D4" s="15">
        <f t="shared" ref="D4:D13" si="1">B4*C4/100</f>
        <v>787.86</v>
      </c>
      <c r="E4" s="16">
        <v>50.0</v>
      </c>
      <c r="F4" s="13">
        <f t="shared" ref="F4:F13" si="2">D4-D4*E4/100</f>
        <v>393.93</v>
      </c>
      <c r="G4" s="17" t="s">
        <v>107</v>
      </c>
      <c r="H4" s="17">
        <v>133.32</v>
      </c>
      <c r="I4" s="13">
        <f t="shared" ref="I4:I9" si="3">O4</f>
        <v>2.954770477</v>
      </c>
      <c r="J4" s="30">
        <v>2.954770477047705</v>
      </c>
      <c r="K4" s="13">
        <f t="shared" ref="K4:K13" si="4">H4*I4</f>
        <v>393.93</v>
      </c>
      <c r="L4" s="13">
        <f t="shared" ref="L4:L13" si="5">D4-F4</f>
        <v>393.93</v>
      </c>
      <c r="M4" s="13">
        <f t="shared" ref="M4:M13" si="6">F4-K4</f>
        <v>0</v>
      </c>
      <c r="N4" s="13"/>
      <c r="O4" s="13">
        <f t="shared" ref="O4:O13" si="7">F4/H4</f>
        <v>2.954770477</v>
      </c>
      <c r="P4" s="13"/>
      <c r="Q4" s="13">
        <f t="shared" ref="Q4:Q13" si="8">R4+K4</f>
        <v>393.93</v>
      </c>
      <c r="R4" s="13">
        <f t="shared" ref="R4:R13" si="9">(J4-I4)*H4</f>
        <v>0</v>
      </c>
      <c r="S4" s="13"/>
      <c r="T4" s="13"/>
      <c r="U4" s="13"/>
      <c r="V4" s="13"/>
      <c r="W4" s="13"/>
      <c r="X4" s="13"/>
      <c r="Y4" s="13"/>
      <c r="Z4" s="13"/>
      <c r="AA4" s="13"/>
      <c r="AB4" s="13"/>
    </row>
    <row r="5">
      <c r="A5" s="14" t="s">
        <v>108</v>
      </c>
      <c r="B5" s="29">
        <v>1648.0</v>
      </c>
      <c r="C5" s="14">
        <v>100.0</v>
      </c>
      <c r="D5" s="15">
        <f t="shared" si="1"/>
        <v>1648</v>
      </c>
      <c r="E5" s="16">
        <v>50.0</v>
      </c>
      <c r="F5" s="13">
        <f t="shared" si="2"/>
        <v>824</v>
      </c>
      <c r="G5" s="17" t="s">
        <v>107</v>
      </c>
      <c r="H5" s="17">
        <v>133.32</v>
      </c>
      <c r="I5" s="13">
        <f t="shared" si="3"/>
        <v>6.180618062</v>
      </c>
      <c r="J5" s="30">
        <v>6.180618061806181</v>
      </c>
      <c r="K5" s="13">
        <f t="shared" si="4"/>
        <v>824</v>
      </c>
      <c r="L5" s="13">
        <f t="shared" si="5"/>
        <v>824</v>
      </c>
      <c r="M5" s="13">
        <f t="shared" si="6"/>
        <v>0</v>
      </c>
      <c r="N5" s="13"/>
      <c r="O5" s="13">
        <f t="shared" si="7"/>
        <v>6.180618062</v>
      </c>
      <c r="P5" s="13"/>
      <c r="Q5" s="13">
        <f t="shared" si="8"/>
        <v>824</v>
      </c>
      <c r="R5" s="13">
        <f t="shared" si="9"/>
        <v>0</v>
      </c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14" t="s">
        <v>109</v>
      </c>
      <c r="B6" s="29">
        <v>818.1</v>
      </c>
      <c r="C6" s="14">
        <v>100.0</v>
      </c>
      <c r="D6" s="15">
        <f t="shared" si="1"/>
        <v>818.1</v>
      </c>
      <c r="E6" s="16">
        <v>50.0</v>
      </c>
      <c r="F6" s="13">
        <f t="shared" si="2"/>
        <v>409.05</v>
      </c>
      <c r="G6" s="17" t="s">
        <v>107</v>
      </c>
      <c r="H6" s="17">
        <v>133.32</v>
      </c>
      <c r="I6" s="13">
        <f t="shared" si="3"/>
        <v>3.068181818</v>
      </c>
      <c r="J6" s="30">
        <v>3.0681818181818183</v>
      </c>
      <c r="K6" s="13">
        <f t="shared" si="4"/>
        <v>409.05</v>
      </c>
      <c r="L6" s="13">
        <f t="shared" si="5"/>
        <v>409.05</v>
      </c>
      <c r="M6" s="13">
        <f t="shared" si="6"/>
        <v>0</v>
      </c>
      <c r="N6" s="13"/>
      <c r="O6" s="13">
        <f t="shared" si="7"/>
        <v>3.068181818</v>
      </c>
      <c r="P6" s="13"/>
      <c r="Q6" s="13">
        <f t="shared" si="8"/>
        <v>409.05</v>
      </c>
      <c r="R6" s="13">
        <f t="shared" si="9"/>
        <v>0</v>
      </c>
      <c r="S6" s="13"/>
      <c r="T6" s="13"/>
      <c r="U6" s="13"/>
      <c r="V6" s="13"/>
      <c r="W6" s="13"/>
      <c r="X6" s="13"/>
      <c r="Y6" s="13"/>
      <c r="Z6" s="13"/>
      <c r="AA6" s="13"/>
      <c r="AB6" s="13"/>
    </row>
    <row r="7">
      <c r="A7" s="14" t="s">
        <v>110</v>
      </c>
      <c r="B7" s="29">
        <v>423.1</v>
      </c>
      <c r="C7" s="14">
        <v>100.0</v>
      </c>
      <c r="D7" s="15">
        <f t="shared" si="1"/>
        <v>423.1</v>
      </c>
      <c r="E7" s="16">
        <v>50.0</v>
      </c>
      <c r="F7" s="13">
        <f t="shared" si="2"/>
        <v>211.55</v>
      </c>
      <c r="G7" s="17" t="s">
        <v>107</v>
      </c>
      <c r="H7" s="17">
        <v>133.32</v>
      </c>
      <c r="I7" s="13">
        <f t="shared" si="3"/>
        <v>1.586783678</v>
      </c>
      <c r="J7" s="30">
        <v>1.5867836783678368</v>
      </c>
      <c r="K7" s="13">
        <f t="shared" si="4"/>
        <v>211.55</v>
      </c>
      <c r="L7" s="13">
        <f t="shared" si="5"/>
        <v>211.55</v>
      </c>
      <c r="M7" s="13">
        <f t="shared" si="6"/>
        <v>0</v>
      </c>
      <c r="N7" s="13"/>
      <c r="O7" s="13">
        <f t="shared" si="7"/>
        <v>1.586783678</v>
      </c>
      <c r="P7" s="13"/>
      <c r="Q7" s="13">
        <f t="shared" si="8"/>
        <v>211.55</v>
      </c>
      <c r="R7" s="13">
        <f t="shared" si="9"/>
        <v>0</v>
      </c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14" t="s">
        <v>111</v>
      </c>
      <c r="B8" s="29">
        <v>597.38</v>
      </c>
      <c r="C8" s="14">
        <v>100.0</v>
      </c>
      <c r="D8" s="15">
        <f t="shared" si="1"/>
        <v>597.38</v>
      </c>
      <c r="E8" s="16">
        <v>50.0</v>
      </c>
      <c r="F8" s="13">
        <f t="shared" si="2"/>
        <v>298.69</v>
      </c>
      <c r="G8" s="17" t="s">
        <v>107</v>
      </c>
      <c r="H8" s="17">
        <v>133.32</v>
      </c>
      <c r="I8" s="13">
        <f t="shared" si="3"/>
        <v>2.24039904</v>
      </c>
      <c r="J8" s="30">
        <v>2.2403990399039904</v>
      </c>
      <c r="K8" s="13">
        <f t="shared" si="4"/>
        <v>298.69</v>
      </c>
      <c r="L8" s="13">
        <f t="shared" si="5"/>
        <v>298.69</v>
      </c>
      <c r="M8" s="13">
        <f t="shared" si="6"/>
        <v>0</v>
      </c>
      <c r="N8" s="13"/>
      <c r="O8" s="13">
        <f t="shared" si="7"/>
        <v>2.24039904</v>
      </c>
      <c r="P8" s="13"/>
      <c r="Q8" s="13">
        <f t="shared" si="8"/>
        <v>298.69</v>
      </c>
      <c r="R8" s="13">
        <f t="shared" si="9"/>
        <v>0</v>
      </c>
      <c r="S8" s="13"/>
      <c r="T8" s="13"/>
      <c r="U8" s="13"/>
      <c r="V8" s="13"/>
      <c r="W8" s="13"/>
      <c r="X8" s="13"/>
      <c r="Y8" s="13"/>
      <c r="Z8" s="13"/>
      <c r="AA8" s="13"/>
      <c r="AB8" s="13"/>
    </row>
    <row r="9">
      <c r="A9" s="14" t="s">
        <v>112</v>
      </c>
      <c r="B9" s="29">
        <v>289.56</v>
      </c>
      <c r="C9" s="14">
        <v>100.0</v>
      </c>
      <c r="D9" s="15">
        <f t="shared" si="1"/>
        <v>289.56</v>
      </c>
      <c r="E9" s="16">
        <v>0.0</v>
      </c>
      <c r="F9" s="13">
        <f t="shared" si="2"/>
        <v>289.56</v>
      </c>
      <c r="G9" s="17" t="s">
        <v>113</v>
      </c>
      <c r="H9" s="17">
        <v>133.32</v>
      </c>
      <c r="I9" s="13">
        <f t="shared" si="3"/>
        <v>2.171917192</v>
      </c>
      <c r="J9" s="30">
        <v>2.171917191719172</v>
      </c>
      <c r="K9" s="13">
        <f t="shared" si="4"/>
        <v>289.56</v>
      </c>
      <c r="L9" s="13">
        <f t="shared" si="5"/>
        <v>0</v>
      </c>
      <c r="M9" s="13">
        <f t="shared" si="6"/>
        <v>0</v>
      </c>
      <c r="N9" s="13"/>
      <c r="O9" s="13">
        <f t="shared" si="7"/>
        <v>2.171917192</v>
      </c>
      <c r="P9" s="13"/>
      <c r="Q9" s="13">
        <f t="shared" si="8"/>
        <v>289.56</v>
      </c>
      <c r="R9" s="13">
        <f t="shared" si="9"/>
        <v>0</v>
      </c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14" t="s">
        <v>114</v>
      </c>
      <c r="B10" s="29">
        <v>0.0</v>
      </c>
      <c r="C10" s="14">
        <v>100.0</v>
      </c>
      <c r="D10" s="15">
        <f t="shared" si="1"/>
        <v>0</v>
      </c>
      <c r="E10" s="16">
        <v>0.0</v>
      </c>
      <c r="F10" s="13">
        <f t="shared" si="2"/>
        <v>0</v>
      </c>
      <c r="G10" s="17" t="s">
        <v>115</v>
      </c>
      <c r="H10" s="17">
        <v>0.1</v>
      </c>
      <c r="I10" s="13">
        <f t="shared" ref="I10:I13" si="10">ROUNDDOWN(O10,0)</f>
        <v>0</v>
      </c>
      <c r="J10" s="18">
        <v>0.0</v>
      </c>
      <c r="K10" s="13">
        <f t="shared" si="4"/>
        <v>0</v>
      </c>
      <c r="L10" s="13">
        <f t="shared" si="5"/>
        <v>0</v>
      </c>
      <c r="M10" s="13">
        <f t="shared" si="6"/>
        <v>0</v>
      </c>
      <c r="N10" s="13"/>
      <c r="O10" s="13">
        <f t="shared" si="7"/>
        <v>0</v>
      </c>
      <c r="P10" s="13"/>
      <c r="Q10" s="13">
        <f t="shared" si="8"/>
        <v>0</v>
      </c>
      <c r="R10" s="13">
        <f t="shared" si="9"/>
        <v>0</v>
      </c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14" t="s">
        <v>116</v>
      </c>
      <c r="B11" s="29">
        <v>0.0</v>
      </c>
      <c r="C11" s="14">
        <v>100.0</v>
      </c>
      <c r="D11" s="15">
        <f t="shared" si="1"/>
        <v>0</v>
      </c>
      <c r="E11" s="16">
        <v>0.0</v>
      </c>
      <c r="F11" s="13">
        <f t="shared" si="2"/>
        <v>0</v>
      </c>
      <c r="G11" s="17" t="s">
        <v>107</v>
      </c>
      <c r="H11" s="17">
        <v>0.1</v>
      </c>
      <c r="I11" s="13">
        <f t="shared" si="10"/>
        <v>0</v>
      </c>
      <c r="J11" s="18">
        <v>0.0</v>
      </c>
      <c r="K11" s="13">
        <f t="shared" si="4"/>
        <v>0</v>
      </c>
      <c r="L11" s="13">
        <f t="shared" si="5"/>
        <v>0</v>
      </c>
      <c r="M11" s="13">
        <f t="shared" si="6"/>
        <v>0</v>
      </c>
      <c r="N11" s="13"/>
      <c r="O11" s="13">
        <f t="shared" si="7"/>
        <v>0</v>
      </c>
      <c r="P11" s="13"/>
      <c r="Q11" s="13">
        <f t="shared" si="8"/>
        <v>0</v>
      </c>
      <c r="R11" s="13">
        <f t="shared" si="9"/>
        <v>0</v>
      </c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14" t="s">
        <v>117</v>
      </c>
      <c r="B12" s="29">
        <v>0.0</v>
      </c>
      <c r="C12" s="14">
        <v>100.0</v>
      </c>
      <c r="D12" s="15">
        <f t="shared" si="1"/>
        <v>0</v>
      </c>
      <c r="E12" s="16">
        <v>0.0</v>
      </c>
      <c r="F12" s="13">
        <f t="shared" si="2"/>
        <v>0</v>
      </c>
      <c r="G12" s="17" t="s">
        <v>118</v>
      </c>
      <c r="H12" s="17">
        <v>0.1</v>
      </c>
      <c r="I12" s="13">
        <f t="shared" si="10"/>
        <v>0</v>
      </c>
      <c r="J12" s="18">
        <v>0.0</v>
      </c>
      <c r="K12" s="13">
        <f t="shared" si="4"/>
        <v>0</v>
      </c>
      <c r="L12" s="13">
        <f t="shared" si="5"/>
        <v>0</v>
      </c>
      <c r="M12" s="13">
        <f t="shared" si="6"/>
        <v>0</v>
      </c>
      <c r="N12" s="13"/>
      <c r="O12" s="13">
        <f t="shared" si="7"/>
        <v>0</v>
      </c>
      <c r="P12" s="13"/>
      <c r="Q12" s="13">
        <f t="shared" si="8"/>
        <v>0</v>
      </c>
      <c r="R12" s="13">
        <f t="shared" si="9"/>
        <v>0</v>
      </c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>
      <c r="A13" s="14" t="s">
        <v>119</v>
      </c>
      <c r="B13" s="29">
        <v>0.0</v>
      </c>
      <c r="C13" s="14">
        <v>0.0</v>
      </c>
      <c r="D13" s="15">
        <f t="shared" si="1"/>
        <v>0</v>
      </c>
      <c r="E13" s="16">
        <v>0.0</v>
      </c>
      <c r="F13" s="13">
        <f t="shared" si="2"/>
        <v>0</v>
      </c>
      <c r="G13" s="17" t="s">
        <v>120</v>
      </c>
      <c r="H13" s="17">
        <v>0.1</v>
      </c>
      <c r="I13" s="13">
        <f t="shared" si="10"/>
        <v>0</v>
      </c>
      <c r="J13" s="18">
        <v>0.0</v>
      </c>
      <c r="K13" s="13">
        <f t="shared" si="4"/>
        <v>0</v>
      </c>
      <c r="L13" s="13">
        <f t="shared" si="5"/>
        <v>0</v>
      </c>
      <c r="M13" s="13">
        <f t="shared" si="6"/>
        <v>0</v>
      </c>
      <c r="N13" s="13"/>
      <c r="O13" s="13">
        <f t="shared" si="7"/>
        <v>0</v>
      </c>
      <c r="P13" s="13"/>
      <c r="Q13" s="13">
        <f t="shared" si="8"/>
        <v>0</v>
      </c>
      <c r="R13" s="13">
        <f t="shared" si="9"/>
        <v>0</v>
      </c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>
      <c r="A14" s="14"/>
      <c r="B14" s="14"/>
      <c r="C14" s="14"/>
      <c r="D14" s="14"/>
      <c r="E14" s="14"/>
      <c r="F14" s="13"/>
      <c r="G14" s="14"/>
      <c r="H14" s="14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14"/>
      <c r="B15" s="14"/>
      <c r="C15" s="1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14"/>
      <c r="B16" s="14"/>
      <c r="C16" s="14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>
      <c r="A17" s="14"/>
      <c r="B17" s="14"/>
      <c r="C17" s="14"/>
      <c r="D17" s="14" t="s">
        <v>95</v>
      </c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A18" s="14"/>
      <c r="B18" s="14"/>
      <c r="C18" s="14"/>
      <c r="D18" s="14" t="s">
        <v>81</v>
      </c>
      <c r="E18" s="14" t="s">
        <v>82</v>
      </c>
      <c r="F18" s="14" t="s">
        <v>83</v>
      </c>
      <c r="G18" s="14" t="s">
        <v>84</v>
      </c>
      <c r="H18" s="14" t="s">
        <v>85</v>
      </c>
      <c r="I18" s="14" t="s">
        <v>86</v>
      </c>
      <c r="J18" s="14"/>
      <c r="K18" s="14" t="s">
        <v>88</v>
      </c>
      <c r="L18" s="14" t="s">
        <v>89</v>
      </c>
      <c r="M18" s="14" t="s">
        <v>90</v>
      </c>
      <c r="N18" s="13"/>
      <c r="O18" s="14" t="s">
        <v>96</v>
      </c>
      <c r="P18" s="14" t="s">
        <v>88</v>
      </c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14"/>
      <c r="B19" s="14"/>
      <c r="C19" s="14"/>
      <c r="D19" s="14"/>
      <c r="E19" s="14"/>
      <c r="F19" s="13"/>
      <c r="G19" s="14"/>
      <c r="H19" s="14"/>
      <c r="I19" s="20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14"/>
      <c r="B20" s="14"/>
      <c r="C20" s="14"/>
      <c r="D20" s="15">
        <v>0.0</v>
      </c>
      <c r="E20" s="16">
        <v>10.0</v>
      </c>
      <c r="F20" s="13">
        <f t="shared" ref="F20:F22" si="11">D20-D20*E20/100</f>
        <v>0</v>
      </c>
      <c r="G20" s="17" t="s">
        <v>97</v>
      </c>
      <c r="H20" s="17">
        <v>500.0</v>
      </c>
      <c r="I20" s="20">
        <f t="shared" ref="I20:I22" si="12">O20</f>
        <v>0</v>
      </c>
      <c r="J20" s="21">
        <v>0.0</v>
      </c>
      <c r="K20" s="13">
        <f t="shared" ref="K20:K22" si="13">H20*I20</f>
        <v>0</v>
      </c>
      <c r="L20" s="13">
        <f t="shared" ref="L20:L22" si="14">D20-F20</f>
        <v>0</v>
      </c>
      <c r="M20" s="13">
        <f t="shared" ref="M20:M22" si="15">F20-K20</f>
        <v>0</v>
      </c>
      <c r="N20" s="13"/>
      <c r="O20" s="13">
        <f t="shared" ref="O20:O22" si="16">F20/H20</f>
        <v>0</v>
      </c>
      <c r="P20" s="13">
        <f t="shared" ref="P20:P22" si="17">H20*O20</f>
        <v>0</v>
      </c>
      <c r="Q20" s="13"/>
      <c r="R20" s="13">
        <f t="shared" ref="R20:R22" si="18">(J20-I20)*H20</f>
        <v>0</v>
      </c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>
      <c r="A21" s="14"/>
      <c r="B21" s="14"/>
      <c r="C21" s="14"/>
      <c r="D21" s="15">
        <v>0.0</v>
      </c>
      <c r="E21" s="16">
        <v>10.0</v>
      </c>
      <c r="F21" s="13">
        <f t="shared" si="11"/>
        <v>0</v>
      </c>
      <c r="G21" s="17" t="s">
        <v>97</v>
      </c>
      <c r="H21" s="17">
        <v>500.0</v>
      </c>
      <c r="I21" s="20">
        <f t="shared" si="12"/>
        <v>0</v>
      </c>
      <c r="J21" s="21">
        <v>0.0</v>
      </c>
      <c r="K21" s="13">
        <f t="shared" si="13"/>
        <v>0</v>
      </c>
      <c r="L21" s="13">
        <f t="shared" si="14"/>
        <v>0</v>
      </c>
      <c r="M21" s="13">
        <f t="shared" si="15"/>
        <v>0</v>
      </c>
      <c r="N21" s="13"/>
      <c r="O21" s="13">
        <f t="shared" si="16"/>
        <v>0</v>
      </c>
      <c r="P21" s="13">
        <f t="shared" si="17"/>
        <v>0</v>
      </c>
      <c r="Q21" s="13"/>
      <c r="R21" s="13">
        <f t="shared" si="18"/>
        <v>0</v>
      </c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>
      <c r="A22" s="14"/>
      <c r="B22" s="14"/>
      <c r="C22" s="14"/>
      <c r="D22" s="15">
        <v>0.0</v>
      </c>
      <c r="E22" s="16">
        <v>10.0</v>
      </c>
      <c r="F22" s="13">
        <f t="shared" si="11"/>
        <v>0</v>
      </c>
      <c r="G22" s="17" t="s">
        <v>98</v>
      </c>
      <c r="H22" s="17">
        <v>500.0</v>
      </c>
      <c r="I22" s="20">
        <f t="shared" si="12"/>
        <v>0</v>
      </c>
      <c r="J22" s="21">
        <v>0.0</v>
      </c>
      <c r="K22" s="13">
        <f t="shared" si="13"/>
        <v>0</v>
      </c>
      <c r="L22" s="13">
        <f t="shared" si="14"/>
        <v>0</v>
      </c>
      <c r="M22" s="13">
        <f t="shared" si="15"/>
        <v>0</v>
      </c>
      <c r="N22" s="13"/>
      <c r="O22" s="13">
        <f t="shared" si="16"/>
        <v>0</v>
      </c>
      <c r="P22" s="13">
        <f t="shared" si="17"/>
        <v>0</v>
      </c>
      <c r="Q22" s="13"/>
      <c r="R22" s="13">
        <f t="shared" si="18"/>
        <v>0</v>
      </c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>
      <c r="A24" s="14"/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>
      <c r="A25" s="14"/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>
      <c r="A26" s="14"/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N26" s="14" t="s">
        <v>99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ht="45.0" customHeight="1">
      <c r="A27" s="14"/>
      <c r="B27" s="14"/>
      <c r="C27" s="14"/>
      <c r="D27" s="13"/>
      <c r="E27" s="13"/>
      <c r="F27" s="13"/>
      <c r="G27" s="13"/>
      <c r="H27" s="13"/>
      <c r="I27" s="13"/>
      <c r="J27" s="13"/>
      <c r="L27" s="5" t="s">
        <v>100</v>
      </c>
      <c r="M27" s="13">
        <f>SUM(M4:M26)</f>
        <v>0</v>
      </c>
      <c r="N27" s="24">
        <f>R27</f>
        <v>0</v>
      </c>
      <c r="O27" s="25"/>
      <c r="P27" s="13"/>
      <c r="Q27" s="13"/>
      <c r="R27" s="13">
        <f>SUM(R4:R26)</f>
        <v>0</v>
      </c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23"/>
      <c r="K30" s="23"/>
      <c r="L30" s="2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>
      <c r="A31" s="26"/>
      <c r="B31" s="26"/>
      <c r="C31" s="26"/>
      <c r="D31" s="26"/>
      <c r="E31" s="26"/>
      <c r="F31" s="27" t="s">
        <v>101</v>
      </c>
      <c r="G31" s="18">
        <v>12320.5</v>
      </c>
      <c r="H31" s="26"/>
      <c r="I31" s="26"/>
      <c r="J31" s="27"/>
      <c r="K31" s="27" t="s">
        <v>90</v>
      </c>
      <c r="L31" s="26">
        <f>SUM(L4:L13)</f>
        <v>2137.22</v>
      </c>
      <c r="M31" s="26"/>
      <c r="N31" s="26"/>
      <c r="O31" s="27" t="s">
        <v>102</v>
      </c>
      <c r="P31" s="26">
        <f>L31+G31+M27-N27</f>
        <v>14457.72</v>
      </c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4" t="s">
        <v>121</v>
      </c>
      <c r="Q34" s="13">
        <f>SUM(Q4,Q5,Q6,Q7,Q8,Q9,Q10,Q11,Q12,Q13)</f>
        <v>2426.78</v>
      </c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>
      <c r="A38" s="13"/>
      <c r="B38" s="13"/>
      <c r="C38" s="13"/>
      <c r="D38" s="14" t="s">
        <v>122</v>
      </c>
      <c r="F38" s="13">
        <f>SUM(D4,D5,D6,D7,D8,D9,D10,D11,D12,D13,G31)</f>
        <v>16884.5</v>
      </c>
      <c r="G38" s="13"/>
      <c r="H38" s="13"/>
      <c r="I38" s="13"/>
      <c r="J38" s="13"/>
      <c r="K38" s="13"/>
      <c r="L38" s="13"/>
      <c r="M38" s="14" t="s">
        <v>123</v>
      </c>
      <c r="O38" s="13">
        <f>P31+Q34</f>
        <v>16884.5</v>
      </c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4" t="s">
        <v>124</v>
      </c>
      <c r="K41" s="13">
        <f>O38-F38</f>
        <v>0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</row>
  </sheetData>
  <mergeCells count="4">
    <mergeCell ref="D1:O1"/>
    <mergeCell ref="D17:Q17"/>
    <mergeCell ref="D38:E38"/>
    <mergeCell ref="M38:N38"/>
  </mergeCells>
  <drawing r:id="rId1"/>
</worksheet>
</file>