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  <sheet state="visible" name="Sheet5" sheetId="3" r:id="rId6"/>
  </sheets>
  <definedNames/>
  <calcPr/>
</workbook>
</file>

<file path=xl/sharedStrings.xml><?xml version="1.0" encoding="utf-8"?>
<sst xmlns="http://schemas.openxmlformats.org/spreadsheetml/2006/main" count="218" uniqueCount="132">
  <si>
    <t>https://orion-advisor.atlassian.net/browse/INVST-8112</t>
  </si>
  <si>
    <t>Developer - Raghbendra, Harshdeep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</si>
  <si>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</si>
  <si>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</si>
  <si>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</si>
  <si>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</si>
  <si>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</si>
  <si>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</si>
  <si>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</si>
  <si>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</si>
  <si>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Model not Assigned.</t>
  </si>
  <si>
    <t>Rebalancer Cash Target : 10 % 
Firm 8500 &gt; PID 468 &gt; Normal + SMA 0 % &gt; AID OASTESTING.30521 &gt; Set Reserve + Billing :10 % each of Portfolio &gt; TT &gt; Trade tool &gt; Rebalancer / Liquidate &gt; Calculate &gt; check values.</t>
  </si>
  <si>
    <t>Reserve cash should be calculated according to Account value excluding SMA value without weightage (0%).
Cash target should be Excluding Reserve cash from above.</t>
  </si>
  <si>
    <t>Working as Expected.</t>
  </si>
  <si>
    <t>PASS</t>
  </si>
  <si>
    <t>Cash Not Targeted in model.</t>
  </si>
  <si>
    <t>Set Cash Target for all accounts 1 % of Portfolio / Account
Firm 8500 &gt; PID 468 (Normal) &gt; Set Reserve + Billing 1 % each of Portfolio / Account &gt; Run Rebalancer &gt; check Reserve cash, Set Aside and Cas Traget values.</t>
  </si>
  <si>
    <t>Cash target should be 1 % of Account /Portfolio, same in both cases.</t>
  </si>
  <si>
    <t>Set Cash Target for all accounts 2 ,2 ,2, 3 % of Portfolio
Firm 8500 &gt; PID 377 (Normal + SMA 80  % + Astro + Normal) &gt; Set Reserve + Billing 1 % each of Portfolio / Account &gt; Run Rebalancer &gt; check Reserve cash, Set Aside and Cas Traget values.</t>
  </si>
  <si>
    <t>Cash Target Should be sum of all accounts Rebalancer cash set at pref.
SMA should not be consiidered.</t>
  </si>
  <si>
    <t>Set Reserve + Billing : 1 % of Portfolio for 2 Accounts and Account for remaining.
SMA should not be consiidered.</t>
  </si>
  <si>
    <t>Reserve cash should be calculated according to set % of Accounts only, while billing should depend on ReserveCashBillingPercentOf  Pref.</t>
  </si>
  <si>
    <t>Check Cash target value.</t>
  </si>
  <si>
    <t>Add Set aside for an Account &gt; Check Cash target value.</t>
  </si>
  <si>
    <t>Cash target value should be updated.</t>
  </si>
  <si>
    <t>Firm 8500 &gt; PID 377 (Normal + SMA 80  % + Astro + Normal) &gt; Set Reserve + Billing 1 % each of Portfolio / Account &gt; Run Rebalancer &gt; check Reserve cash, Set Aside and Cas Traget values.</t>
  </si>
  <si>
    <t>SMA Account value should be used in Portfolio managed value.</t>
  </si>
  <si>
    <t>Check Reserve ,Set aside and Cash target value.
Billing cash value should be same for all accounts.</t>
  </si>
  <si>
    <t>Reserve cash, Cash target should not be set for SMA account.</t>
  </si>
  <si>
    <t>Check Cash target for Accounts and Model.</t>
  </si>
  <si>
    <t>Cash Target should Not consider SMA Cash target value.</t>
  </si>
  <si>
    <t>"Cash not Targeted | Rebalance Cash : 8 % | ACCOUNT
Reserve + Billing : 5 % each | Replenish : OFF
Firm 85600 &gt; PID 19080 (Single Account) &gt; TT &gt; Account and Cash details &gt; Check M&amp;R target values &gt; Model tol. &gt; Check Cash node target values &gt; Run Rebalancer &gt; Compare Cash Target values."</t>
  </si>
  <si>
    <t>M&amp;R target % and $ values should be same in TT and Rebalancer as Set at Account pref.</t>
  </si>
  <si>
    <t>Same as above &gt; TT &gt; Model tol.&gt; Selct security VUSE &gt; Buy $ 50000 &gt; Save &gt; Run analytics &gt; MM Rebalance &gt; model tol. &gt; select Cash node &gt; Cash details &gt; Compare Reserve and Billing % values with Account and cash details.</t>
  </si>
  <si>
    <t>Reserve cash % should be calculated depend on Account value minus Excluded holding value in account and cash details and Portfolio managed value in cash details.</t>
  </si>
  <si>
    <t>Cash not Targeted | Rebalance Cash : 2 % | PORTFOLIO
Firm 85600 &gt; PID 2074 (Normal + SMA ) &gt; TT &gt; Run Rebalancer &gt; Check Cash Target % and $ values in Trade log file &gt; TT &gt; Account and Cash Details &gt; M&amp;R Target % and $ &gt; Compare TT values with Rebalancer.</t>
  </si>
  <si>
    <t>M&amp;R target % and $ values should be same in TT and Rebalancer.</t>
  </si>
  <si>
    <t>M&amp;R Target $ and % values in Account and Cash details do not match with Rebalancer and Model tol.</t>
  </si>
  <si>
    <t>FAIL</t>
  </si>
  <si>
    <t>Not Related.</t>
  </si>
  <si>
    <t>Cash not Targeted | Rebalance Cash : 10.96  % | PORTFOLIO
Reserve and Billing : 1.59, 1.68 of Portfolio | Replenish : OFF
Firm 85600 &gt; PID 589 (Single Account) &gt; TT &gt; Account and Cash details &gt; Check M&amp;R target values &gt; Model tol. &gt; Check Cash node target values &gt; Run Rebalancer &gt; Balance Assigned node &gt; Save trades &gt; Again run rebalancer &gt; Compare Cash Target values.</t>
  </si>
  <si>
    <t>Cash Target values should be same in TT and Rebalancer trade log file.</t>
  </si>
  <si>
    <t>M&amp;R Traget % is 10.99 in Tactical tool while 10.96 in Rebalancer trade log.</t>
  </si>
  <si>
    <t>Issue with the firm preferences</t>
  </si>
  <si>
    <t>Cash not Targeted | Rebalance Cash : 1 % | ACCOUNT
Firm 85600 &gt; PID 589 (Single Account) &gt; TT &gt; Account and Cash details &gt; Check M&amp;R target values &gt; Model tol. &gt; Check Cash node target values &gt; Run Rebalancer &gt; Compare Cash Target values.</t>
  </si>
  <si>
    <t>Cash Target values should be same in TT and Rebalancer trade log file.
Target $ values should be same for Both Account and Portfolio.</t>
  </si>
  <si>
    <t>Reserve cash and billing do not set in TT.</t>
  </si>
  <si>
    <t>Issue with the firm preferences
Same as above.</t>
  </si>
  <si>
    <t>Cash Targeted in Model.</t>
  </si>
  <si>
    <t>Model cash target value is more than Account cash target $ of Portfolio.</t>
  </si>
  <si>
    <t>Firm 85600 &gt; PID 5509 &gt; Model Cash Target Preference : Pro rata by account size.
Check Both Rebalancer trade log file and Tactical tool.</t>
  </si>
  <si>
    <t>Excess cash should be distributed to accounts according to market value of accounts.</t>
  </si>
  <si>
    <t>Working fine for Rebalancer.</t>
  </si>
  <si>
    <t>Firm 85600 &gt; PID 5509 &gt; Model Cash Target Preference : Largest value account.</t>
  </si>
  <si>
    <t>Excess cash should be added to Account with largest market value.</t>
  </si>
  <si>
    <t>Firm 85600 &gt; PID 5509 &gt; Model Cash Target Preference : Taxable account.</t>
  </si>
  <si>
    <t>Cash target should be added to Taxable Account.</t>
  </si>
  <si>
    <t>Set Cash Target for all accounts 2 ,2 ,2, 3 % of Portfolio | Model : 8
Firm 8500 &gt; PID 377 (Normal + SMA 80  % + Astro + Normal) &gt; Set Reserve + Billing 1 % each of Portfolio / Account &gt; Run Rebalancer &gt; check Reserve cash, Set Aside and Cas Traget values.</t>
  </si>
  <si>
    <t>Cash target % should be considered maximum of Model and Account cash.
Not consider SMA.</t>
  </si>
  <si>
    <t>"Set Cash Target for AID 1561 : 2 % of Account | Billing 100 % of Portfolio. 
Firm 8500 &gt; PID 377 (Normal + SMA 80  % + Astro + Normal) &gt; Set Reserve + Billing 1 % for reamaining of Portfolio / Account &gt; Run Rebalancer &gt; check Reserve cash, Set Aside and Cas Traget values."</t>
  </si>
  <si>
    <t>Set aside cash should not set for Account, Cash Target should be 0.00.</t>
  </si>
  <si>
    <r>
      <rPr>
        <rFont val="Arial"/>
        <color theme="1"/>
      </rPr>
      <t>Set Cash Target 5,</t>
    </r>
    <r>
      <rPr>
        <rFont val="Arial"/>
        <strike/>
        <color theme="1"/>
      </rPr>
      <t xml:space="preserve"> 6 </t>
    </r>
    <r>
      <rPr>
        <rFont val="Arial"/>
        <color theme="1"/>
      </rPr>
      <t xml:space="preserve">, 3 , 3 % of Account | Model : 8
</t>
    </r>
    <r>
      <rPr>
        <rFont val="Arial"/>
        <b/>
        <color theme="1"/>
      </rPr>
      <t>Model cash target value is more than Account cash target $ of Account</t>
    </r>
  </si>
  <si>
    <t>Cash target % should be considered maximum of Model and Account cash, Model cash target $ is more than Accounts.</t>
  </si>
  <si>
    <t>Firm 8500 &gt; PID 377 &gt; Largest value account. &gt; Zero Rebalancer cash value for Normal account with largest account value (If account managed value != 0)</t>
  </si>
  <si>
    <t>Excess cash should be added to the Account with largest value.</t>
  </si>
  <si>
    <t>"Set Cash Target 5, 6 , 3 , 3 % of Account | Model : 8 | Largest value account.
Firm 8500 &gt; PID 377 &gt; Run Rebalancer &gt; Check Reserve cash and Set aside &gt; Check cash target value for accounts.</t>
  </si>
  <si>
    <t>Cash Target $ should be calculated wrt specific account managed value and Excess cash should be added to Account with largest account value.</t>
  </si>
  <si>
    <t>Model cash target value is less than Account cash target $ of Portfolio.</t>
  </si>
  <si>
    <t>Set Cash Target for all accounts 5 ,2 ,3, 3 % of Portfolio | Model : 8
Pro rata by account size.</t>
  </si>
  <si>
    <t>Cash target % should be considered maximum of Model and Account cash, Accounts cash target $ is more than Model cash.</t>
  </si>
  <si>
    <t>Firm 8500 &gt; PID 377 &gt; Largest value account.</t>
  </si>
  <si>
    <t>Values should remain same as in Pro Rata.</t>
  </si>
  <si>
    <r>
      <rPr>
        <rFont val="Arial"/>
        <color theme="1"/>
      </rPr>
      <t xml:space="preserve">Set Cash Target 30, 6 , 25 , 40 % of Account | Model : 8
</t>
    </r>
    <r>
      <rPr>
        <rFont val="Arial"/>
        <b/>
        <color theme="1"/>
      </rPr>
      <t>Model cash target value is less than Account cash target $ of Account</t>
    </r>
  </si>
  <si>
    <r>
      <rPr>
        <rFont val="Arial"/>
        <color theme="1"/>
      </rPr>
      <t xml:space="preserve">Set Cash Target 25 % of Pt. , 6 , 13 , 30 % of Account | Model : 8
</t>
    </r>
    <r>
      <rPr>
        <rFont val="Arial"/>
        <b/>
        <color theme="1"/>
      </rPr>
      <t>Model cash target value is less than Account cash target $ of Account</t>
    </r>
  </si>
  <si>
    <t>Firm 8500 &gt; PID 377 &gt; Zero Rebalancer cash value for Normal / SMA account.</t>
  </si>
  <si>
    <t>Cash Target value should be 0.00.</t>
  </si>
  <si>
    <t>Checked Cases for Both Replenish ON / OFF.</t>
  </si>
  <si>
    <t>Cash in Model : 10.25 % | Rebalance Cash 5 % | PORTFOLIO
Firm 85600 &gt; PID 166  (SMA 100 % ) &gt; TT &gt; Run Rebalancer &gt; Check Cash Target % and $ values in Trade log file &gt; TT &gt; Account and Cash Details &gt; M&amp;R Target % and $ &gt; Compare TT values witth Rebalancer.</t>
  </si>
  <si>
    <t>Cash in Model : 10.25 % | Rebalance Cash 32 % | PORTFOLIO
Check above case.</t>
  </si>
  <si>
    <t>Cash Target values should be same in TT and Rebalancer trade log file.
Cash value should remain 10.25 %.</t>
  </si>
  <si>
    <t>Cash Assigned : 12 % | 
Firm 8500 &gt; PID 468 &gt; Normal + SMA 0 , 100 % &gt; AID OASTESTING.30521 &gt; Set Reserve 100 % &gt; TT &gt; Account and cash details &gt; Set Aside cash 7000 &gt; Run rebalancer &gt; Check trade log file &gt; Compare with TT.</t>
  </si>
  <si>
    <t>Reserve , Set aside cash and Cash target values should match in TT and Rebalancer.</t>
  </si>
  <si>
    <t>Rebalancer could not move any cash to the set aside bucket while TT excluded Set aside cash, causing values mismatch from Rebal.</t>
  </si>
  <si>
    <t>Cash in Model : 5 % | Rebalance Cash : 0.7 % | PORTFOLIO
Firm 85600 &gt; PID 34  (Normal + SMA 50 % ) &gt; TT &gt; Run Rebalancer &gt; Check Cash Target % and $ values in Trade log file &gt; TT &gt; Account and Cash Details &gt; M&amp;R Target % and $ &gt; Compare TT values witth Rebalancer.</t>
  </si>
  <si>
    <t>Cash Target % and $ values should match.</t>
  </si>
  <si>
    <t>Target $ values does not match for Account and model in trade log file.</t>
  </si>
  <si>
    <t>Same as above.</t>
  </si>
  <si>
    <t>Cash in Model : 5 % | Rebalance Cash : 3 % | PORTFOLIO
Firm 85600 &gt; PID 34  (Normal + SMA 50 % ) &gt; AID 333070 &gt; Reseve 10 % &gt; Billing 15 % of portfolio &gt; Reserve cash Replenish : Enable&gt; Set aside cash $ 28000  &gt; TT &gt; Run Rebalancer &gt; Trade log file &gt; Check Reserve Cash Details &gt; Compare values with TT.</t>
  </si>
  <si>
    <t>Reserve cash should be calculated from (Account values - Excluded holdings).</t>
  </si>
  <si>
    <t>Working fine now.
Reserve cash Actual is more than target values set at pref.</t>
  </si>
  <si>
    <t>Existing issue</t>
  </si>
  <si>
    <t>Same as Above &gt; Check Billing Cash value &gt; Compare values with TT.</t>
  </si>
  <si>
    <t>Account value - Excluded holdings - SMA value (Excluded) if Billing set to Portfolio.</t>
  </si>
  <si>
    <t>Cash in Model : 10.25 % | Rebalance Cash total : 20  % | PORTFOLIO
Firm 85600 &gt; PID 5509  (Normal) &gt; AID 343410 &gt; Reseve + Billing 10 % each of Account &gt; Reserve cash Replenish : Enable &gt; TT &gt; Run Rebalancer &gt; Trade log file &gt; Check Reserve Cash Details &gt; Compare values with TT.</t>
  </si>
  <si>
    <t>Reserve and Billing cash avlue should depend on (Account value - Excluded holding) and should be same.</t>
  </si>
  <si>
    <t>Working fine now.
Reserve cash $ value for Account ID 343410 is calculated wrt portfolio managed value.</t>
  </si>
  <si>
    <t>Same as Above &gt; Check Account ID 343410 M&amp;R Target $ and % &gt; Compare Rebalancer trade log with Tactical tool.</t>
  </si>
  <si>
    <t>M&amp;R target value should be same in Rebalncer log file and Tactical tool, Sum of Account target vlaue should be equal to model cash target value.</t>
  </si>
  <si>
    <t>Working fine now.
M&amp;R Target $ value is incorrect for selected account while Other accounts have correct value, resulting in incorrect Model cash target value.</t>
  </si>
  <si>
    <t>"Cash in Model : 10.25 % 
Firm 85600 &gt; PID 5509 &gt; AID 15779 : 40 % + 25000 Set Aside Cash,  AID 15780 :  50 % , AID 343410 : 60 % + Reserve + Billing : 10 % each of Portfolio : Replenish : OFF &gt; check values &gt; Run Rebalancer &gt; check Trade log file and Compare with TT."</t>
  </si>
  <si>
    <t>Sum of M&amp;R target values of all account exceeding cash target value in model tol.</t>
  </si>
  <si>
    <t xml:space="preserve">Not related </t>
  </si>
  <si>
    <t>Cash in Model : 10.25 % 
Firm 85600 &gt; PID 5509 &gt; AID 15779 : 40 % + 25000 Set Aside Cash,  AID 15780 :  50 % , AID 343410 : 60 % + Reserve + Billing : 10 % each of Portfolio : Replenish : OFF &gt; Run Rebalancer &gt; Save trades &gt; check values &gt; Again Run Rebalancer &gt; check Trade log file and Compare with TT.</t>
  </si>
  <si>
    <t>Reserve + Billing Cash amount set in Rebalancer, but not in TT.</t>
  </si>
  <si>
    <t>Cash targeted in model : 9 % 
Firm 8500 &gt; PID 377 (Normal + SMA 0  % + Astro) &gt; Set Cash Target for all accounts 2 ,2, 3 % of Portfolio &gt; Set Reserve + Billing 1 % each of Portfolio &gt; TT &gt; Accoun and cash details &gt; Check M&amp;R target values &gt; compare with Model tol.&gt; Run Rebalancer &gt; Do not save trades &gt; Start over &gt; Again check values &gt; compare with previous values and trade log file values.</t>
  </si>
  <si>
    <t>Same as above cases.</t>
  </si>
  <si>
    <t>same as above</t>
  </si>
  <si>
    <t>Split flag : incorrect_cash_target_b8112 : ON / OFF</t>
  </si>
  <si>
    <t>Account value</t>
  </si>
  <si>
    <t>Exclude security</t>
  </si>
  <si>
    <t>Reserve + Billing</t>
  </si>
  <si>
    <t>Set aside</t>
  </si>
  <si>
    <t>Excluded Amount</t>
  </si>
  <si>
    <t>Managed value</t>
  </si>
  <si>
    <t>M&amp;R  %</t>
  </si>
  <si>
    <t>M&amp;R</t>
  </si>
  <si>
    <t>Total - Ex. Sec</t>
  </si>
  <si>
    <t>Total - Ex.s - R+B</t>
  </si>
  <si>
    <t>Acc Set Aside %</t>
  </si>
  <si>
    <t>Target %</t>
  </si>
  <si>
    <t>Target $</t>
  </si>
  <si>
    <t xml:space="preserve">Reserve </t>
  </si>
  <si>
    <t>Billing</t>
  </si>
  <si>
    <t>Set Aside</t>
  </si>
  <si>
    <t>AccountManagedValue (market)</t>
  </si>
  <si>
    <t>Pro Rata By Account Size</t>
  </si>
  <si>
    <t>Account Rebal Cash</t>
  </si>
  <si>
    <t>Add Diff to Largest</t>
  </si>
  <si>
    <t>ProRata Dist.</t>
  </si>
  <si>
    <t>Largets Account By Size / Accounts Cash target $ is more than Model Cash $</t>
  </si>
  <si>
    <t>PortfolioManagedValue</t>
  </si>
  <si>
    <t>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</si>
</sst>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  <font>
      <sz val="16.0"/>
      <color theme="1"/>
      <name val="Arial"/>
      <scheme val="minor"/>
    </font>
    <font>
      <sz val="15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vertical="center"/>
    </xf>
    <xf borderId="0" fillId="5" fontId="5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10" numFmtId="164" xfId="0" applyAlignment="1" applyFont="1" applyNumberFormat="1">
      <alignment horizontal="center" readingOrder="0"/>
    </xf>
    <xf borderId="0" fillId="0" fontId="10" numFmtId="164" xfId="0" applyAlignment="1" applyFont="1" applyNumberFormat="1">
      <alignment horizontal="center"/>
    </xf>
    <xf borderId="0" fillId="0" fontId="10" numFmtId="4" xfId="0" applyAlignment="1" applyFont="1" applyNumberForma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2" fillId="0" fontId="10" numFmtId="4" xfId="0" applyAlignment="1" applyBorder="1" applyFont="1" applyNumberFormat="1">
      <alignment horizontal="center" readingOrder="0"/>
    </xf>
    <xf borderId="2" fillId="0" fontId="10" numFmtId="0" xfId="0" applyAlignment="1" applyBorder="1" applyFont="1">
      <alignment horizontal="center"/>
    </xf>
    <xf borderId="0" fillId="0" fontId="10" numFmtId="0" xfId="0" applyFont="1"/>
    <xf borderId="2" fillId="0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/>
    </xf>
    <xf borderId="0" fillId="0" fontId="10" numFmtId="4" xfId="0" applyAlignment="1" applyFont="1" applyNumberFormat="1">
      <alignment horizontal="center"/>
    </xf>
    <xf borderId="0" fillId="4" fontId="10" numFmtId="164" xfId="0" applyAlignment="1" applyFont="1" applyNumberFormat="1">
      <alignment horizontal="center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1" numFmtId="4" xfId="0" applyAlignment="1" applyFont="1" applyNumberFormat="1">
      <alignment readingOrder="0"/>
    </xf>
    <xf borderId="0" fillId="0" fontId="11" numFmtId="0" xfId="0" applyAlignment="1" applyFont="1">
      <alignment readingOrder="0"/>
    </xf>
    <xf borderId="4" fillId="0" fontId="11" numFmtId="0" xfId="0" applyBorder="1" applyFont="1"/>
    <xf borderId="5" fillId="0" fontId="11" numFmtId="0" xfId="0" applyBorder="1" applyFont="1"/>
    <xf borderId="6" fillId="0" fontId="11" numFmtId="0" xfId="0" applyBorder="1" applyFont="1"/>
    <xf borderId="7" fillId="0" fontId="11" numFmtId="0" xfId="0" applyBorder="1" applyFont="1"/>
    <xf borderId="0" fillId="4" fontId="11" numFmtId="0" xfId="0" applyAlignment="1" applyFont="1">
      <alignment readingOrder="0"/>
    </xf>
    <xf borderId="8" fillId="0" fontId="11" numFmtId="0" xfId="0" applyBorder="1" applyFont="1"/>
    <xf borderId="0" fillId="4" fontId="11" numFmtId="0" xfId="0" applyFont="1"/>
    <xf borderId="9" fillId="0" fontId="11" numFmtId="0" xfId="0" applyBorder="1" applyFont="1"/>
    <xf borderId="10" fillId="0" fontId="11" numFmtId="0" xfId="0" applyBorder="1" applyFont="1"/>
    <xf borderId="11" fillId="0" fontId="11" numFmtId="0" xfId="0" applyBorder="1" applyFont="1"/>
    <xf borderId="0" fillId="2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10" Type="http://schemas.openxmlformats.org/officeDocument/2006/relationships/image" Target="../media/image9.png"/><Relationship Id="rId9" Type="http://schemas.openxmlformats.org/officeDocument/2006/relationships/image" Target="../media/image4.png"/><Relationship Id="rId5" Type="http://schemas.openxmlformats.org/officeDocument/2006/relationships/image" Target="../media/image10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20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352425" cy="2000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61</xdr:row>
      <xdr:rowOff>0</xdr:rowOff>
    </xdr:from>
    <xdr:ext cx="352425" cy="200025"/>
    <xdr:pic>
      <xdr:nvPicPr>
        <xdr:cNvPr id="0" name="image1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64</xdr:row>
      <xdr:rowOff>0</xdr:rowOff>
    </xdr:from>
    <xdr:ext cx="352425" cy="200025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65</xdr:row>
      <xdr:rowOff>0</xdr:rowOff>
    </xdr:from>
    <xdr:ext cx="352425" cy="200025"/>
    <xdr:pic>
      <xdr:nvPicPr>
        <xdr:cNvPr id="0" name="image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67</xdr:row>
      <xdr:rowOff>0</xdr:rowOff>
    </xdr:from>
    <xdr:ext cx="352425" cy="200025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352425" cy="200025"/>
    <xdr:pic>
      <xdr:nvPicPr>
        <xdr:cNvPr id="0" name="image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352425" cy="200025"/>
    <xdr:pic>
      <xdr:nvPicPr>
        <xdr:cNvPr id="0" name="image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811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3.38"/>
  </cols>
  <sheetData>
    <row r="1">
      <c r="A1" s="1" t="s">
        <v>0</v>
      </c>
      <c r="C1" s="2" t="s">
        <v>1</v>
      </c>
      <c r="E1" s="3" t="s">
        <v>2</v>
      </c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2" t="s">
        <v>8</v>
      </c>
      <c r="G3" s="2" t="s">
        <v>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10</v>
      </c>
      <c r="B4" s="7"/>
      <c r="C4" s="7"/>
      <c r="D4" s="7"/>
      <c r="E4" s="7"/>
      <c r="F4" s="8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0" t="s">
        <v>11</v>
      </c>
      <c r="B5" s="10" t="s">
        <v>12</v>
      </c>
      <c r="C5" s="10" t="s">
        <v>13</v>
      </c>
      <c r="D5" s="10" t="s">
        <v>14</v>
      </c>
      <c r="E5" s="7"/>
      <c r="F5" s="8"/>
      <c r="G5" s="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8"/>
      <c r="G6" s="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15</v>
      </c>
      <c r="B7" s="7"/>
      <c r="C7" s="7"/>
      <c r="D7" s="7"/>
      <c r="E7" s="7"/>
      <c r="F7" s="8"/>
      <c r="G7" s="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0" t="s">
        <v>16</v>
      </c>
      <c r="B8" s="10" t="s">
        <v>17</v>
      </c>
      <c r="C8" s="10" t="s">
        <v>13</v>
      </c>
      <c r="D8" s="10" t="s">
        <v>14</v>
      </c>
      <c r="E8" s="7"/>
      <c r="F8" s="8"/>
      <c r="G8" s="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0"/>
      <c r="B9" s="10"/>
      <c r="C9" s="10"/>
      <c r="D9" s="10"/>
      <c r="E9" s="7"/>
      <c r="F9" s="8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0" t="s">
        <v>18</v>
      </c>
      <c r="B10" s="10" t="s">
        <v>19</v>
      </c>
      <c r="C10" s="10" t="s">
        <v>13</v>
      </c>
      <c r="D10" s="10" t="s">
        <v>14</v>
      </c>
      <c r="E10" s="7"/>
      <c r="F10" s="8"/>
      <c r="G10" s="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0" t="s">
        <v>20</v>
      </c>
      <c r="B11" s="10" t="s">
        <v>21</v>
      </c>
      <c r="C11" s="10" t="s">
        <v>13</v>
      </c>
      <c r="D11" s="10" t="s">
        <v>14</v>
      </c>
      <c r="E11" s="7"/>
      <c r="F11" s="8"/>
      <c r="G11" s="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0" t="s">
        <v>22</v>
      </c>
      <c r="B12" s="11"/>
      <c r="C12" s="11"/>
      <c r="D12" s="11"/>
      <c r="E12" s="7"/>
      <c r="F12" s="8"/>
      <c r="G12" s="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0" t="s">
        <v>23</v>
      </c>
      <c r="B13" s="10" t="s">
        <v>24</v>
      </c>
      <c r="C13" s="10" t="s">
        <v>13</v>
      </c>
      <c r="D13" s="10" t="s">
        <v>14</v>
      </c>
      <c r="E13" s="7"/>
      <c r="F13" s="8"/>
      <c r="G13" s="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8"/>
      <c r="G14" s="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0" t="s">
        <v>25</v>
      </c>
      <c r="B15" s="10" t="s">
        <v>26</v>
      </c>
      <c r="C15" s="10" t="s">
        <v>13</v>
      </c>
      <c r="D15" s="10" t="s">
        <v>14</v>
      </c>
      <c r="E15" s="7"/>
      <c r="F15" s="8"/>
      <c r="G15" s="9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2"/>
      <c r="B16" s="10"/>
      <c r="C16" s="10"/>
      <c r="D16" s="10"/>
      <c r="E16" s="7"/>
      <c r="F16" s="8"/>
      <c r="G16" s="9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2" t="s">
        <v>27</v>
      </c>
      <c r="B17" s="10" t="s">
        <v>28</v>
      </c>
      <c r="C17" s="10" t="s">
        <v>13</v>
      </c>
      <c r="D17" s="10" t="s">
        <v>14</v>
      </c>
      <c r="E17" s="7"/>
      <c r="F17" s="8"/>
      <c r="G17" s="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0" t="s">
        <v>29</v>
      </c>
      <c r="B18" s="10" t="s">
        <v>30</v>
      </c>
      <c r="C18" s="10" t="s">
        <v>13</v>
      </c>
      <c r="D18" s="10" t="s">
        <v>14</v>
      </c>
      <c r="E18" s="7"/>
      <c r="F18" s="8"/>
      <c r="G18" s="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8"/>
      <c r="G19" s="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0" t="s">
        <v>31</v>
      </c>
      <c r="B20" s="10" t="s">
        <v>32</v>
      </c>
      <c r="C20" s="10" t="s">
        <v>13</v>
      </c>
      <c r="D20" s="10" t="s">
        <v>14</v>
      </c>
      <c r="E20" s="7"/>
      <c r="F20" s="8"/>
      <c r="G20" s="9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0" t="s">
        <v>33</v>
      </c>
      <c r="B21" s="10" t="s">
        <v>34</v>
      </c>
      <c r="C21" s="10" t="s">
        <v>13</v>
      </c>
      <c r="D21" s="10" t="s">
        <v>14</v>
      </c>
      <c r="E21" s="7"/>
      <c r="F21" s="8"/>
      <c r="G21" s="13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0"/>
      <c r="B22" s="7"/>
      <c r="C22" s="7"/>
      <c r="D22" s="7"/>
      <c r="E22" s="7"/>
      <c r="F22" s="8"/>
      <c r="G22" s="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0" t="s">
        <v>35</v>
      </c>
      <c r="B23" s="10" t="s">
        <v>36</v>
      </c>
      <c r="C23" s="14" t="s">
        <v>37</v>
      </c>
      <c r="D23" s="14" t="s">
        <v>38</v>
      </c>
      <c r="E23" s="7"/>
      <c r="F23" s="15" t="s">
        <v>39</v>
      </c>
      <c r="G23" s="13">
        <v>-5.0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0"/>
      <c r="B24" s="7"/>
      <c r="C24" s="7"/>
      <c r="D24" s="7"/>
      <c r="E24" s="7"/>
      <c r="F24" s="8"/>
      <c r="G24" s="9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0" t="s">
        <v>40</v>
      </c>
      <c r="B25" s="10" t="s">
        <v>41</v>
      </c>
      <c r="C25" s="14" t="s">
        <v>42</v>
      </c>
      <c r="D25" s="14" t="s">
        <v>38</v>
      </c>
      <c r="E25" s="7"/>
      <c r="F25" s="15" t="s">
        <v>43</v>
      </c>
      <c r="G25" s="13">
        <v>-1.0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0"/>
      <c r="B26" s="7"/>
      <c r="C26" s="7"/>
      <c r="D26" s="7"/>
      <c r="E26" s="7"/>
      <c r="F26" s="8"/>
      <c r="G26" s="9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0" t="s">
        <v>44</v>
      </c>
      <c r="B27" s="10" t="s">
        <v>45</v>
      </c>
      <c r="C27" s="14" t="s">
        <v>46</v>
      </c>
      <c r="D27" s="14" t="s">
        <v>38</v>
      </c>
      <c r="E27" s="7"/>
      <c r="F27" s="15" t="s">
        <v>47</v>
      </c>
      <c r="G27" s="13">
        <v>0.0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0"/>
      <c r="B28" s="7"/>
      <c r="C28" s="7"/>
      <c r="D28" s="7"/>
      <c r="E28" s="7"/>
      <c r="F28" s="8"/>
      <c r="G28" s="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 t="s">
        <v>48</v>
      </c>
      <c r="B29" s="7"/>
      <c r="C29" s="7"/>
      <c r="D29" s="7"/>
      <c r="E29" s="7"/>
      <c r="F29" s="8"/>
      <c r="G29" s="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6" t="s">
        <v>49</v>
      </c>
      <c r="B30" s="7"/>
      <c r="C30" s="7"/>
      <c r="D30" s="7"/>
      <c r="E30" s="7"/>
      <c r="F30" s="8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0" t="s">
        <v>50</v>
      </c>
      <c r="B31" s="10" t="s">
        <v>51</v>
      </c>
      <c r="C31" s="10" t="s">
        <v>52</v>
      </c>
      <c r="D31" s="10" t="s">
        <v>14</v>
      </c>
      <c r="E31" s="7"/>
      <c r="F31" s="8"/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0" t="s">
        <v>53</v>
      </c>
      <c r="B32" s="10" t="s">
        <v>54</v>
      </c>
      <c r="C32" s="10" t="s">
        <v>13</v>
      </c>
      <c r="D32" s="10" t="s">
        <v>14</v>
      </c>
      <c r="E32" s="7"/>
      <c r="F32" s="8"/>
      <c r="G32" s="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0" t="s">
        <v>55</v>
      </c>
      <c r="B33" s="10" t="s">
        <v>56</v>
      </c>
      <c r="C33" s="10" t="s">
        <v>13</v>
      </c>
      <c r="D33" s="10" t="s">
        <v>14</v>
      </c>
      <c r="E33" s="7"/>
      <c r="F33" s="8"/>
      <c r="G33" s="9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0"/>
      <c r="B34" s="10"/>
      <c r="C34" s="10"/>
      <c r="D34" s="10"/>
      <c r="E34" s="7"/>
      <c r="F34" s="8"/>
      <c r="G34" s="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0" t="s">
        <v>57</v>
      </c>
      <c r="B35" s="10" t="s">
        <v>58</v>
      </c>
      <c r="C35" s="10" t="s">
        <v>13</v>
      </c>
      <c r="D35" s="10" t="s">
        <v>14</v>
      </c>
      <c r="E35" s="7"/>
      <c r="F35" s="8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0"/>
      <c r="B36" s="10"/>
      <c r="C36" s="10"/>
      <c r="D36" s="10"/>
      <c r="E36" s="7"/>
      <c r="F36" s="8"/>
      <c r="G36" s="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0" t="s">
        <v>59</v>
      </c>
      <c r="B37" s="10" t="s">
        <v>60</v>
      </c>
      <c r="C37" s="10" t="s">
        <v>13</v>
      </c>
      <c r="D37" s="10" t="s">
        <v>14</v>
      </c>
      <c r="E37" s="7"/>
      <c r="F37" s="8"/>
      <c r="G37" s="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0"/>
      <c r="B38" s="10"/>
      <c r="C38" s="10"/>
      <c r="D38" s="10"/>
      <c r="E38" s="7"/>
      <c r="F38" s="8"/>
      <c r="G38" s="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0" t="s">
        <v>61</v>
      </c>
      <c r="B39" s="10" t="s">
        <v>62</v>
      </c>
      <c r="C39" s="10" t="s">
        <v>13</v>
      </c>
      <c r="D39" s="10" t="s">
        <v>14</v>
      </c>
      <c r="E39" s="7"/>
      <c r="F39" s="8"/>
      <c r="G39" s="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0" t="s">
        <v>63</v>
      </c>
      <c r="B40" s="10" t="s">
        <v>64</v>
      </c>
      <c r="C40" s="10" t="s">
        <v>13</v>
      </c>
      <c r="D40" s="10" t="s">
        <v>14</v>
      </c>
      <c r="E40" s="7"/>
      <c r="F40" s="8"/>
      <c r="G40" s="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0"/>
      <c r="B41" s="10"/>
      <c r="C41" s="10"/>
      <c r="D41" s="10"/>
      <c r="E41" s="10"/>
      <c r="F41" s="8"/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0" t="s">
        <v>65</v>
      </c>
      <c r="B42" s="10" t="s">
        <v>66</v>
      </c>
      <c r="C42" s="10" t="s">
        <v>13</v>
      </c>
      <c r="D42" s="10" t="s">
        <v>14</v>
      </c>
      <c r="E42" s="10"/>
      <c r="F42" s="8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0"/>
      <c r="B43" s="10"/>
      <c r="C43" s="10"/>
      <c r="D43" s="10"/>
      <c r="E43" s="7"/>
      <c r="F43" s="8"/>
      <c r="G43" s="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6" t="s">
        <v>67</v>
      </c>
      <c r="B44" s="10"/>
      <c r="C44" s="10"/>
      <c r="D44" s="10"/>
      <c r="E44" s="7"/>
      <c r="F44" s="8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0" t="s">
        <v>68</v>
      </c>
      <c r="B45" s="10" t="s">
        <v>69</v>
      </c>
      <c r="C45" s="10" t="s">
        <v>13</v>
      </c>
      <c r="D45" s="10" t="s">
        <v>14</v>
      </c>
      <c r="E45" s="7"/>
      <c r="F45" s="8"/>
      <c r="G45" s="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0" t="s">
        <v>70</v>
      </c>
      <c r="B46" s="10" t="s">
        <v>71</v>
      </c>
      <c r="C46" s="10" t="s">
        <v>13</v>
      </c>
      <c r="D46" s="10" t="s">
        <v>14</v>
      </c>
      <c r="E46" s="7"/>
      <c r="F46" s="8"/>
      <c r="G46" s="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0"/>
      <c r="B47" s="10"/>
      <c r="C47" s="10"/>
      <c r="D47" s="10"/>
      <c r="E47" s="7"/>
      <c r="F47" s="8"/>
      <c r="G47" s="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0" t="s">
        <v>72</v>
      </c>
      <c r="B48" s="10" t="s">
        <v>69</v>
      </c>
      <c r="C48" s="10" t="s">
        <v>13</v>
      </c>
      <c r="D48" s="10" t="s">
        <v>14</v>
      </c>
      <c r="E48" s="7"/>
      <c r="F48" s="8"/>
      <c r="G48" s="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0"/>
      <c r="B49" s="10"/>
      <c r="C49" s="10"/>
      <c r="D49" s="10"/>
      <c r="E49" s="7"/>
      <c r="F49" s="8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0" t="s">
        <v>73</v>
      </c>
      <c r="B50" s="10" t="s">
        <v>69</v>
      </c>
      <c r="C50" s="10" t="s">
        <v>13</v>
      </c>
      <c r="D50" s="10" t="s">
        <v>14</v>
      </c>
      <c r="E50" s="7"/>
      <c r="F50" s="8"/>
      <c r="G50" s="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0" t="s">
        <v>74</v>
      </c>
      <c r="B51" s="10" t="s">
        <v>75</v>
      </c>
      <c r="C51" s="10" t="s">
        <v>13</v>
      </c>
      <c r="D51" s="10" t="s">
        <v>14</v>
      </c>
      <c r="E51" s="7"/>
      <c r="F51" s="8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B52" s="10"/>
      <c r="C52" s="10"/>
      <c r="D52" s="10"/>
      <c r="E52" s="7"/>
      <c r="F52" s="8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0" t="s">
        <v>76</v>
      </c>
      <c r="B53" s="10"/>
      <c r="C53" s="10" t="s">
        <v>13</v>
      </c>
      <c r="D53" s="10" t="s">
        <v>14</v>
      </c>
      <c r="E53" s="7"/>
      <c r="F53" s="8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0"/>
      <c r="B54" s="10"/>
      <c r="C54" s="10"/>
      <c r="D54" s="10"/>
      <c r="E54" s="7"/>
      <c r="F54" s="8"/>
      <c r="G54" s="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0" t="s">
        <v>77</v>
      </c>
      <c r="B55" s="10" t="s">
        <v>41</v>
      </c>
      <c r="C55" s="10" t="s">
        <v>13</v>
      </c>
      <c r="D55" s="10" t="s">
        <v>14</v>
      </c>
      <c r="E55" s="7"/>
      <c r="F55" s="8"/>
      <c r="G55" s="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0" t="s">
        <v>78</v>
      </c>
      <c r="B56" s="10" t="s">
        <v>79</v>
      </c>
      <c r="C56" s="10" t="s">
        <v>13</v>
      </c>
      <c r="D56" s="10" t="s">
        <v>14</v>
      </c>
      <c r="E56" s="7"/>
      <c r="F56" s="8"/>
      <c r="G56" s="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0"/>
      <c r="B57" s="10"/>
      <c r="C57" s="10"/>
      <c r="D57" s="10"/>
      <c r="E57" s="7"/>
      <c r="F57" s="8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0" t="s">
        <v>80</v>
      </c>
      <c r="B58" s="10" t="s">
        <v>81</v>
      </c>
      <c r="C58" s="14" t="s">
        <v>82</v>
      </c>
      <c r="D58" s="14" t="s">
        <v>38</v>
      </c>
      <c r="E58" s="7"/>
      <c r="F58" s="15" t="s">
        <v>39</v>
      </c>
      <c r="G58" s="13">
        <v>-1.0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8"/>
      <c r="G59" s="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0" t="s">
        <v>83</v>
      </c>
      <c r="B60" s="10" t="s">
        <v>84</v>
      </c>
      <c r="C60" s="10" t="s">
        <v>85</v>
      </c>
      <c r="D60" s="10" t="s">
        <v>38</v>
      </c>
      <c r="E60" s="10" t="s">
        <v>86</v>
      </c>
      <c r="F60" s="8"/>
      <c r="G60" s="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8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0" t="s">
        <v>87</v>
      </c>
      <c r="B62" s="10" t="s">
        <v>88</v>
      </c>
      <c r="C62" s="17" t="s">
        <v>89</v>
      </c>
      <c r="D62" s="17" t="s">
        <v>14</v>
      </c>
      <c r="E62" s="7"/>
      <c r="F62" s="15" t="s">
        <v>90</v>
      </c>
      <c r="G62" s="13">
        <v>-1.0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2" t="s">
        <v>91</v>
      </c>
      <c r="B63" s="10" t="s">
        <v>92</v>
      </c>
      <c r="C63" s="10" t="s">
        <v>13</v>
      </c>
      <c r="D63" s="10" t="s">
        <v>14</v>
      </c>
      <c r="E63" s="7"/>
      <c r="F63" s="8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8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0" t="s">
        <v>93</v>
      </c>
      <c r="B65" s="10" t="s">
        <v>94</v>
      </c>
      <c r="C65" s="17" t="s">
        <v>95</v>
      </c>
      <c r="D65" s="17" t="s">
        <v>14</v>
      </c>
      <c r="E65" s="7"/>
      <c r="F65" s="15" t="s">
        <v>90</v>
      </c>
      <c r="G65" s="13">
        <v>-1.0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0" t="s">
        <v>96</v>
      </c>
      <c r="B66" s="12" t="s">
        <v>97</v>
      </c>
      <c r="C66" s="17" t="s">
        <v>98</v>
      </c>
      <c r="D66" s="17" t="s">
        <v>14</v>
      </c>
      <c r="E66" s="7"/>
      <c r="F66" s="18" t="s">
        <v>90</v>
      </c>
      <c r="G66" s="13">
        <v>0.0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8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0" t="s">
        <v>99</v>
      </c>
      <c r="B68" s="7"/>
      <c r="C68" s="10" t="s">
        <v>100</v>
      </c>
      <c r="D68" s="14" t="s">
        <v>38</v>
      </c>
      <c r="E68" s="7"/>
      <c r="F68" s="15" t="s">
        <v>101</v>
      </c>
      <c r="G68" s="13">
        <v>-1.0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0" t="s">
        <v>102</v>
      </c>
      <c r="B69" s="7"/>
      <c r="C69" s="10" t="s">
        <v>103</v>
      </c>
      <c r="D69" s="14" t="s">
        <v>38</v>
      </c>
      <c r="E69" s="11"/>
      <c r="F69" s="15" t="s">
        <v>101</v>
      </c>
      <c r="G69" s="13">
        <v>-1.0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8"/>
      <c r="G70" s="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0" t="s">
        <v>104</v>
      </c>
      <c r="B71" s="7"/>
      <c r="C71" s="7"/>
      <c r="D71" s="14" t="s">
        <v>38</v>
      </c>
      <c r="E71" s="12" t="s">
        <v>105</v>
      </c>
      <c r="F71" s="15" t="s">
        <v>106</v>
      </c>
      <c r="G71" s="13">
        <v>0.0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8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8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9" t="s">
        <v>107</v>
      </c>
      <c r="B74" s="7"/>
      <c r="C74" s="10" t="s">
        <v>13</v>
      </c>
      <c r="D74" s="10" t="s">
        <v>14</v>
      </c>
      <c r="E74" s="7"/>
      <c r="F74" s="8"/>
      <c r="G74" s="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8"/>
      <c r="G75" s="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10"/>
      <c r="E76" s="7"/>
      <c r="F76" s="8"/>
      <c r="G76" s="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8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8"/>
      <c r="G78" s="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8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8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8"/>
      <c r="G81" s="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6"/>
      <c r="B82" s="7"/>
      <c r="C82" s="7"/>
      <c r="D82" s="7"/>
      <c r="E82" s="7"/>
      <c r="F82" s="8"/>
      <c r="G82" s="9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8"/>
      <c r="G83" s="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1"/>
      <c r="B84" s="7"/>
      <c r="C84" s="7"/>
      <c r="D84" s="7"/>
      <c r="E84" s="7"/>
      <c r="F84" s="8"/>
      <c r="G84" s="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8"/>
      <c r="G85" s="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8"/>
      <c r="G86" s="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8"/>
      <c r="G87" s="9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8"/>
      <c r="G88" s="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8"/>
      <c r="G89" s="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8"/>
      <c r="G90" s="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8"/>
      <c r="G91" s="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8"/>
      <c r="G92" s="9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8"/>
      <c r="G93" s="9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8"/>
      <c r="G94" s="9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8"/>
      <c r="G95" s="9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8"/>
      <c r="G96" s="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8"/>
      <c r="G97" s="9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8"/>
      <c r="G98" s="9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8"/>
      <c r="G99" s="9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8"/>
      <c r="G100" s="9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8"/>
      <c r="G101" s="9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8"/>
      <c r="G102" s="9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8"/>
      <c r="G103" s="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8"/>
      <c r="G104" s="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8"/>
      <c r="G105" s="9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8"/>
      <c r="G106" s="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8"/>
      <c r="G107" s="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8"/>
      <c r="G108" s="9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8"/>
      <c r="G109" s="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8"/>
      <c r="G110" s="9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8"/>
      <c r="G111" s="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8"/>
      <c r="G112" s="9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8"/>
      <c r="G113" s="9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8"/>
      <c r="G114" s="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8"/>
      <c r="G115" s="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8"/>
      <c r="G116" s="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8"/>
      <c r="G117" s="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8"/>
      <c r="G118" s="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8"/>
      <c r="G119" s="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8"/>
      <c r="G120" s="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8"/>
      <c r="G121" s="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8"/>
      <c r="G122" s="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8"/>
      <c r="G123" s="9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8"/>
      <c r="G124" s="9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8"/>
      <c r="G125" s="9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8"/>
      <c r="G126" s="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8"/>
      <c r="G127" s="9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8"/>
      <c r="G128" s="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8"/>
      <c r="G129" s="9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8"/>
      <c r="G130" s="9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8"/>
      <c r="G131" s="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8"/>
      <c r="G132" s="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8"/>
      <c r="G133" s="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8"/>
      <c r="G134" s="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8"/>
      <c r="G135" s="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8"/>
      <c r="G136" s="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8"/>
      <c r="G137" s="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8"/>
      <c r="G138" s="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8"/>
      <c r="G139" s="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8"/>
      <c r="G140" s="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8"/>
      <c r="G141" s="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8"/>
      <c r="G142" s="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8"/>
      <c r="G143" s="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8"/>
      <c r="G144" s="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8"/>
      <c r="G145" s="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8"/>
      <c r="G146" s="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8"/>
      <c r="G147" s="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8"/>
      <c r="G148" s="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8"/>
      <c r="G149" s="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8"/>
      <c r="G150" s="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8"/>
      <c r="G151" s="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8"/>
      <c r="G152" s="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8"/>
      <c r="G153" s="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8"/>
      <c r="G154" s="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8"/>
      <c r="G155" s="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8"/>
      <c r="G156" s="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8"/>
      <c r="G157" s="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8"/>
      <c r="G158" s="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8"/>
      <c r="G159" s="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8"/>
      <c r="G160" s="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8"/>
      <c r="G161" s="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8"/>
      <c r="G162" s="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8"/>
      <c r="G163" s="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8"/>
      <c r="G164" s="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8"/>
      <c r="G165" s="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8"/>
      <c r="G166" s="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8"/>
      <c r="G167" s="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8"/>
      <c r="G168" s="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8"/>
      <c r="G169" s="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8"/>
      <c r="G170" s="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8"/>
      <c r="G171" s="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8"/>
      <c r="G172" s="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8"/>
      <c r="G173" s="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8"/>
      <c r="G174" s="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8"/>
      <c r="G175" s="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8"/>
      <c r="G176" s="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8"/>
      <c r="G177" s="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8"/>
      <c r="G178" s="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8"/>
      <c r="G179" s="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8"/>
      <c r="G180" s="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8"/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8"/>
      <c r="G182" s="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8"/>
      <c r="G183" s="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8"/>
      <c r="G184" s="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8"/>
      <c r="G185" s="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8"/>
      <c r="G186" s="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8"/>
      <c r="G187" s="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8"/>
      <c r="G188" s="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8"/>
      <c r="G189" s="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8"/>
      <c r="G190" s="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8"/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8"/>
      <c r="G192" s="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8"/>
      <c r="G193" s="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8"/>
      <c r="G194" s="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8"/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8"/>
      <c r="G196" s="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8"/>
      <c r="G197" s="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8"/>
      <c r="G198" s="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8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8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8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8"/>
      <c r="G202" s="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8"/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8"/>
      <c r="G204" s="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8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8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8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8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8"/>
      <c r="G209" s="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8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8"/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8"/>
      <c r="G212" s="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8"/>
      <c r="G213" s="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8"/>
      <c r="G214" s="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8"/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8"/>
      <c r="G216" s="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8"/>
      <c r="G217" s="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8"/>
      <c r="G218" s="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8"/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8"/>
      <c r="G220" s="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8"/>
      <c r="G221" s="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8"/>
      <c r="G222" s="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8"/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8"/>
      <c r="G224" s="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8"/>
      <c r="G225" s="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8"/>
      <c r="G226" s="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8"/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8"/>
      <c r="G228" s="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8"/>
      <c r="G229" s="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8"/>
      <c r="G230" s="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8"/>
      <c r="G231" s="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8"/>
      <c r="G232" s="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8"/>
      <c r="G233" s="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8"/>
      <c r="G234" s="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8"/>
      <c r="G235" s="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8"/>
      <c r="G236" s="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8"/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8"/>
      <c r="G238" s="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8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8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8"/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8"/>
      <c r="G242" s="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8"/>
      <c r="G243" s="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8"/>
      <c r="G244" s="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8"/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8"/>
      <c r="G246" s="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8"/>
      <c r="G247" s="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8"/>
      <c r="G248" s="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8"/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8"/>
      <c r="G250" s="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8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8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8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8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8"/>
      <c r="G255" s="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8"/>
      <c r="G256" s="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8"/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8"/>
      <c r="G258" s="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8"/>
      <c r="G259" s="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8"/>
      <c r="G260" s="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8"/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8"/>
      <c r="G262" s="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8"/>
      <c r="G263" s="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8"/>
      <c r="G264" s="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8"/>
      <c r="G265" s="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8"/>
      <c r="G266" s="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8"/>
      <c r="G267" s="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8"/>
      <c r="G268" s="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8"/>
      <c r="G269" s="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8"/>
      <c r="G270" s="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8"/>
      <c r="G271" s="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8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8"/>
      <c r="G273" s="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8"/>
      <c r="G274" s="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8"/>
      <c r="G275" s="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8"/>
      <c r="G276" s="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8"/>
      <c r="G277" s="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8"/>
      <c r="G278" s="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8"/>
      <c r="G279" s="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8"/>
      <c r="G280" s="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8"/>
      <c r="G281" s="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8"/>
      <c r="G282" s="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8"/>
      <c r="G283" s="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8"/>
      <c r="G284" s="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8"/>
      <c r="G285" s="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8"/>
      <c r="G286" s="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8"/>
      <c r="G287" s="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8"/>
      <c r="G288" s="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8"/>
      <c r="G289" s="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8"/>
      <c r="G290" s="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8"/>
      <c r="G291" s="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8"/>
      <c r="G292" s="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8"/>
      <c r="G293" s="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8"/>
      <c r="G294" s="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8"/>
      <c r="G295" s="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8"/>
      <c r="G296" s="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8"/>
      <c r="G297" s="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8"/>
      <c r="G298" s="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8"/>
      <c r="G299" s="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20"/>
      <c r="G300" s="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20"/>
      <c r="G301" s="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20"/>
      <c r="G302" s="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20"/>
      <c r="G303" s="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20"/>
      <c r="G304" s="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20"/>
      <c r="G305" s="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20"/>
      <c r="G306" s="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20"/>
      <c r="G307" s="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20"/>
      <c r="G308" s="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20"/>
      <c r="G309" s="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20"/>
      <c r="G310" s="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20"/>
      <c r="G311" s="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20"/>
      <c r="G312" s="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20"/>
      <c r="G313" s="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20"/>
      <c r="G314" s="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20"/>
      <c r="G315" s="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20"/>
      <c r="G316" s="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20"/>
      <c r="G317" s="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20"/>
      <c r="G318" s="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20"/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20"/>
      <c r="G320" s="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20"/>
      <c r="G321" s="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20"/>
      <c r="G322" s="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20"/>
      <c r="G323" s="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20"/>
      <c r="G324" s="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20"/>
      <c r="G325" s="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20"/>
      <c r="G326" s="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20"/>
      <c r="G327" s="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20"/>
      <c r="G328" s="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20"/>
      <c r="G329" s="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20"/>
      <c r="G330" s="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20"/>
      <c r="G331" s="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20"/>
      <c r="G332" s="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20"/>
      <c r="G333" s="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20"/>
      <c r="G334" s="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20"/>
      <c r="G335" s="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20"/>
      <c r="G336" s="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20"/>
      <c r="G337" s="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20"/>
      <c r="G338" s="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20"/>
      <c r="G339" s="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20"/>
      <c r="G340" s="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20"/>
      <c r="G341" s="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20"/>
      <c r="G342" s="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20"/>
      <c r="G343" s="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20"/>
      <c r="G344" s="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20"/>
      <c r="G345" s="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20"/>
      <c r="G346" s="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20"/>
      <c r="G347" s="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20"/>
      <c r="G348" s="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20"/>
      <c r="G349" s="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20"/>
      <c r="G350" s="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20"/>
      <c r="G351" s="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20"/>
      <c r="G352" s="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20"/>
      <c r="G353" s="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20"/>
      <c r="G354" s="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20"/>
      <c r="G355" s="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20"/>
      <c r="G356" s="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20"/>
      <c r="G357" s="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20"/>
      <c r="G358" s="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20"/>
      <c r="G359" s="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20"/>
      <c r="G360" s="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20"/>
      <c r="G361" s="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20"/>
      <c r="G362" s="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20"/>
      <c r="G363" s="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20"/>
      <c r="G364" s="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20"/>
      <c r="G365" s="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20"/>
      <c r="G366" s="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20"/>
      <c r="G367" s="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20"/>
      <c r="G368" s="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20"/>
      <c r="G369" s="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20"/>
      <c r="G370" s="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20"/>
      <c r="G371" s="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20"/>
      <c r="G372" s="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20"/>
      <c r="G373" s="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20"/>
      <c r="G374" s="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20"/>
      <c r="G375" s="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20"/>
      <c r="G376" s="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20"/>
      <c r="G377" s="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20"/>
      <c r="G378" s="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20"/>
      <c r="G379" s="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20"/>
      <c r="G380" s="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20"/>
      <c r="G381" s="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20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20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20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20"/>
      <c r="G385" s="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20"/>
      <c r="G386" s="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20"/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20"/>
      <c r="G388" s="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20"/>
      <c r="G389" s="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20"/>
      <c r="G390" s="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20"/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20"/>
      <c r="G392" s="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20"/>
      <c r="G393" s="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20"/>
      <c r="G394" s="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20"/>
      <c r="G395" s="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20"/>
      <c r="G396" s="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20"/>
      <c r="G397" s="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20"/>
      <c r="G398" s="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20"/>
      <c r="G399" s="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20"/>
      <c r="G400" s="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20"/>
      <c r="G401" s="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20"/>
      <c r="G402" s="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20"/>
      <c r="G403" s="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20"/>
      <c r="G404" s="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20"/>
      <c r="G405" s="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20"/>
      <c r="G406" s="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20"/>
      <c r="G407" s="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20"/>
      <c r="G408" s="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20"/>
      <c r="G409" s="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20"/>
      <c r="G410" s="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20"/>
      <c r="G411" s="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20"/>
      <c r="G412" s="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20"/>
      <c r="G413" s="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20"/>
      <c r="G414" s="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20"/>
      <c r="G415" s="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20"/>
      <c r="G416" s="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20"/>
      <c r="G417" s="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20"/>
      <c r="G418" s="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20"/>
      <c r="G419" s="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20"/>
      <c r="G420" s="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20"/>
      <c r="G421" s="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20"/>
      <c r="G422" s="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20"/>
      <c r="G423" s="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20"/>
      <c r="G424" s="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20"/>
      <c r="G425" s="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20"/>
      <c r="G426" s="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20"/>
      <c r="G427" s="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20"/>
      <c r="G428" s="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20"/>
      <c r="G429" s="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20"/>
      <c r="G430" s="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20"/>
      <c r="G431" s="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20"/>
      <c r="G432" s="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20"/>
      <c r="G433" s="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20"/>
      <c r="G434" s="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20"/>
      <c r="G435" s="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20"/>
      <c r="G436" s="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20"/>
      <c r="G437" s="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20"/>
      <c r="G438" s="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20"/>
      <c r="G439" s="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20"/>
      <c r="G440" s="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20"/>
      <c r="G441" s="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20"/>
      <c r="G442" s="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20"/>
      <c r="G443" s="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20"/>
      <c r="G444" s="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20"/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20"/>
      <c r="G446" s="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20"/>
      <c r="G447" s="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20"/>
      <c r="G448" s="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20"/>
      <c r="G449" s="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20"/>
      <c r="G450" s="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20"/>
      <c r="G451" s="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20"/>
      <c r="G452" s="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20"/>
      <c r="G453" s="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20"/>
      <c r="G454" s="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20"/>
      <c r="G455" s="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20"/>
      <c r="G456" s="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20"/>
      <c r="G457" s="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20"/>
      <c r="G458" s="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20"/>
      <c r="G459" s="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20"/>
      <c r="G460" s="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20"/>
      <c r="G461" s="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20"/>
      <c r="G462" s="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20"/>
      <c r="G463" s="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20"/>
      <c r="G464" s="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20"/>
      <c r="G465" s="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20"/>
      <c r="G466" s="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20"/>
      <c r="G467" s="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20"/>
      <c r="G468" s="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20"/>
      <c r="G469" s="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20"/>
      <c r="G470" s="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20"/>
      <c r="G471" s="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20"/>
      <c r="G472" s="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20"/>
      <c r="G473" s="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20"/>
      <c r="G474" s="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20"/>
      <c r="G475" s="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20"/>
      <c r="G476" s="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20"/>
      <c r="G477" s="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20"/>
      <c r="G478" s="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20"/>
      <c r="G479" s="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20"/>
      <c r="G480" s="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20"/>
      <c r="G481" s="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20"/>
      <c r="G482" s="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20"/>
      <c r="G483" s="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20"/>
      <c r="G484" s="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20"/>
      <c r="G485" s="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20"/>
      <c r="G486" s="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20"/>
      <c r="G487" s="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20"/>
      <c r="G488" s="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20"/>
      <c r="G489" s="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20"/>
      <c r="G490" s="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20"/>
      <c r="G491" s="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20"/>
      <c r="G492" s="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20"/>
      <c r="G493" s="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20"/>
      <c r="G494" s="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20"/>
      <c r="G495" s="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20"/>
      <c r="G496" s="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20"/>
      <c r="G497" s="9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20"/>
      <c r="G498" s="9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20"/>
      <c r="G499" s="9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20"/>
      <c r="G500" s="9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20"/>
      <c r="G501" s="9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20"/>
      <c r="G502" s="9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20"/>
      <c r="G503" s="9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20"/>
      <c r="G504" s="9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20"/>
      <c r="G505" s="9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20"/>
      <c r="G506" s="9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20"/>
      <c r="G507" s="9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20"/>
      <c r="G508" s="9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20"/>
      <c r="G509" s="9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20"/>
      <c r="G510" s="9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20"/>
      <c r="G511" s="9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20"/>
      <c r="G512" s="9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20"/>
      <c r="G513" s="9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20"/>
      <c r="G514" s="9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20"/>
      <c r="G515" s="9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20"/>
      <c r="G516" s="9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20"/>
      <c r="G517" s="9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20"/>
      <c r="G518" s="9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20"/>
      <c r="G519" s="9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20"/>
      <c r="G520" s="9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20"/>
      <c r="G521" s="9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20"/>
      <c r="G522" s="9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20"/>
      <c r="G523" s="9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20"/>
      <c r="G524" s="9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20"/>
      <c r="G525" s="9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20"/>
      <c r="G526" s="9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20"/>
      <c r="G527" s="9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20"/>
      <c r="G528" s="9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20"/>
      <c r="G529" s="9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20"/>
      <c r="G530" s="9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20"/>
      <c r="G531" s="9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20"/>
      <c r="G532" s="9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20"/>
      <c r="G533" s="9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20"/>
      <c r="G534" s="9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20"/>
      <c r="G535" s="9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20"/>
      <c r="G536" s="9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20"/>
      <c r="G537" s="9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20"/>
      <c r="G538" s="9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20"/>
      <c r="G539" s="9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20"/>
      <c r="G540" s="9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20"/>
      <c r="G541" s="9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20"/>
      <c r="G542" s="9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20"/>
      <c r="G543" s="9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20"/>
      <c r="G544" s="9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20"/>
      <c r="G545" s="9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20"/>
      <c r="G546" s="9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20"/>
      <c r="G547" s="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20"/>
      <c r="G548" s="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20"/>
      <c r="G549" s="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20"/>
      <c r="G550" s="9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20"/>
      <c r="G551" s="9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20"/>
      <c r="G552" s="9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20"/>
      <c r="G553" s="9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20"/>
      <c r="G554" s="9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20"/>
      <c r="G555" s="9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20"/>
      <c r="G556" s="9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20"/>
      <c r="G557" s="9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20"/>
      <c r="G558" s="9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20"/>
      <c r="G559" s="9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20"/>
      <c r="G560" s="9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20"/>
      <c r="G561" s="9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20"/>
      <c r="G562" s="9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20"/>
      <c r="G563" s="9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20"/>
      <c r="G564" s="9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20"/>
      <c r="G565" s="9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20"/>
      <c r="G566" s="9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20"/>
      <c r="G567" s="9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20"/>
      <c r="G568" s="9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20"/>
      <c r="G569" s="9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20"/>
      <c r="G570" s="9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20"/>
      <c r="G571" s="9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20"/>
      <c r="G572" s="9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20"/>
      <c r="G573" s="9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20"/>
      <c r="G574" s="9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20"/>
      <c r="G575" s="9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20"/>
      <c r="G576" s="9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20"/>
      <c r="G577" s="9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20"/>
      <c r="G578" s="9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20"/>
      <c r="G579" s="9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20"/>
      <c r="G580" s="9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20"/>
      <c r="G581" s="9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20"/>
      <c r="G582" s="9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20"/>
      <c r="G583" s="9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20"/>
      <c r="G584" s="9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20"/>
      <c r="G585" s="9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20"/>
      <c r="G586" s="9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20"/>
      <c r="G587" s="9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20"/>
      <c r="G588" s="9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20"/>
      <c r="G589" s="9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20"/>
      <c r="G590" s="9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20"/>
      <c r="G591" s="9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20"/>
      <c r="G592" s="9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20"/>
      <c r="G593" s="9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20"/>
      <c r="G594" s="9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20"/>
      <c r="G595" s="9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20"/>
      <c r="G596" s="9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20"/>
      <c r="G597" s="9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20"/>
      <c r="G598" s="9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20"/>
      <c r="G599" s="9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20"/>
      <c r="G600" s="9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20"/>
      <c r="G601" s="9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20"/>
      <c r="G602" s="9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20"/>
      <c r="G603" s="9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20"/>
      <c r="G604" s="9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20"/>
      <c r="G605" s="9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20"/>
      <c r="G606" s="9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20"/>
      <c r="G607" s="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20"/>
      <c r="G608" s="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20"/>
      <c r="G609" s="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20"/>
      <c r="G610" s="9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20"/>
      <c r="G611" s="9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20"/>
      <c r="G612" s="9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20"/>
      <c r="G613" s="9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20"/>
      <c r="G614" s="9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20"/>
      <c r="G615" s="9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20"/>
      <c r="G616" s="9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20"/>
      <c r="G617" s="9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20"/>
      <c r="G618" s="9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20"/>
      <c r="G619" s="9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20"/>
      <c r="G620" s="9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20"/>
      <c r="G621" s="9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20"/>
      <c r="G622" s="9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20"/>
      <c r="G623" s="9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20"/>
      <c r="G624" s="9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20"/>
      <c r="G625" s="9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20"/>
      <c r="G626" s="9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20"/>
      <c r="G627" s="9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20"/>
      <c r="G628" s="9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20"/>
      <c r="G629" s="9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20"/>
      <c r="G630" s="9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20"/>
      <c r="G631" s="9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20"/>
      <c r="G632" s="9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20"/>
      <c r="G633" s="9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20"/>
      <c r="G634" s="9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20"/>
      <c r="G635" s="9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20"/>
      <c r="G636" s="9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20"/>
      <c r="G637" s="9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20"/>
      <c r="G638" s="9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20"/>
      <c r="G639" s="9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20"/>
      <c r="G640" s="9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20"/>
      <c r="G641" s="9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20"/>
      <c r="G642" s="9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20"/>
      <c r="G643" s="9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20"/>
      <c r="G644" s="9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20"/>
      <c r="G645" s="9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20"/>
      <c r="G646" s="9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20"/>
      <c r="G647" s="9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20"/>
      <c r="G648" s="9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20"/>
      <c r="G649" s="9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20"/>
      <c r="G650" s="9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20"/>
      <c r="G651" s="9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20"/>
      <c r="G652" s="9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20"/>
      <c r="G653" s="9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20"/>
      <c r="G654" s="9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20"/>
      <c r="G655" s="9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20"/>
      <c r="G656" s="9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20"/>
      <c r="G657" s="9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20"/>
      <c r="G658" s="9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20"/>
      <c r="G659" s="9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20"/>
      <c r="G660" s="9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20"/>
      <c r="G661" s="9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20"/>
      <c r="G662" s="9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20"/>
      <c r="G663" s="9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20"/>
      <c r="G664" s="9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20"/>
      <c r="G665" s="9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20"/>
      <c r="G666" s="9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20"/>
      <c r="G667" s="9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20"/>
      <c r="G668" s="9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20"/>
      <c r="G669" s="9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20"/>
      <c r="G670" s="9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20"/>
      <c r="G671" s="9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20"/>
      <c r="G672" s="9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20"/>
      <c r="G673" s="9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20"/>
      <c r="G674" s="9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20"/>
      <c r="G675" s="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20"/>
      <c r="G676" s="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20"/>
      <c r="G677" s="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20"/>
      <c r="G678" s="9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20"/>
      <c r="G679" s="9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20"/>
      <c r="G680" s="9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20"/>
      <c r="G681" s="9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20"/>
      <c r="G682" s="9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20"/>
      <c r="G683" s="9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20"/>
      <c r="G684" s="9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20"/>
      <c r="G685" s="9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20"/>
      <c r="G686" s="9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20"/>
      <c r="G687" s="9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20"/>
      <c r="G688" s="9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20"/>
      <c r="G689" s="9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20"/>
      <c r="G690" s="9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20"/>
      <c r="G691" s="9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20"/>
      <c r="G692" s="9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20"/>
      <c r="G693" s="9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20"/>
      <c r="G694" s="9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20"/>
      <c r="G695" s="9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20"/>
      <c r="G696" s="9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20"/>
      <c r="G697" s="9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20"/>
      <c r="G698" s="9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20"/>
      <c r="G699" s="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20"/>
      <c r="G700" s="9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20"/>
      <c r="G701" s="9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20"/>
      <c r="G702" s="9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20"/>
      <c r="G703" s="9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20"/>
      <c r="G704" s="9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20"/>
      <c r="G705" s="9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20"/>
      <c r="G706" s="9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20"/>
      <c r="G707" s="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20"/>
      <c r="G708" s="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20"/>
      <c r="G709" s="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20"/>
      <c r="G710" s="9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20"/>
      <c r="G711" s="9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20"/>
      <c r="G712" s="9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20"/>
      <c r="G713" s="9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20"/>
      <c r="G714" s="9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20"/>
      <c r="G715" s="9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20"/>
      <c r="G716" s="9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20"/>
      <c r="G717" s="9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20"/>
      <c r="G718" s="9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20"/>
      <c r="G719" s="9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20"/>
      <c r="G720" s="9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20"/>
      <c r="G721" s="9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20"/>
      <c r="G722" s="9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20"/>
      <c r="G723" s="9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20"/>
      <c r="G724" s="9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20"/>
      <c r="G725" s="9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20"/>
      <c r="G726" s="9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20"/>
      <c r="G727" s="9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20"/>
      <c r="G728" s="9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20"/>
      <c r="G729" s="9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20"/>
      <c r="G730" s="9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20"/>
      <c r="G731" s="9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20"/>
      <c r="G732" s="9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20"/>
      <c r="G733" s="9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20"/>
      <c r="G734" s="9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20"/>
      <c r="G735" s="9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20"/>
      <c r="G736" s="9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20"/>
      <c r="G737" s="9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20"/>
      <c r="G738" s="9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20"/>
      <c r="G739" s="9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20"/>
      <c r="G740" s="9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20"/>
      <c r="G741" s="9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20"/>
      <c r="G742" s="9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20"/>
      <c r="G743" s="9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20"/>
      <c r="G744" s="9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20"/>
      <c r="G745" s="9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20"/>
      <c r="G746" s="9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20"/>
      <c r="G747" s="9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20"/>
      <c r="G748" s="9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20"/>
      <c r="G749" s="9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20"/>
      <c r="G750" s="9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20"/>
      <c r="G751" s="9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20"/>
      <c r="G752" s="9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20"/>
      <c r="G753" s="9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20"/>
      <c r="G754" s="9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20"/>
      <c r="G755" s="9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20"/>
      <c r="G756" s="9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20"/>
      <c r="G757" s="9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20"/>
      <c r="G758" s="9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20"/>
      <c r="G759" s="9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20"/>
      <c r="G760" s="9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20"/>
      <c r="G761" s="9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20"/>
      <c r="G762" s="9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20"/>
      <c r="G763" s="9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20"/>
      <c r="G764" s="9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20"/>
      <c r="G765" s="9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20"/>
      <c r="G766" s="9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</sheetData>
  <mergeCells count="2">
    <mergeCell ref="A1:B1"/>
    <mergeCell ref="C1:D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29.13"/>
    <col customWidth="1" min="4" max="4" width="27.38"/>
    <col customWidth="1" min="5" max="5" width="21.13"/>
    <col customWidth="1" min="6" max="6" width="28.88"/>
    <col customWidth="1" min="7" max="7" width="26.0"/>
    <col customWidth="1" min="11" max="11" width="20.13"/>
  </cols>
  <sheetData>
    <row r="1">
      <c r="A1" s="21"/>
      <c r="B1" s="22" t="s">
        <v>108</v>
      </c>
      <c r="C1" s="22" t="s">
        <v>109</v>
      </c>
      <c r="D1" s="22" t="s">
        <v>110</v>
      </c>
      <c r="E1" s="22" t="s">
        <v>111</v>
      </c>
      <c r="F1" s="22" t="s">
        <v>112</v>
      </c>
      <c r="G1" s="22" t="s">
        <v>113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>
      <c r="A3" s="21"/>
      <c r="B3" s="21"/>
      <c r="C3" s="23"/>
      <c r="D3" s="24">
        <f>E29</f>
        <v>0</v>
      </c>
      <c r="E3" s="25">
        <f>E35</f>
        <v>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>
      <c r="A4" s="21"/>
      <c r="B4" s="21"/>
      <c r="C4" s="23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>
      <c r="A5" s="21"/>
      <c r="B5" s="21"/>
      <c r="C5" s="22"/>
      <c r="D5" s="23">
        <f>E32</f>
        <v>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>
      <c r="A7" s="21"/>
      <c r="B7" s="22"/>
      <c r="C7" s="26"/>
      <c r="D7" s="27"/>
      <c r="E7" s="27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>
      <c r="A8" s="21"/>
      <c r="B8" s="22">
        <v>524391.4115872</v>
      </c>
      <c r="C8" s="28"/>
      <c r="D8" s="29"/>
      <c r="E8" s="29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>
      <c r="A9" s="21"/>
      <c r="B9" s="22"/>
      <c r="C9" s="23"/>
      <c r="D9" s="30"/>
      <c r="E9" s="29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>
      <c r="A10" s="21"/>
      <c r="B10" s="22"/>
      <c r="C10" s="25"/>
      <c r="E10" s="2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>
      <c r="A11" s="21"/>
      <c r="B11" s="21"/>
      <c r="C11" s="23"/>
      <c r="D11" s="30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>
      <c r="A12" s="21"/>
      <c r="B12" s="22"/>
      <c r="C12" s="25"/>
      <c r="D12" s="22"/>
      <c r="E12" s="29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>
      <c r="A13" s="21"/>
      <c r="B13" s="22"/>
      <c r="C13" s="25"/>
      <c r="D13" s="29"/>
      <c r="E13" s="3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>
      <c r="A14" s="21"/>
      <c r="B14" s="21"/>
      <c r="C14" s="28"/>
      <c r="D14" s="29"/>
      <c r="E14" s="29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>
      <c r="A15" s="21"/>
      <c r="B15" s="21"/>
      <c r="C15" s="29"/>
      <c r="D15" s="29"/>
      <c r="E15" s="2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>
      <c r="A16" s="21"/>
      <c r="B16" s="22"/>
      <c r="C16" s="29"/>
      <c r="D16" s="29"/>
      <c r="E16" s="29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>
      <c r="A17" s="21"/>
      <c r="B17" s="21"/>
      <c r="C17" s="29"/>
      <c r="D17" s="29"/>
      <c r="E17" s="29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>
      <c r="A18" s="21"/>
      <c r="B18" s="21"/>
      <c r="C18" s="32"/>
      <c r="D18" s="32"/>
      <c r="E18" s="32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>
      <c r="A19" s="21"/>
      <c r="B19" s="21"/>
      <c r="C19" s="21"/>
      <c r="D19" s="21"/>
      <c r="E19" s="21"/>
      <c r="F19" s="21"/>
      <c r="G19" s="21"/>
      <c r="H19" s="21"/>
      <c r="I19" s="22" t="s">
        <v>114</v>
      </c>
      <c r="J19" s="21"/>
      <c r="K19" s="22" t="s">
        <v>115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>
      <c r="A21" s="21"/>
      <c r="B21" s="21">
        <f>SUM(B2:B19)</f>
        <v>524391.4116</v>
      </c>
      <c r="C21" s="24">
        <f t="shared" ref="C21:D21" si="1">SUM(C3:C19)</f>
        <v>0</v>
      </c>
      <c r="D21" s="24">
        <f t="shared" si="1"/>
        <v>0</v>
      </c>
      <c r="E21" s="33">
        <f>SUM(E3:E18)</f>
        <v>0</v>
      </c>
      <c r="F21" s="24">
        <f>C21+D21+E21</f>
        <v>0</v>
      </c>
      <c r="G21" s="34">
        <f>B21-C21-D21-E21</f>
        <v>524391.4116</v>
      </c>
      <c r="H21" s="21"/>
      <c r="I21" s="22">
        <v>2.0</v>
      </c>
      <c r="J21" s="21"/>
      <c r="K21" s="24">
        <f t="shared" ref="K21:K24" si="2">I21*G$21/100</f>
        <v>10487.82823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>
      <c r="A22" s="21"/>
      <c r="B22" s="21"/>
      <c r="C22" s="21"/>
      <c r="D22" s="21"/>
      <c r="E22" s="21"/>
      <c r="F22" s="21"/>
      <c r="G22" s="21"/>
      <c r="H22" s="21"/>
      <c r="I22" s="22">
        <v>2.0</v>
      </c>
      <c r="J22" s="21"/>
      <c r="K22" s="24">
        <f t="shared" si="2"/>
        <v>10487.82823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>
      <c r="A23" s="21"/>
      <c r="B23" s="21"/>
      <c r="C23" s="22" t="s">
        <v>116</v>
      </c>
      <c r="D23" s="22" t="s">
        <v>117</v>
      </c>
      <c r="E23" s="22" t="s">
        <v>118</v>
      </c>
      <c r="F23" s="21"/>
      <c r="G23" s="21"/>
      <c r="H23" s="21"/>
      <c r="I23" s="22">
        <v>3.0</v>
      </c>
      <c r="J23" s="21"/>
      <c r="K23" s="24">
        <f t="shared" si="2"/>
        <v>15731.74235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>
      <c r="A24" s="21"/>
      <c r="B24" s="21"/>
      <c r="C24" s="24">
        <f>B21-C21</f>
        <v>524391.4116</v>
      </c>
      <c r="D24" s="24">
        <f>B21-C21-D21</f>
        <v>524391.4116</v>
      </c>
      <c r="E24" s="24">
        <f>E21*100/D24</f>
        <v>0</v>
      </c>
      <c r="F24" s="21"/>
      <c r="G24" s="21"/>
      <c r="H24" s="21"/>
      <c r="I24" s="21"/>
      <c r="J24" s="21"/>
      <c r="K24" s="24">
        <f t="shared" si="2"/>
        <v>0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>
      <c r="A25" s="21"/>
      <c r="B25" s="21"/>
      <c r="C25" s="21"/>
      <c r="D25" s="21"/>
      <c r="E25" s="21"/>
      <c r="F25" s="21"/>
      <c r="G25" s="21"/>
      <c r="H25" s="21"/>
      <c r="I25" s="22"/>
      <c r="J25" s="21"/>
      <c r="K25" s="22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>
      <c r="A26" s="21"/>
      <c r="B26" s="21"/>
      <c r="C26" s="21"/>
      <c r="D26" s="21"/>
      <c r="E26" s="21"/>
      <c r="F26" s="21"/>
      <c r="G26" s="21"/>
      <c r="H26" s="21"/>
      <c r="I26" s="22" t="s">
        <v>119</v>
      </c>
      <c r="J26" s="21"/>
      <c r="K26" s="22" t="s">
        <v>120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>
      <c r="A27" s="21"/>
      <c r="B27" s="21"/>
      <c r="C27" s="21"/>
      <c r="D27" s="21"/>
      <c r="E27" s="21"/>
      <c r="F27" s="21"/>
      <c r="G27" s="21"/>
      <c r="H27" s="21"/>
      <c r="I27" s="21">
        <f>SUM(I21,I22,I23,I24)</f>
        <v>7</v>
      </c>
      <c r="J27" s="21"/>
      <c r="K27" s="24">
        <f>SUM(K21,K22,K23,K24)</f>
        <v>36707.39881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>
      <c r="A29" s="21"/>
      <c r="B29" s="21"/>
      <c r="C29" s="22" t="s">
        <v>121</v>
      </c>
      <c r="D29" s="22"/>
      <c r="E29" s="24">
        <f>D29*C24/100</f>
        <v>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>
      <c r="A32" s="21"/>
      <c r="B32" s="21"/>
      <c r="C32" s="22" t="s">
        <v>122</v>
      </c>
      <c r="D32" s="22"/>
      <c r="E32" s="24">
        <f>D32*C24/100</f>
        <v>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>
      <c r="A34" s="21"/>
      <c r="B34" s="21"/>
      <c r="C34" s="21"/>
      <c r="D34" s="22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>
      <c r="A35" s="21"/>
      <c r="B35" s="21"/>
      <c r="C35" s="22" t="s">
        <v>123</v>
      </c>
      <c r="D35" s="22"/>
      <c r="E35" s="24">
        <f>D35*D24/100</f>
        <v>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>
      <c r="A59" s="21"/>
      <c r="B59" s="22" t="s">
        <v>108</v>
      </c>
      <c r="C59" s="22" t="s">
        <v>109</v>
      </c>
      <c r="D59" s="22" t="s">
        <v>110</v>
      </c>
      <c r="E59" s="22" t="s">
        <v>111</v>
      </c>
      <c r="F59" s="22" t="s">
        <v>112</v>
      </c>
      <c r="G59" s="22" t="s">
        <v>113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>
      <c r="A61" s="21"/>
      <c r="B61" s="21"/>
      <c r="C61" s="23"/>
      <c r="D61" s="24">
        <f>E87</f>
        <v>0</v>
      </c>
      <c r="E61" s="25">
        <f>E93</f>
        <v>0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>
      <c r="A62" s="21"/>
      <c r="B62" s="21"/>
      <c r="C62" s="2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>
      <c r="A63" s="21"/>
      <c r="B63" s="21"/>
      <c r="C63" s="22"/>
      <c r="D63" s="23">
        <f>E90</f>
        <v>0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>
      <c r="A65" s="21"/>
      <c r="B65" s="22"/>
      <c r="C65" s="26"/>
      <c r="D65" s="27"/>
      <c r="E65" s="27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>
      <c r="A66" s="21"/>
      <c r="B66" s="22"/>
      <c r="C66" s="28"/>
      <c r="D66" s="29"/>
      <c r="E66" s="29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>
      <c r="A67" s="21"/>
      <c r="B67" s="22">
        <v>99999.9</v>
      </c>
      <c r="C67" s="23">
        <v>22499.98</v>
      </c>
      <c r="D67" s="35">
        <v>774.9992</v>
      </c>
      <c r="E67" s="3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>
      <c r="A68" s="21"/>
      <c r="B68" s="22"/>
      <c r="C68" s="25"/>
      <c r="D68" s="30"/>
      <c r="E68" s="22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>
      <c r="A69" s="21"/>
      <c r="B69" s="22">
        <v>10000.0</v>
      </c>
      <c r="C69" s="22">
        <v>10000.0</v>
      </c>
      <c r="D69" s="35">
        <v>5000.0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>
      <c r="A70" s="21"/>
      <c r="B70" s="22"/>
      <c r="C70" s="25"/>
      <c r="D70" s="22"/>
      <c r="E70" s="3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>
      <c r="A71" s="21"/>
      <c r="B71" s="22">
        <v>500000.0</v>
      </c>
      <c r="C71" s="25"/>
      <c r="D71" s="31">
        <v>149.9665165</v>
      </c>
      <c r="E71" s="3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>
      <c r="A72" s="21"/>
      <c r="B72" s="21"/>
      <c r="C72" s="28"/>
      <c r="D72" s="31">
        <v>6024.9657165</v>
      </c>
      <c r="E72" s="29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>
      <c r="A73" s="21"/>
      <c r="B73" s="22">
        <v>14996.65165</v>
      </c>
      <c r="C73" s="31"/>
      <c r="D73" s="31">
        <v>6024.9657165</v>
      </c>
      <c r="E73" s="29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>
      <c r="A74" s="21"/>
      <c r="B74" s="22"/>
      <c r="C74" s="29"/>
      <c r="D74" s="31">
        <v>149.9665165</v>
      </c>
      <c r="E74" s="29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>
      <c r="A75" s="21"/>
      <c r="B75" s="21"/>
      <c r="C75" s="29"/>
      <c r="D75" s="29"/>
      <c r="E75" s="29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>
      <c r="A76" s="21"/>
      <c r="B76" s="21"/>
      <c r="C76" s="32"/>
      <c r="D76" s="32"/>
      <c r="E76" s="32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>
      <c r="A77" s="21"/>
      <c r="B77" s="21"/>
      <c r="C77" s="21"/>
      <c r="D77" s="21"/>
      <c r="E77" s="21"/>
      <c r="F77" s="21"/>
      <c r="G77" s="21"/>
      <c r="H77" s="21"/>
      <c r="I77" s="22" t="s">
        <v>114</v>
      </c>
      <c r="J77" s="21"/>
      <c r="K77" s="22" t="s">
        <v>115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>
      <c r="A79" s="21"/>
      <c r="B79" s="21">
        <f>SUM(B60:B77)</f>
        <v>624996.5517</v>
      </c>
      <c r="C79" s="24">
        <f t="shared" ref="C79:D79" si="3">SUM(C61:C77)</f>
        <v>32499.98</v>
      </c>
      <c r="D79" s="24">
        <f t="shared" si="3"/>
        <v>18124.86367</v>
      </c>
      <c r="E79" s="33">
        <f>SUM(E61:E76)</f>
        <v>0</v>
      </c>
      <c r="F79" s="24">
        <f>C79+D79+E79</f>
        <v>50624.84367</v>
      </c>
      <c r="G79" s="34">
        <f>B79-C79-D79-E79</f>
        <v>574371.708</v>
      </c>
      <c r="H79" s="21"/>
      <c r="I79" s="22"/>
      <c r="J79" s="21"/>
      <c r="K79" s="24">
        <f t="shared" ref="K79:K82" si="4">I79*G$79/100</f>
        <v>0</v>
      </c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>
      <c r="A80" s="21"/>
      <c r="B80" s="21"/>
      <c r="C80" s="21"/>
      <c r="D80" s="21"/>
      <c r="E80" s="21"/>
      <c r="F80" s="21"/>
      <c r="G80" s="21"/>
      <c r="H80" s="21"/>
      <c r="I80" s="22"/>
      <c r="J80" s="21"/>
      <c r="K80" s="24">
        <f t="shared" si="4"/>
        <v>0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>
      <c r="A81" s="21"/>
      <c r="B81" s="21"/>
      <c r="C81" s="22" t="s">
        <v>116</v>
      </c>
      <c r="D81" s="22" t="s">
        <v>117</v>
      </c>
      <c r="E81" s="22" t="s">
        <v>118</v>
      </c>
      <c r="F81" s="21"/>
      <c r="G81" s="21"/>
      <c r="H81" s="21"/>
      <c r="I81" s="22"/>
      <c r="J81" s="21"/>
      <c r="K81" s="24">
        <f t="shared" si="4"/>
        <v>0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>
      <c r="A82" s="21"/>
      <c r="B82" s="21"/>
      <c r="C82" s="24">
        <f>B79-C79</f>
        <v>592496.5717</v>
      </c>
      <c r="D82" s="24">
        <f>B79-C79-D79</f>
        <v>574371.708</v>
      </c>
      <c r="E82" s="24">
        <f>E79*100/D82</f>
        <v>0</v>
      </c>
      <c r="F82" s="21"/>
      <c r="G82" s="21"/>
      <c r="H82" s="21"/>
      <c r="I82" s="21"/>
      <c r="J82" s="21"/>
      <c r="K82" s="24">
        <f t="shared" si="4"/>
        <v>0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>
      <c r="A83" s="21"/>
      <c r="B83" s="21"/>
      <c r="C83" s="21"/>
      <c r="D83" s="21"/>
      <c r="E83" s="21"/>
      <c r="F83" s="21"/>
      <c r="G83" s="21"/>
      <c r="H83" s="21"/>
      <c r="I83" s="22"/>
      <c r="J83" s="21"/>
      <c r="K83" s="22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>
      <c r="A84" s="21"/>
      <c r="B84" s="21"/>
      <c r="C84" s="21"/>
      <c r="D84" s="21"/>
      <c r="E84" s="21"/>
      <c r="F84" s="21"/>
      <c r="G84" s="21"/>
      <c r="H84" s="21"/>
      <c r="I84" s="22" t="s">
        <v>119</v>
      </c>
      <c r="J84" s="21"/>
      <c r="K84" s="22" t="s">
        <v>120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>
      <c r="A85" s="21"/>
      <c r="B85" s="21"/>
      <c r="C85" s="21"/>
      <c r="D85" s="21"/>
      <c r="E85" s="21"/>
      <c r="F85" s="21"/>
      <c r="G85" s="21"/>
      <c r="H85" s="21"/>
      <c r="I85" s="21">
        <f>SUM(I79,I80,I81,I82)</f>
        <v>0</v>
      </c>
      <c r="J85" s="21"/>
      <c r="K85" s="24">
        <f>SUM(K79,K80,K81,K82)</f>
        <v>0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>
      <c r="A87" s="21"/>
      <c r="B87" s="21"/>
      <c r="C87" s="22" t="s">
        <v>121</v>
      </c>
      <c r="D87" s="22"/>
      <c r="E87" s="24">
        <f>D87*C82/100</f>
        <v>0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>
      <c r="A90" s="21"/>
      <c r="B90" s="21"/>
      <c r="C90" s="22" t="s">
        <v>122</v>
      </c>
      <c r="D90" s="22"/>
      <c r="E90" s="24">
        <f>D90*C82/100</f>
        <v>0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>
      <c r="A92" s="21"/>
      <c r="B92" s="21"/>
      <c r="C92" s="21"/>
      <c r="D92" s="22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>
      <c r="A93" s="21"/>
      <c r="B93" s="21"/>
      <c r="C93" s="22" t="s">
        <v>123</v>
      </c>
      <c r="D93" s="22"/>
      <c r="E93" s="24">
        <f>D93*D82/100</f>
        <v>0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38"/>
    <col customWidth="1" min="8" max="8" width="12.38"/>
    <col customWidth="1" min="12" max="12" width="18.38"/>
    <col customWidth="1" min="14" max="14" width="14.25"/>
    <col customWidth="1" min="16" max="16" width="17.63"/>
  </cols>
  <sheetData>
    <row r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>
      <c r="A3" s="36"/>
      <c r="B3" s="36"/>
      <c r="C3" s="36"/>
      <c r="D3" s="36"/>
      <c r="E3" s="36"/>
      <c r="F3" s="37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>
      <c r="A6" s="36"/>
      <c r="B6" s="36"/>
      <c r="C6" s="36"/>
      <c r="D6" s="36"/>
      <c r="E6" s="36"/>
      <c r="F6" s="38" t="s">
        <v>124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>
      <c r="A8" s="36"/>
      <c r="B8" s="36"/>
      <c r="C8" s="36"/>
      <c r="D8" s="36"/>
      <c r="E8" s="39"/>
      <c r="F8" s="40"/>
      <c r="G8" s="41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</row>
    <row r="9">
      <c r="A9" s="36"/>
      <c r="B9" s="36"/>
      <c r="C9" s="36"/>
      <c r="D9" s="36"/>
      <c r="E9" s="42"/>
      <c r="F9" s="43">
        <v>62720.2364885</v>
      </c>
      <c r="G9" s="44"/>
      <c r="H9" s="36">
        <f t="shared" ref="H9:H13" si="1">F9/$F$30</f>
        <v>0.1214602937</v>
      </c>
      <c r="I9" s="36"/>
      <c r="J9" s="36"/>
      <c r="K9" s="36"/>
      <c r="L9" s="36">
        <f t="shared" ref="L9:L13" si="2">H9*$J$11</f>
        <v>0.9716823496</v>
      </c>
      <c r="M9" s="36"/>
      <c r="N9" s="36">
        <f t="shared" ref="N9:N13" si="3">L9*$F$30/100</f>
        <v>5017.618919</v>
      </c>
      <c r="O9" s="36">
        <f t="shared" ref="O9:O13" si="4">ROUND(L9,2)</f>
        <v>0.97</v>
      </c>
      <c r="P9" s="36"/>
      <c r="Q9" s="36"/>
      <c r="R9" s="36"/>
      <c r="S9" s="36"/>
      <c r="T9" s="36"/>
      <c r="U9" s="36"/>
      <c r="V9" s="36"/>
      <c r="W9" s="36"/>
    </row>
    <row r="10">
      <c r="A10" s="36"/>
      <c r="B10" s="38" t="s">
        <v>125</v>
      </c>
      <c r="C10" s="36"/>
      <c r="D10" s="36"/>
      <c r="E10" s="42"/>
      <c r="F10" s="45"/>
      <c r="G10" s="44"/>
      <c r="H10" s="36">
        <f t="shared" si="1"/>
        <v>0</v>
      </c>
      <c r="I10" s="39"/>
      <c r="J10" s="40"/>
      <c r="K10" s="41"/>
      <c r="L10" s="36">
        <f t="shared" si="2"/>
        <v>0</v>
      </c>
      <c r="M10" s="36"/>
      <c r="N10" s="36">
        <f t="shared" si="3"/>
        <v>0</v>
      </c>
      <c r="O10" s="36">
        <f t="shared" si="4"/>
        <v>0</v>
      </c>
      <c r="P10" s="36"/>
      <c r="Q10" s="36"/>
      <c r="R10" s="36"/>
      <c r="S10" s="36"/>
      <c r="T10" s="36"/>
      <c r="U10" s="36"/>
      <c r="V10" s="36"/>
      <c r="W10" s="36"/>
    </row>
    <row r="11">
      <c r="A11" s="36"/>
      <c r="B11" s="36"/>
      <c r="C11" s="36"/>
      <c r="D11" s="36"/>
      <c r="E11" s="42"/>
      <c r="F11" s="43">
        <v>14669.140927</v>
      </c>
      <c r="G11" s="44"/>
      <c r="H11" s="36">
        <f t="shared" si="1"/>
        <v>0.02840738915</v>
      </c>
      <c r="I11" s="42"/>
      <c r="J11" s="43">
        <v>8.0</v>
      </c>
      <c r="K11" s="44"/>
      <c r="L11" s="36">
        <f t="shared" si="2"/>
        <v>0.2272591132</v>
      </c>
      <c r="M11" s="36"/>
      <c r="N11" s="36">
        <f t="shared" si="3"/>
        <v>1173.531274</v>
      </c>
      <c r="O11" s="36">
        <f t="shared" si="4"/>
        <v>0.23</v>
      </c>
      <c r="P11" s="36"/>
      <c r="Q11" s="36"/>
      <c r="R11" s="36"/>
      <c r="S11" s="36"/>
      <c r="T11" s="36"/>
      <c r="U11" s="36"/>
      <c r="V11" s="36"/>
      <c r="W11" s="36"/>
    </row>
    <row r="12">
      <c r="A12" s="36"/>
      <c r="B12" s="36"/>
      <c r="C12" s="36"/>
      <c r="D12" s="36"/>
      <c r="E12" s="42"/>
      <c r="F12" s="45"/>
      <c r="G12" s="44"/>
      <c r="H12" s="36">
        <f t="shared" si="1"/>
        <v>0</v>
      </c>
      <c r="I12" s="46"/>
      <c r="J12" s="47"/>
      <c r="K12" s="48"/>
      <c r="L12" s="36">
        <f t="shared" si="2"/>
        <v>0</v>
      </c>
      <c r="M12" s="36"/>
      <c r="N12" s="36">
        <f t="shared" si="3"/>
        <v>0</v>
      </c>
      <c r="O12" s="36">
        <f t="shared" si="4"/>
        <v>0</v>
      </c>
      <c r="P12" s="36"/>
      <c r="Q12" s="36"/>
      <c r="R12" s="36"/>
      <c r="S12" s="36"/>
      <c r="T12" s="36"/>
      <c r="U12" s="36"/>
      <c r="V12" s="36"/>
      <c r="W12" s="36"/>
    </row>
    <row r="13">
      <c r="A13" s="36"/>
      <c r="B13" s="36"/>
      <c r="C13" s="36"/>
      <c r="D13" s="36"/>
      <c r="E13" s="42"/>
      <c r="F13" s="43">
        <v>438995.3156885</v>
      </c>
      <c r="G13" s="44"/>
      <c r="H13" s="36">
        <f t="shared" si="1"/>
        <v>0.8501323171</v>
      </c>
      <c r="I13" s="36"/>
      <c r="J13" s="36"/>
      <c r="K13" s="36"/>
      <c r="L13" s="36">
        <f t="shared" si="2"/>
        <v>6.801058537</v>
      </c>
      <c r="M13" s="36"/>
      <c r="N13" s="36">
        <f t="shared" si="3"/>
        <v>35119.62526</v>
      </c>
      <c r="O13" s="36">
        <f t="shared" si="4"/>
        <v>6.8</v>
      </c>
      <c r="P13" s="36"/>
      <c r="Q13" s="36"/>
      <c r="R13" s="36"/>
      <c r="S13" s="36"/>
      <c r="T13" s="36"/>
      <c r="U13" s="36"/>
      <c r="V13" s="36"/>
      <c r="W13" s="36"/>
    </row>
    <row r="14">
      <c r="A14" s="36"/>
      <c r="B14" s="36"/>
      <c r="C14" s="36"/>
      <c r="D14" s="36"/>
      <c r="E14" s="46"/>
      <c r="F14" s="47"/>
      <c r="G14" s="48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8" t="s">
        <v>126</v>
      </c>
      <c r="N19" s="36"/>
      <c r="O19" s="38" t="s">
        <v>127</v>
      </c>
      <c r="P19" s="36"/>
      <c r="Q19" s="38" t="s">
        <v>128</v>
      </c>
      <c r="R19" s="36"/>
      <c r="S19" s="36"/>
      <c r="T19" s="36"/>
      <c r="U19" s="36"/>
      <c r="V19" s="36"/>
      <c r="W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49"/>
      <c r="Q21" s="49"/>
      <c r="R21" s="36"/>
      <c r="S21" s="36"/>
      <c r="T21" s="36"/>
      <c r="U21" s="36"/>
      <c r="V21" s="36"/>
      <c r="W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43">
        <v>5.0</v>
      </c>
      <c r="N22" s="36">
        <f t="shared" ref="N22:N26" si="5">M22*F9/100</f>
        <v>3136.011824</v>
      </c>
      <c r="O22" s="43"/>
      <c r="P22" s="49">
        <f t="shared" ref="P22:P26" si="6">O22+N22</f>
        <v>3136.011824</v>
      </c>
      <c r="Q22" s="49">
        <f t="shared" ref="Q22:Q26" si="7">round(P22*$J$11/$L$30,2)</f>
        <v>0.61</v>
      </c>
      <c r="R22" s="36">
        <f t="shared" ref="R22:R26" si="8">M22+Q22</f>
        <v>5.61</v>
      </c>
      <c r="S22" s="36"/>
      <c r="T22" s="36"/>
      <c r="U22" s="36"/>
      <c r="V22" s="36"/>
      <c r="W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45"/>
      <c r="N23" s="36">
        <f t="shared" si="5"/>
        <v>0</v>
      </c>
      <c r="O23" s="45"/>
      <c r="P23" s="49">
        <f t="shared" si="6"/>
        <v>0</v>
      </c>
      <c r="Q23" s="49">
        <f t="shared" si="7"/>
        <v>0</v>
      </c>
      <c r="R23" s="36">
        <f t="shared" si="8"/>
        <v>0</v>
      </c>
      <c r="S23" s="36"/>
      <c r="T23" s="36"/>
      <c r="U23" s="36"/>
      <c r="V23" s="36"/>
      <c r="W23" s="36"/>
    </row>
    <row r="24">
      <c r="A24" s="36"/>
      <c r="B24" s="38" t="s">
        <v>129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43">
        <v>3.0</v>
      </c>
      <c r="N24" s="36">
        <f t="shared" si="5"/>
        <v>440.0742278</v>
      </c>
      <c r="O24" s="43"/>
      <c r="P24" s="49">
        <f t="shared" si="6"/>
        <v>440.0742278</v>
      </c>
      <c r="Q24" s="49">
        <f t="shared" si="7"/>
        <v>0.09</v>
      </c>
      <c r="R24" s="36">
        <f t="shared" si="8"/>
        <v>3.09</v>
      </c>
      <c r="S24" s="36"/>
      <c r="T24" s="36"/>
      <c r="U24" s="36"/>
      <c r="V24" s="36"/>
      <c r="W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45"/>
      <c r="N25" s="36">
        <f t="shared" si="5"/>
        <v>0</v>
      </c>
      <c r="O25" s="45"/>
      <c r="P25" s="49">
        <f t="shared" si="6"/>
        <v>0</v>
      </c>
      <c r="Q25" s="49">
        <f t="shared" si="7"/>
        <v>0</v>
      </c>
      <c r="R25" s="36">
        <f t="shared" si="8"/>
        <v>0</v>
      </c>
      <c r="S25" s="36"/>
      <c r="T25" s="36"/>
      <c r="U25" s="36"/>
      <c r="V25" s="36"/>
      <c r="W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43">
        <v>3.0</v>
      </c>
      <c r="N26" s="36">
        <f t="shared" si="5"/>
        <v>13169.85947</v>
      </c>
      <c r="O26" s="43"/>
      <c r="P26" s="49">
        <f t="shared" si="6"/>
        <v>13169.85947</v>
      </c>
      <c r="Q26" s="49">
        <f t="shared" si="7"/>
        <v>2.55</v>
      </c>
      <c r="R26" s="36">
        <f t="shared" si="8"/>
        <v>5.55</v>
      </c>
      <c r="S26" s="36"/>
      <c r="T26" s="36"/>
      <c r="U26" s="36"/>
      <c r="V26" s="36"/>
      <c r="W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49"/>
      <c r="Q27" s="49"/>
      <c r="R27" s="36"/>
      <c r="S27" s="36"/>
      <c r="T27" s="36"/>
      <c r="U27" s="36"/>
      <c r="V27" s="36"/>
      <c r="W27" s="36"/>
    </row>
    <row r="28">
      <c r="A28" s="36"/>
      <c r="B28" s="36"/>
      <c r="C28" s="36"/>
      <c r="D28" s="36"/>
      <c r="E28" s="36"/>
      <c r="F28" s="38" t="s">
        <v>130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8" t="s">
        <v>131</v>
      </c>
      <c r="Q29" s="36"/>
      <c r="R29" s="36"/>
      <c r="S29" s="36"/>
      <c r="T29" s="36"/>
      <c r="U29" s="36"/>
      <c r="V29" s="36"/>
      <c r="W29" s="36"/>
    </row>
    <row r="30">
      <c r="A30" s="36"/>
      <c r="B30" s="36"/>
      <c r="C30" s="36"/>
      <c r="D30" s="36"/>
      <c r="E30" s="36"/>
      <c r="F30" s="36">
        <f>SUM(F8:F14)</f>
        <v>516384.6931</v>
      </c>
      <c r="G30" s="36"/>
      <c r="H30" s="36"/>
      <c r="I30" s="36"/>
      <c r="J30" s="38"/>
      <c r="K30" s="36"/>
      <c r="L30" s="36">
        <f>J11*F30/100</f>
        <v>41310.77545</v>
      </c>
      <c r="M30" s="36"/>
      <c r="N30" s="36">
        <f>SUM(N21:N27)</f>
        <v>16745.94552</v>
      </c>
      <c r="O30" s="36"/>
      <c r="P30" s="36">
        <f>L30-N30</f>
        <v>24564.82993</v>
      </c>
      <c r="Q30" s="36">
        <f t="shared" ref="Q30:R30" si="9">SUM(Q21:Q27)</f>
        <v>3.25</v>
      </c>
      <c r="R30" s="36">
        <f t="shared" si="9"/>
        <v>14.25</v>
      </c>
      <c r="S30" s="36"/>
      <c r="T30" s="36"/>
      <c r="U30" s="36"/>
      <c r="V30" s="36"/>
      <c r="W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</row>
  </sheetData>
  <drawing r:id="rId1"/>
</worksheet>
</file>