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" sheetId="1" r:id="rId4"/>
    <sheet state="visible" name="Raw Data" sheetId="2" r:id="rId5"/>
    <sheet state="visible" name="Screening Interviews" sheetId="3" r:id="rId6"/>
    <sheet state="visible" name="Round 1" sheetId="4" r:id="rId7"/>
    <sheet state="visible" name="HR Round" sheetId="5" r:id="rId8"/>
    <sheet state="visible" name="Offer" sheetId="6" r:id="rId9"/>
    <sheet state="visible" name="Onboarding" sheetId="7" r:id="rId10"/>
    <sheet state="visible" name="Report" sheetId="8" r:id="rId11"/>
  </sheets>
  <definedNames>
    <definedName hidden="1" localSheetId="1" name="Z_8FCD5AF4_CEB1_48B5_B291_34969305BA34_.wvu.FilterData">'Raw Data'!$A$1:$M$1000</definedName>
    <definedName hidden="1" localSheetId="1" name="Z_9DA66096_2728_48B7_9398_62FF95F79F95_.wvu.FilterData">'Raw Data'!$A$1:$M$1000</definedName>
  </definedNames>
  <calcPr/>
  <customWorkbookViews>
    <customWorkbookView activeSheetId="0" maximized="1" windowHeight="0" windowWidth="0" guid="{9DA66096-2728-48B7-9398-62FF95F79F95}" name="Filter 2"/>
    <customWorkbookView activeSheetId="0" maximized="1" windowHeight="0" windowWidth="0" guid="{8FCD5AF4-CEB1-48B5-B291-34969305BA34}" name="Filter 1"/>
  </customWorkbookViews>
</workbook>
</file>

<file path=xl/sharedStrings.xml><?xml version="1.0" encoding="utf-8"?>
<sst xmlns="http://schemas.openxmlformats.org/spreadsheetml/2006/main" count="1460" uniqueCount="507">
  <si>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</si>
  <si>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</si>
  <si>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</si>
  <si>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</si>
  <si>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</si>
  <si>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</si>
  <si>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</si>
  <si>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</si>
  <si>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</si>
  <si>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Column J</t>
  </si>
  <si>
    <t>Column K</t>
  </si>
  <si>
    <t>Column L</t>
  </si>
  <si>
    <t>Column M</t>
  </si>
  <si>
    <t>Column T</t>
  </si>
  <si>
    <t>Column V</t>
  </si>
  <si>
    <t>UID</t>
  </si>
  <si>
    <t>Candidate Name</t>
  </si>
  <si>
    <t>Phone Number</t>
  </si>
  <si>
    <t>Candidate Email ID</t>
  </si>
  <si>
    <t>Native Language</t>
  </si>
  <si>
    <t>Role ID</t>
  </si>
  <si>
    <t>Source Name</t>
  </si>
  <si>
    <t>Source Category</t>
  </si>
  <si>
    <t>Downloaded date of application</t>
  </si>
  <si>
    <t>Resume Link</t>
  </si>
  <si>
    <t>LinkedIN Profile Link</t>
  </si>
  <si>
    <t>Hiring Cycle</t>
  </si>
  <si>
    <t>Sourcing done by</t>
  </si>
  <si>
    <t>Screening Interview Status</t>
  </si>
  <si>
    <t>Round 1 Status</t>
  </si>
  <si>
    <t>HR Round Status</t>
  </si>
  <si>
    <t>Offer Initiation Status</t>
  </si>
  <si>
    <t>Offer Status</t>
  </si>
  <si>
    <t>Onboarding Status</t>
  </si>
  <si>
    <t>Stage of Rejection</t>
  </si>
  <si>
    <t>Rejection Email Status</t>
  </si>
  <si>
    <t>Stage Count</t>
  </si>
  <si>
    <t>Aarav Sharma</t>
  </si>
  <si>
    <t>Aarav891@gmail.com</t>
  </si>
  <si>
    <t>Malayalam</t>
  </si>
  <si>
    <t>Req_123</t>
  </si>
  <si>
    <t>Linkedin</t>
  </si>
  <si>
    <t>Job Posting</t>
  </si>
  <si>
    <t>https://drive.google.com/file/d/abc123456def</t>
  </si>
  <si>
    <t>http://linkedinAarav891@gmail.com:linkedin)</t>
  </si>
  <si>
    <t>Current</t>
  </si>
  <si>
    <t>Priya Patel</t>
  </si>
  <si>
    <t>Priya892@gmail.com</t>
  </si>
  <si>
    <t>Tamil</t>
  </si>
  <si>
    <t>Referral</t>
  </si>
  <si>
    <t>Karthik Menon</t>
  </si>
  <si>
    <t>https://drive.google.com/file/d/xyz987654uvw</t>
  </si>
  <si>
    <t>http://linkedinPriya892@gmail.com:linkedin)</t>
  </si>
  <si>
    <t>Previous</t>
  </si>
  <si>
    <t>Arjun Singh</t>
  </si>
  <si>
    <t>Arjun893@gmail.com</t>
  </si>
  <si>
    <t>Telugu</t>
  </si>
  <si>
    <t>Naukri</t>
  </si>
  <si>
    <t>Head Hunting</t>
  </si>
  <si>
    <t>https://drive.google.com/file/d/mno456789pqr</t>
  </si>
  <si>
    <t>http://linkedinArjun893@gmail.com:linkedin)</t>
  </si>
  <si>
    <t>Nisha Gupta</t>
  </si>
  <si>
    <t>Nisha894@gmail.com</t>
  </si>
  <si>
    <t>Marathi</t>
  </si>
  <si>
    <t>IIMJobs</t>
  </si>
  <si>
    <t>http://linkedinNisha894@gmail.com:linkedin)</t>
  </si>
  <si>
    <t>Rohan Mehta</t>
  </si>
  <si>
    <t>Rohan895@gmail.com</t>
  </si>
  <si>
    <t>Kannada</t>
  </si>
  <si>
    <t>Shine</t>
  </si>
  <si>
    <t>http://linkedinRohan895@gmail.com:linkedin)</t>
  </si>
  <si>
    <t>Diya Joshi</t>
  </si>
  <si>
    <t>Diya 896@gmail.com</t>
  </si>
  <si>
    <t>Hindi</t>
  </si>
  <si>
    <t>http://linkedinDiya 896@gmail.com:linkedin)</t>
  </si>
  <si>
    <t>Vikram Malhotra</t>
  </si>
  <si>
    <t>Vikra897@gmail.com</t>
  </si>
  <si>
    <t>Priya Rao</t>
  </si>
  <si>
    <t>http://linkedinVikra897@gmail.com:linkedin)</t>
  </si>
  <si>
    <t>Kavya Shah</t>
  </si>
  <si>
    <t>Kavya898@gmail.com</t>
  </si>
  <si>
    <t>http://linkedinKavya898@gmail.com:linkedin)</t>
  </si>
  <si>
    <t>Aditya Khanna</t>
  </si>
  <si>
    <t>Adity899@gmail.com</t>
  </si>
  <si>
    <t>http://linkedinAdity899@gmail.com:linkedin)</t>
  </si>
  <si>
    <t>Ayesha Desai</t>
  </si>
  <si>
    <t>Ayesh900@gmail.com</t>
  </si>
  <si>
    <t>http://linkedinAyesh900@gmail.com:linkedin)</t>
  </si>
  <si>
    <t>Rahul Verma</t>
  </si>
  <si>
    <t>Rahul901@gmail.com</t>
  </si>
  <si>
    <t>Arvind Sharma</t>
  </si>
  <si>
    <t>http://linkedinRahul901@gmail.com:linkedin)</t>
  </si>
  <si>
    <t>Ananya Reddy</t>
  </si>
  <si>
    <t>Anany902@gmail.com</t>
  </si>
  <si>
    <t>http://linkedinAnany902@gmail.com:linkedin)</t>
  </si>
  <si>
    <t>Siddharth Jain</t>
  </si>
  <si>
    <t>Siddh903@gmail.com</t>
  </si>
  <si>
    <t>http://linkedinSiddh903@gmail.com:linkedin)</t>
  </si>
  <si>
    <t>Pooja Choudhury</t>
  </si>
  <si>
    <t>Pooja904@gmail.com</t>
  </si>
  <si>
    <t>http://linkedinPooja904@gmail.com:linkedin)</t>
  </si>
  <si>
    <t>Dev Patel</t>
  </si>
  <si>
    <t>Dev P905@gmail.com</t>
  </si>
  <si>
    <t>http://linkedinDev P905@gmail.com:linkedin)</t>
  </si>
  <si>
    <t>Shreya Tiwari</t>
  </si>
  <si>
    <t>Shrey906@gmail.com</t>
  </si>
  <si>
    <t>http://linkedinShrey906@gmail.com:linkedin)</t>
  </si>
  <si>
    <t>Karan Kapoor</t>
  </si>
  <si>
    <t>Karan907@gmail.com</t>
  </si>
  <si>
    <t>Ananya Nair</t>
  </si>
  <si>
    <t>http://linkedinKaran907@gmail.com:linkedin)</t>
  </si>
  <si>
    <t>Alisha Singh</t>
  </si>
  <si>
    <t>Alish908@gmail.com</t>
  </si>
  <si>
    <t>http://linkedinAlish908@gmail.com:linkedin)</t>
  </si>
  <si>
    <t>Sameer Agrawal</t>
  </si>
  <si>
    <t>Samee909@gmail.com</t>
  </si>
  <si>
    <t>http://linkedinSamee909@gmail.com:linkedin)</t>
  </si>
  <si>
    <t>Meera Pandey</t>
  </si>
  <si>
    <t>Meera910@gmail.com</t>
  </si>
  <si>
    <t>http://linkedinMeera910@gmail.com:linkedin)</t>
  </si>
  <si>
    <t>Yuvraj Kapoor</t>
  </si>
  <si>
    <t>Yuvra911@gmail.com</t>
  </si>
  <si>
    <t>http://linkedinYuvra911@gmail.com:linkedin)</t>
  </si>
  <si>
    <t>Tanvi Sharma</t>
  </si>
  <si>
    <t>Tanvi912@gmail.com</t>
  </si>
  <si>
    <t>Rahul Patel</t>
  </si>
  <si>
    <t>http://linkedinTanvi912@gmail.com:linkedin)</t>
  </si>
  <si>
    <t>Arnav Bhatia</t>
  </si>
  <si>
    <t>Arnav913@gmail.com</t>
  </si>
  <si>
    <t>http://linkedinArnav913@gmail.com:linkedin)</t>
  </si>
  <si>
    <t>Anjali Malhotra</t>
  </si>
  <si>
    <t>Anjal914@gmail.com</t>
  </si>
  <si>
    <t>http://linkedinAnjal914@gmail.com:linkedin)</t>
  </si>
  <si>
    <t>Rishi Gupta</t>
  </si>
  <si>
    <t>Rishi915@gmail.com</t>
  </si>
  <si>
    <t>http://linkedinRishi915@gmail.com:linkedin)</t>
  </si>
  <si>
    <t>Riya Mehra</t>
  </si>
  <si>
    <t>Riya 916@gmail.com</t>
  </si>
  <si>
    <t>http://linkedinRiya 916@gmail.com:linkedin)</t>
  </si>
  <si>
    <t>Vikas Sharma</t>
  </si>
  <si>
    <t>Vikas917@gmail.com</t>
  </si>
  <si>
    <t>http://linkedinVikas917@gmail.com:linkedin)</t>
  </si>
  <si>
    <t>Ishita Rao</t>
  </si>
  <si>
    <t>Ishit918@gmail.com</t>
  </si>
  <si>
    <t>Nithya Iyer</t>
  </si>
  <si>
    <t>http://linkedinIshit918@gmail.com:linkedin)</t>
  </si>
  <si>
    <t>Aditi Singh</t>
  </si>
  <si>
    <t>Aditi919@gmail.com</t>
  </si>
  <si>
    <t>http://linkedinAditi919@gmail.com:linkedin)</t>
  </si>
  <si>
    <t>Suresh Kumar</t>
  </si>
  <si>
    <t>Sures920@gmail.com</t>
  </si>
  <si>
    <t>http://linkedinSures920@gmail.com:linkedin)</t>
  </si>
  <si>
    <t>Sonali Kapoor</t>
  </si>
  <si>
    <t>Sonal921@gmail.com</t>
  </si>
  <si>
    <t>http://linkedinSonal921@gmail.com:linkedin)</t>
  </si>
  <si>
    <t>Vishal Gupta</t>
  </si>
  <si>
    <t>Visha922@gmail.com</t>
  </si>
  <si>
    <t>Siddharth Reddy</t>
  </si>
  <si>
    <t>http://linkedinVisha922@gmail.com:linkedin)</t>
  </si>
  <si>
    <t>Neha Sharma</t>
  </si>
  <si>
    <t>Neha 923@gmail.com</t>
  </si>
  <si>
    <t>http://linkedinNeha 923@gmail.com:linkedin)</t>
  </si>
  <si>
    <t>Akash Singh</t>
  </si>
  <si>
    <t>Akash924@gmail.com</t>
  </si>
  <si>
    <t>http://linkedinAkash924@gmail.com:linkedin)</t>
  </si>
  <si>
    <t>Deepika Patel</t>
  </si>
  <si>
    <t>Deepi925@gmail.com</t>
  </si>
  <si>
    <t>http://linkedinDeepi925@gmail.com:linkedin)</t>
  </si>
  <si>
    <t>Arush Gupta</t>
  </si>
  <si>
    <t>Arush926@gmail.com</t>
  </si>
  <si>
    <t>http://linkedinArush926@gmail.com:linkedin)</t>
  </si>
  <si>
    <t>Shruti Khanna</t>
  </si>
  <si>
    <t>Shrut927@gmail.com</t>
  </si>
  <si>
    <t>http://linkedinShrut927@gmail.com:linkedin)</t>
  </si>
  <si>
    <t>Rajiv Mehta</t>
  </si>
  <si>
    <t>Rajiv928@gmail.com</t>
  </si>
  <si>
    <t>Meenakshi Desai</t>
  </si>
  <si>
    <t>http://linkedinRajiv928@gmail.com:linkedin)</t>
  </si>
  <si>
    <t>Preeti Chauhan</t>
  </si>
  <si>
    <t>Preet929@gmail.com</t>
  </si>
  <si>
    <t>http://linkedinPreet929@gmail.com:linkedin)</t>
  </si>
  <si>
    <t>Tarun Agarwal</t>
  </si>
  <si>
    <t>Tarun930@gmail.com</t>
  </si>
  <si>
    <t>http://linkedinTarun930@gmail.com:linkedin)</t>
  </si>
  <si>
    <t>Kriti Sharma</t>
  </si>
  <si>
    <t>Kriti931@gmail.com</t>
  </si>
  <si>
    <t>Aditya Krishnan</t>
  </si>
  <si>
    <t>http://linkedinKriti931@gmail.com:linkedin)</t>
  </si>
  <si>
    <t>Rohit Pandey</t>
  </si>
  <si>
    <t>Rohit932@gmail.com</t>
  </si>
  <si>
    <t>http://linkedinRohit932@gmail.com:linkedin)</t>
  </si>
  <si>
    <t>Anushka Patel</t>
  </si>
  <si>
    <t>Anush933@gmail.com</t>
  </si>
  <si>
    <t>http://linkedinAnush933@gmail.com:linkedin)</t>
  </si>
  <si>
    <t>Sumit Jain</t>
  </si>
  <si>
    <t>Sumit934@gmail.com</t>
  </si>
  <si>
    <t>http://linkedinSumit934@gmail.com:linkedin)</t>
  </si>
  <si>
    <t>Nandini Verma</t>
  </si>
  <si>
    <t>Nandi935@gmail.com</t>
  </si>
  <si>
    <t>http://linkedinNandi935@gmail.com:linkedin)</t>
  </si>
  <si>
    <t>Prateek Das</t>
  </si>
  <si>
    <t>Prate936@gmail.com</t>
  </si>
  <si>
    <t>http://linkedinPrate936@gmail.com:linkedin)</t>
  </si>
  <si>
    <t>Aarushi Singh</t>
  </si>
  <si>
    <t>Aarus937@gmail.com</t>
  </si>
  <si>
    <t>http://linkedinAarus937@gmail.com:linkedin)</t>
  </si>
  <si>
    <t>Vikrant Malhotra</t>
  </si>
  <si>
    <t>Vikra938@gmail.com</t>
  </si>
  <si>
    <t>Divya Rao</t>
  </si>
  <si>
    <t>http://linkedinVikra938@gmail.com:linkedin)</t>
  </si>
  <si>
    <t>Anika Das</t>
  </si>
  <si>
    <t>Anika939@gmail.com</t>
  </si>
  <si>
    <t>http://linkedinAnika939@gmail.com:linkedin)</t>
  </si>
  <si>
    <t>Mohan Kumar</t>
  </si>
  <si>
    <t>Mohan940@gmail.com</t>
  </si>
  <si>
    <t>http://linkedinMohan940@gmail.com:linkedin)</t>
  </si>
  <si>
    <t>Komal Shah</t>
  </si>
  <si>
    <t>Komal941@gmail.com</t>
  </si>
  <si>
    <t>Rohan Chatterjee</t>
  </si>
  <si>
    <t>http://linkedinKomal941@gmail.com:linkedin)</t>
  </si>
  <si>
    <t>Pranav Gupta</t>
  </si>
  <si>
    <t>Prana942@gmail.com</t>
  </si>
  <si>
    <t>http://linkedinPrana942@gmail.com:linkedin)</t>
  </si>
  <si>
    <t>Shweta Sharma</t>
  </si>
  <si>
    <t>Shwet943@gmail.com</t>
  </si>
  <si>
    <t>http://linkedinShwet943@gmail.com:linkedin)</t>
  </si>
  <si>
    <t>Aditya Saxena</t>
  </si>
  <si>
    <t>Adity944@gmail.com</t>
  </si>
  <si>
    <t>http://linkedinAdity944@gmail.com:linkedin)</t>
  </si>
  <si>
    <t>Ritu Joshi</t>
  </si>
  <si>
    <t>Ritu 945@gmail.com</t>
  </si>
  <si>
    <t>http://linkedinRitu 945@gmail.com:linkedin)</t>
  </si>
  <si>
    <t>Rajesh Patel</t>
  </si>
  <si>
    <t>Rajes946@gmail.com</t>
  </si>
  <si>
    <t>Sneha Kumar</t>
  </si>
  <si>
    <t>http://linkedinRajes946@gmail.com:linkedin)</t>
  </si>
  <si>
    <t>Swati Singh</t>
  </si>
  <si>
    <t>Swati947@gmail.com</t>
  </si>
  <si>
    <t>http://linkedinSwati947@gmail.com:linkedin)</t>
  </si>
  <si>
    <t>Amar Gupta</t>
  </si>
  <si>
    <t>Amar 948@gmail.com</t>
  </si>
  <si>
    <t>http://linkedinAmar 948@gmail.com:linkedin)</t>
  </si>
  <si>
    <t>Natasha Choudhury</t>
  </si>
  <si>
    <t>Natas949@gmail.com</t>
  </si>
  <si>
    <t>http://linkedinNatas949@gmail.com:linkedin)</t>
  </si>
  <si>
    <t>Pradeep Kumar</t>
  </si>
  <si>
    <t>Prade950@gmail.com</t>
  </si>
  <si>
    <t>Anjali Choudhury</t>
  </si>
  <si>
    <t>http://linkedinPrade950@gmail.com:linkedin)</t>
  </si>
  <si>
    <t>Nisha Singh</t>
  </si>
  <si>
    <t>Nisha951@gmail.com</t>
  </si>
  <si>
    <t>http://linkedinNisha951@gmail.com:linkedin)</t>
  </si>
  <si>
    <t>Suraj Malhotra</t>
  </si>
  <si>
    <t>Suraj952@gmail.com</t>
  </si>
  <si>
    <t>http://linkedinSuraj952@gmail.com:linkedin)</t>
  </si>
  <si>
    <t>Reena Kapoor</t>
  </si>
  <si>
    <t>Reena953@gmail.com</t>
  </si>
  <si>
    <t>http://linkedinReena953@gmail.com:linkedin)</t>
  </si>
  <si>
    <t>Sanjay Shah</t>
  </si>
  <si>
    <t>Sanja954@gmail.com</t>
  </si>
  <si>
    <t>http://linkedinSanja954@gmail.com:linkedin)</t>
  </si>
  <si>
    <t>Juhi Sharma</t>
  </si>
  <si>
    <t>Juhi 955@gmail.com</t>
  </si>
  <si>
    <t>http://linkedinJuhi 955@gmail.com:linkedin)</t>
  </si>
  <si>
    <t>Nitin Singh</t>
  </si>
  <si>
    <t>Nitin956@gmail.com</t>
  </si>
  <si>
    <t>Ravi Menon</t>
  </si>
  <si>
    <t>http://linkedinNitin956@gmail.com:linkedin)</t>
  </si>
  <si>
    <t>Pooja Gupta</t>
  </si>
  <si>
    <t>Pooja957@gmail.com</t>
  </si>
  <si>
    <t>http://linkedinPooja957@gmail.com:linkedin)</t>
  </si>
  <si>
    <t>Rohan Kapoor</t>
  </si>
  <si>
    <t>Rohan958@gmail.com</t>
  </si>
  <si>
    <t>http://linkedinRohan958@gmail.com:linkedin)</t>
  </si>
  <si>
    <t>Vandana Verma</t>
  </si>
  <si>
    <t>Vanda959@gmail.com</t>
  </si>
  <si>
    <t>http://linkedinVanda959@gmail.com:linkedin)</t>
  </si>
  <si>
    <t>Devendra Singh</t>
  </si>
  <si>
    <t>Deven960@gmail.com</t>
  </si>
  <si>
    <t>Akshay Joshi</t>
  </si>
  <si>
    <t>http://linkedinDeven960@gmail.com:linkedin)</t>
  </si>
  <si>
    <t>Manisha Patel</t>
  </si>
  <si>
    <t>Manis961@gmail.com</t>
  </si>
  <si>
    <t>http://linkedinManis961@gmail.com:linkedin)</t>
  </si>
  <si>
    <t>Arjun Malhotra</t>
  </si>
  <si>
    <t>Arjun962@gmail.com</t>
  </si>
  <si>
    <t>http://linkedinArjun962@gmail.com:linkedin)</t>
  </si>
  <si>
    <t>Trisha Das</t>
  </si>
  <si>
    <t>Trish963@gmail.com</t>
  </si>
  <si>
    <t>http://linkedinTrish963@gmail.com:linkedin)</t>
  </si>
  <si>
    <t>Vineet Sharma</t>
  </si>
  <si>
    <t>Vinee964@gmail.com</t>
  </si>
  <si>
    <t>http://linkedinVinee964@gmail.com:linkedin)</t>
  </si>
  <si>
    <t>Sangeeta Reddy</t>
  </si>
  <si>
    <t>Sange965@gmail.com</t>
  </si>
  <si>
    <t>http://linkedinSange965@gmail.com:linkedin)</t>
  </si>
  <si>
    <t>Sujit Gupta</t>
  </si>
  <si>
    <t>Sujit966@gmail.com</t>
  </si>
  <si>
    <t>Priya Rajan</t>
  </si>
  <si>
    <t>http://linkedinSujit966@gmail.com:linkedin)</t>
  </si>
  <si>
    <t>Aarti Shah</t>
  </si>
  <si>
    <t>Aarti967@gmail.com</t>
  </si>
  <si>
    <t>http://linkedinAarti967@gmail.com:linkedin)</t>
  </si>
  <si>
    <t>Mohit Chauhan</t>
  </si>
  <si>
    <t>Mohit968@gmail.com</t>
  </si>
  <si>
    <t>http://linkedinMohit968@gmail.com:linkedin)</t>
  </si>
  <si>
    <t>Shikha Singh</t>
  </si>
  <si>
    <t>Shikh969@gmail.com</t>
  </si>
  <si>
    <t>http://linkedinShikh969@gmail.com:linkedin)</t>
  </si>
  <si>
    <t>Gaurav Sharma</t>
  </si>
  <si>
    <t>Gaura970@gmail.com</t>
  </si>
  <si>
    <t>Vikram Singh</t>
  </si>
  <si>
    <t>http://linkedinGaura970@gmail.com:linkedin)</t>
  </si>
  <si>
    <t>Anjali Patel</t>
  </si>
  <si>
    <t>Anjal971@gmail.com</t>
  </si>
  <si>
    <t>http://linkedinAnjal971@gmail.com:linkedin)</t>
  </si>
  <si>
    <t>Vijay Mehra</t>
  </si>
  <si>
    <t>Vijay972@gmail.com</t>
  </si>
  <si>
    <t>http://linkedinVijay972@gmail.com:linkedin)</t>
  </si>
  <si>
    <t>Neha Malhotra</t>
  </si>
  <si>
    <t>Neha 973@gmail.com</t>
  </si>
  <si>
    <t>http://linkedinNeha 973@gmail.com:linkedin)</t>
  </si>
  <si>
    <t>Akshay Singh</t>
  </si>
  <si>
    <t>Aksha974@gmail.com</t>
  </si>
  <si>
    <t>http://linkedinAksha974@gmail.com:linkedin)</t>
  </si>
  <si>
    <t>Radhika Sharma</t>
  </si>
  <si>
    <t>Radhi975@gmail.com</t>
  </si>
  <si>
    <t>Shalini Nair</t>
  </si>
  <si>
    <t>http://linkedinRadhi975@gmail.com:linkedin)</t>
  </si>
  <si>
    <t>Rahul Khanna</t>
  </si>
  <si>
    <t>Rahul976@gmail.com</t>
  </si>
  <si>
    <t>http://linkedinRahul976@gmail.com:linkedin)</t>
  </si>
  <si>
    <t>Kirti Das</t>
  </si>
  <si>
    <t>Kirti977@gmail.com</t>
  </si>
  <si>
    <t>http://linkedinKirti977@gmail.com:linkedin)</t>
  </si>
  <si>
    <t>Varun Kapoor</t>
  </si>
  <si>
    <t>Varun978@gmail.com</t>
  </si>
  <si>
    <t>http://linkedinVarun978@gmail.com:linkedin)</t>
  </si>
  <si>
    <t>Tanuja Singh</t>
  </si>
  <si>
    <t>Tanuj979@gmail.com</t>
  </si>
  <si>
    <t>http://linkedinTanuj979@gmail.com:linkedin)</t>
  </si>
  <si>
    <t>Abhishek Malhotra</t>
  </si>
  <si>
    <t>Abhis980@gmail.com</t>
  </si>
  <si>
    <t>Arjun Deshpande</t>
  </si>
  <si>
    <t>http://linkedinAbhis980@gmail.com:linkedin)</t>
  </si>
  <si>
    <t>Meenakshi Gupta</t>
  </si>
  <si>
    <t>Meena981@gmail.com</t>
  </si>
  <si>
    <t>http://linkedinMeena981@gmail.com:linkedin)</t>
  </si>
  <si>
    <t>Rakesh Patel</t>
  </si>
  <si>
    <t>Rakes982@gmail.com</t>
  </si>
  <si>
    <t>http://linkedinRakes982@gmail.com:linkedin)</t>
  </si>
  <si>
    <t>Priyanka Sharma</t>
  </si>
  <si>
    <t>Priya983@gmail.com</t>
  </si>
  <si>
    <t>http://linkedinPriya983@gmail.com:linkedin)</t>
  </si>
  <si>
    <t>Kartik Choudhury</t>
  </si>
  <si>
    <t>Karti984@gmail.com</t>
  </si>
  <si>
    <t>http://linkedinKarti984@gmail.com:linkedin)</t>
  </si>
  <si>
    <t>Anjali Gupta</t>
  </si>
  <si>
    <t>Anjal985@gmail.com</t>
  </si>
  <si>
    <t>Neha Sundaram</t>
  </si>
  <si>
    <t>http://linkedinAnjal985@gmail.com:linkedin)</t>
  </si>
  <si>
    <t>Vivek Singh</t>
  </si>
  <si>
    <t>Vivek986@gmail.com</t>
  </si>
  <si>
    <t>http://linkedinVivek986@gmail.com:linkedin)</t>
  </si>
  <si>
    <t>Bhavna Mehta</t>
  </si>
  <si>
    <t>Bhavn987@gmail.com</t>
  </si>
  <si>
    <t>http://linkedinBhavn987@gmail.com:linkedin)</t>
  </si>
  <si>
    <t>Deepak Sharma</t>
  </si>
  <si>
    <t>Deepa988@gmail.com</t>
  </si>
  <si>
    <t>http://linkedinDeepa988@gmail.com:linkedin)</t>
  </si>
  <si>
    <t>Sonal Kapoor</t>
  </si>
  <si>
    <t>Sonal989@gmail.com</t>
  </si>
  <si>
    <t>Rajesh Kumar</t>
  </si>
  <si>
    <t>http://linkedinSonal989@gmail.com:linkedin)</t>
  </si>
  <si>
    <t>Vikrant Singh</t>
  </si>
  <si>
    <t>Vikra990@gmail.com</t>
  </si>
  <si>
    <t>http://linkedinVikra990@gmail.com:linkedin)</t>
  </si>
  <si>
    <t>Req_1239234567891</t>
  </si>
  <si>
    <t>Radhika</t>
  </si>
  <si>
    <t>Req_1239234567892</t>
  </si>
  <si>
    <t>Ayushi</t>
  </si>
  <si>
    <t>Req_1239234567893</t>
  </si>
  <si>
    <t>Ranjitha</t>
  </si>
  <si>
    <t>Req_1239234567894</t>
  </si>
  <si>
    <t>Req_1239234567895</t>
  </si>
  <si>
    <t>Kartik</t>
  </si>
  <si>
    <t>Req_1239234567896</t>
  </si>
  <si>
    <t>Req_1239234567897</t>
  </si>
  <si>
    <t>Req_1239234567898</t>
  </si>
  <si>
    <t>Req_1239234567899</t>
  </si>
  <si>
    <t>Req_1239234567900</t>
  </si>
  <si>
    <t>Req_1239234567901</t>
  </si>
  <si>
    <t>Req_1239234567902</t>
  </si>
  <si>
    <t>Req_1239234567903</t>
  </si>
  <si>
    <t>Req_1239234567904</t>
  </si>
  <si>
    <t>Req_1239234567905</t>
  </si>
  <si>
    <t>Req_1239234567906</t>
  </si>
  <si>
    <t>Req_1239234567907</t>
  </si>
  <si>
    <t>Req_1239234567908</t>
  </si>
  <si>
    <t>Req_1239234567909</t>
  </si>
  <si>
    <t>Req_1239234567910</t>
  </si>
  <si>
    <t>Req_1239234567911</t>
  </si>
  <si>
    <t>Req_1239234567912</t>
  </si>
  <si>
    <t>Req_1239234567913</t>
  </si>
  <si>
    <t>Req_1239234567914</t>
  </si>
  <si>
    <t>Req_1239234567915</t>
  </si>
  <si>
    <t>Req_1239234567916</t>
  </si>
  <si>
    <t>Req_1239234567917</t>
  </si>
  <si>
    <t>Req_1239234567918</t>
  </si>
  <si>
    <t>Req_1239234567919</t>
  </si>
  <si>
    <t>Req_1239234567920</t>
  </si>
  <si>
    <t>Req_1239234567921</t>
  </si>
  <si>
    <t>Req_1239234567922</t>
  </si>
  <si>
    <t>Req_1239234567923</t>
  </si>
  <si>
    <t>Req_1239234567924</t>
  </si>
  <si>
    <t>Req_1239234567925</t>
  </si>
  <si>
    <t>Req_1239234567926</t>
  </si>
  <si>
    <t>Req_1239234567927</t>
  </si>
  <si>
    <t>Req_1239234567928</t>
  </si>
  <si>
    <t>Req_1239234567929</t>
  </si>
  <si>
    <t>Req_1239234567930</t>
  </si>
  <si>
    <t>Req_1239234567931</t>
  </si>
  <si>
    <t>Req_1239234567932</t>
  </si>
  <si>
    <t>Req_1239234567933</t>
  </si>
  <si>
    <t>Req_1239234567934</t>
  </si>
  <si>
    <t>Req_1239234567935</t>
  </si>
  <si>
    <t>Req_1239234567936</t>
  </si>
  <si>
    <t>Req_1239234567937</t>
  </si>
  <si>
    <t>Req_1239234567938</t>
  </si>
  <si>
    <t>Req_1239234567939</t>
  </si>
  <si>
    <t>Req_1239234567940</t>
  </si>
  <si>
    <t>Req_1239234567941</t>
  </si>
  <si>
    <t>Req_1239234567942</t>
  </si>
  <si>
    <t>Req_1239234567943</t>
  </si>
  <si>
    <t>Req_1239234567944</t>
  </si>
  <si>
    <t>Req_1239234567945</t>
  </si>
  <si>
    <t>Req_1239234567946</t>
  </si>
  <si>
    <t>Req_1239234567947</t>
  </si>
  <si>
    <t>Req_1239234567948</t>
  </si>
  <si>
    <t>Req_1239234567949</t>
  </si>
  <si>
    <t>Req_1239234567950</t>
  </si>
  <si>
    <t>Req_1239234567951</t>
  </si>
  <si>
    <t>Req_1239234567952</t>
  </si>
  <si>
    <t>Req_1239234567953</t>
  </si>
  <si>
    <t>Req_1239234567954</t>
  </si>
  <si>
    <t>Req_1239234567955</t>
  </si>
  <si>
    <t>Req_1239234567956</t>
  </si>
  <si>
    <t>Req_1239234567957</t>
  </si>
  <si>
    <t>Req_1239234567958</t>
  </si>
  <si>
    <t>Req_1239234567959</t>
  </si>
  <si>
    <t>Req_1239234567960</t>
  </si>
  <si>
    <t>Req_1239234567961</t>
  </si>
  <si>
    <t>Req_1239234567962</t>
  </si>
  <si>
    <t>Req_1239234567963</t>
  </si>
  <si>
    <t>Req_1239234567964</t>
  </si>
  <si>
    <t>Req_1239234567965</t>
  </si>
  <si>
    <t>Req_1239234567966</t>
  </si>
  <si>
    <t>Req_1239234567967</t>
  </si>
  <si>
    <t>Req_1239234567968</t>
  </si>
  <si>
    <t>Req_1239234567969</t>
  </si>
  <si>
    <t>Req_1239234567970</t>
  </si>
  <si>
    <t>Req_1239234567971</t>
  </si>
  <si>
    <t>Req_1239234567972</t>
  </si>
  <si>
    <t>Req_1239234567973</t>
  </si>
  <si>
    <t>Req_1239234567974</t>
  </si>
  <si>
    <t>Req_1239234567975</t>
  </si>
  <si>
    <t>Req_1239234567976</t>
  </si>
  <si>
    <t>Req_1239234567977</t>
  </si>
  <si>
    <t>Req_1239234567978</t>
  </si>
  <si>
    <t>Req_1239234567979</t>
  </si>
  <si>
    <t>Req_1239234567980</t>
  </si>
  <si>
    <t>Req_1239234567981</t>
  </si>
  <si>
    <t>Req_1239234567982</t>
  </si>
  <si>
    <t>Req_1239234567983</t>
  </si>
  <si>
    <t>Req_1239234567984</t>
  </si>
  <si>
    <t>Req_1239234567985</t>
  </si>
  <si>
    <t>Req_1239234567986</t>
  </si>
  <si>
    <t>Req_1239234567987</t>
  </si>
  <si>
    <t>Req_1239234567988</t>
  </si>
  <si>
    <t>Req_1239234567989</t>
  </si>
  <si>
    <t>Req_1239234567990</t>
  </si>
  <si>
    <t>Scrrening Interview Status</t>
  </si>
  <si>
    <t>Shortlisted</t>
  </si>
  <si>
    <t>Not Shortlisted</t>
  </si>
  <si>
    <t>Rescheduled</t>
  </si>
  <si>
    <t>Select</t>
  </si>
  <si>
    <t>Reject</t>
  </si>
  <si>
    <t>On Hold</t>
  </si>
  <si>
    <t>Offered</t>
  </si>
  <si>
    <t>Offer Accepted</t>
  </si>
  <si>
    <t>Offer Denied</t>
  </si>
  <si>
    <t>Approval Pending</t>
  </si>
  <si>
    <t>Onboarded</t>
  </si>
  <si>
    <t>Onboarding Extended</t>
  </si>
  <si>
    <t>Overall Funnel Analysis</t>
  </si>
  <si>
    <t>Sourcing Analysis</t>
  </si>
  <si>
    <t>Team Performance</t>
  </si>
  <si>
    <t>Stages</t>
  </si>
  <si>
    <t>Count</t>
  </si>
  <si>
    <t>Percentage Convertion</t>
  </si>
  <si>
    <t>Screening Interviews</t>
  </si>
  <si>
    <t>Round1</t>
  </si>
  <si>
    <t>HR Round</t>
  </si>
  <si>
    <t>Offer</t>
  </si>
  <si>
    <t>Onboarding</t>
  </si>
  <si>
    <t>Pecentage Convertion</t>
  </si>
  <si>
    <t>Raw Applications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</si>
</sst>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CCCCCC"/>
      <name val="Arial"/>
      <scheme val="minor"/>
    </font>
    <font>
      <color rgb="FF000000"/>
      <name val="Arial"/>
      <scheme val="minor"/>
    </font>
    <font>
      <sz val="14.0"/>
      <color rgb="FFFFFFFF"/>
      <name val="Arial"/>
      <scheme val="minor"/>
    </font>
    <font/>
    <font>
      <sz val="12.0"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073763"/>
        <bgColor rgb="FF073763"/>
      </patternFill>
    </fill>
    <fill>
      <patternFill patternType="solid">
        <fgColor rgb="FF1155CC"/>
        <bgColor rgb="FF1155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Font="1" applyNumberFormat="1"/>
    <xf borderId="0" fillId="0" fontId="4" numFmtId="0" xfId="0" applyFont="1"/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1" fillId="5" fontId="8" numFmtId="0" xfId="0" applyAlignment="1" applyBorder="1" applyFill="1" applyFont="1">
      <alignment horizontal="center" readingOrder="0" vertical="center"/>
    </xf>
    <xf borderId="2" fillId="0" fontId="9" numFmtId="0" xfId="0" applyBorder="1" applyFont="1"/>
    <xf borderId="3" fillId="0" fontId="9" numFmtId="0" xfId="0" applyBorder="1" applyFont="1"/>
    <xf borderId="4" fillId="6" fontId="10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0" fontId="3" numFmtId="10" xfId="0" applyBorder="1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1095375</xdr:colOff>
      <xdr:row>1</xdr:row>
      <xdr:rowOff>180975</xdr:rowOff>
    </xdr:from>
    <xdr:ext cx="1123950" cy="219075"/>
    <xdr:sp>
      <xdr:nvSpPr>
        <xdr:cNvPr id="3" name="Shape 3"/>
        <xdr:cNvSpPr/>
      </xdr:nvSpPr>
      <xdr:spPr>
        <a:xfrm>
          <a:off x="2273825" y="1375525"/>
          <a:ext cx="1461600" cy="264000"/>
        </a:xfrm>
        <a:prstGeom prst="roundRect">
          <a:avLst>
            <a:gd fmla="val 16667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Mail Sent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88"/>
    <col customWidth="1" min="3" max="3" width="12.25"/>
    <col customWidth="1" min="4" max="4" width="18.38"/>
    <col customWidth="1" min="5" max="5" width="13.63"/>
    <col customWidth="1" min="6" max="7" width="11.13"/>
    <col customWidth="1" min="8" max="8" width="14.0"/>
    <col customWidth="1" min="9" max="9" width="24.25"/>
    <col customWidth="1" min="10" max="10" width="34.38"/>
    <col customWidth="1" min="11" max="11" width="34.88"/>
    <col customWidth="1" min="12" max="12" width="10.0"/>
    <col customWidth="1" min="13" max="19" width="21.5"/>
    <col customWidth="1" min="20" max="21" width="43.13"/>
    <col customWidth="1" hidden="1" min="22" max="22" width="1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>
        <v>1.0</v>
      </c>
      <c r="O1" s="1">
        <v>2.0</v>
      </c>
      <c r="P1" s="1">
        <v>3.0</v>
      </c>
      <c r="Q1" s="1">
        <v>4.0</v>
      </c>
      <c r="R1" s="1">
        <v>5.0</v>
      </c>
      <c r="S1" s="1">
        <v>6.0</v>
      </c>
      <c r="T1" s="3" t="s">
        <v>13</v>
      </c>
      <c r="U1" s="3" t="s">
        <v>14</v>
      </c>
      <c r="V1" s="3" t="s">
        <v>14</v>
      </c>
      <c r="W1" s="4"/>
      <c r="X1" s="4"/>
      <c r="Y1" s="4"/>
      <c r="Z1" s="4"/>
      <c r="AA1" s="4"/>
      <c r="AB1" s="4"/>
    </row>
    <row r="2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3" t="s">
        <v>34</v>
      </c>
      <c r="U2" s="3" t="s">
        <v>35</v>
      </c>
      <c r="V2" s="3" t="s">
        <v>36</v>
      </c>
      <c r="W2" s="4"/>
      <c r="X2" s="4"/>
      <c r="Y2" s="4"/>
      <c r="Z2" s="4"/>
      <c r="AA2" s="4"/>
      <c r="AB2" s="4"/>
    </row>
    <row r="3">
      <c r="A3" s="5" t="str">
        <f t="shared" ref="A3:A102" si="1">F3 &amp; C3</f>
        <v>Req_1239234567891</v>
      </c>
      <c r="B3" s="5" t="s">
        <v>37</v>
      </c>
      <c r="C3" s="5">
        <v>9.234567891E9</v>
      </c>
      <c r="D3" s="4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6">
        <v>45295.0</v>
      </c>
      <c r="J3" s="5" t="s">
        <v>43</v>
      </c>
      <c r="K3" s="4" t="s">
        <v>44</v>
      </c>
      <c r="L3" s="5" t="s">
        <v>45</v>
      </c>
      <c r="M3" s="5" t="str">
        <f t="array" ref="M3">XLOOKUP($A3,'Raw Data'!$A$2:$A$1000,'Raw Data'!$M$2:$M$1000)</f>
        <v>Radhika</v>
      </c>
      <c r="N3" s="5" t="str">
        <f t="array" ref="N3">IFERROR(XLOOKUP($A3,'Screening Interviews'!$A$2:$A$1000,'Screening Interviews'!$N$2:$N$1000),"x")</f>
        <v>Shortlisted</v>
      </c>
      <c r="O3" s="5" t="str">
        <f t="array" ref="O3">IFERROR(XLOOKUP($A3,'Round 1'!$A$2:$A$1000,'Round 1'!$O$2:$O$1000),"x")</f>
        <v>Rescheduled</v>
      </c>
      <c r="P3" s="5" t="str">
        <f t="array" ref="P3">IFERROR(XLOOKUP($A3,'HR Round'!$A$2:$A$1000,'HR Round'!$O$2:$O$1000),"x")</f>
        <v>x</v>
      </c>
      <c r="Q3" s="5" t="str">
        <f t="array" ref="Q3">IFERROR(XLOOKUP($A3,Offer!$A$2:$A$1000,Offer!$P$2:$P$1000),"x")</f>
        <v>x</v>
      </c>
      <c r="R3" s="5" t="str">
        <f t="array" ref="R3">iferror(XLOOKUP($A3,Offer!$A$2:$A$1000,Offer!$Q$2:$Q$1000),"x")</f>
        <v>x</v>
      </c>
      <c r="S3" s="5" t="str">
        <f t="array" ref="S3">iferror(XLOOKUP($A3,Onboarding!$A$2:$A$1000,Onboarding!$R$2:$R$1000),"x")</f>
        <v>x</v>
      </c>
      <c r="T3" s="5" t="str">
        <f t="shared" ref="T3:T102" si="2">IFS($V3=0,"Previous Cycle",$V3=1,$N$2,$V3=2,$O$2,$V3=3,$P$2,$V3=4,$Q$2,$V3=5,$R$2,$V3=6,$S$2)</f>
        <v>Round 1 Status</v>
      </c>
      <c r="U3" s="5"/>
      <c r="V3" s="5">
        <f t="shared" ref="V3:V102" si="3">6-COUNTIFS(N3:S3,"X")</f>
        <v>2</v>
      </c>
      <c r="W3" s="4"/>
      <c r="X3" s="4"/>
      <c r="Y3" s="4"/>
      <c r="Z3" s="4"/>
      <c r="AA3" s="4"/>
      <c r="AB3" s="4"/>
    </row>
    <row r="4">
      <c r="A4" s="5" t="str">
        <f t="shared" si="1"/>
        <v>Req_1239234567892</v>
      </c>
      <c r="B4" s="5" t="s">
        <v>46</v>
      </c>
      <c r="C4" s="5">
        <v>9.234567892E9</v>
      </c>
      <c r="D4" s="4" t="s">
        <v>47</v>
      </c>
      <c r="E4" s="5" t="s">
        <v>48</v>
      </c>
      <c r="F4" s="5" t="s">
        <v>40</v>
      </c>
      <c r="G4" s="5" t="s">
        <v>49</v>
      </c>
      <c r="H4" s="5" t="s">
        <v>50</v>
      </c>
      <c r="I4" s="6">
        <v>45216.0</v>
      </c>
      <c r="J4" s="5" t="s">
        <v>51</v>
      </c>
      <c r="K4" s="4" t="s">
        <v>52</v>
      </c>
      <c r="L4" s="5" t="s">
        <v>53</v>
      </c>
      <c r="M4" s="5" t="str">
        <f t="array" ref="M4">XLOOKUP($A4,'Raw Data'!$A$2:$A$1000,'Raw Data'!$M$2:$M$1000)</f>
        <v>Ayushi</v>
      </c>
      <c r="N4" s="5" t="str">
        <f t="array" ref="N4">IFERROR(XLOOKUP($A4,'Screening Interviews'!$A$2:$A$1000,'Screening Interviews'!$N$2:$N$1000),"x")</f>
        <v>x</v>
      </c>
      <c r="O4" s="5" t="str">
        <f t="array" ref="O4">IFERROR(XLOOKUP($A4,'Round 1'!$A$2:$A$1000,'Round 1'!$O$2:$O$1000),"x")</f>
        <v>x</v>
      </c>
      <c r="P4" s="5" t="str">
        <f t="array" ref="P4">IFERROR(XLOOKUP($A4,'HR Round'!$A$2:$A$1000,'HR Round'!$O$2:$O$1000),"x")</f>
        <v>x</v>
      </c>
      <c r="Q4" s="5" t="str">
        <f t="array" ref="Q4">IFERROR(XLOOKUP($A4,Offer!$A$2:$A$1000,Offer!$P$2:$P$1000),"x")</f>
        <v>x</v>
      </c>
      <c r="R4" s="5" t="str">
        <f t="array" ref="R4">iferror(XLOOKUP($A4,Offer!$A$2:$A$1000,Offer!$Q$2:$Q$1000),"x")</f>
        <v>x</v>
      </c>
      <c r="S4" s="5" t="str">
        <f t="array" ref="S4">iferror(XLOOKUP($A4,Onboarding!$A$2:$A$1000,Onboarding!$R$2:$R$1000),"x")</f>
        <v>x</v>
      </c>
      <c r="T4" s="5" t="str">
        <f t="shared" si="2"/>
        <v>Previous Cycle</v>
      </c>
      <c r="U4" s="5"/>
      <c r="V4" s="5">
        <f t="shared" si="3"/>
        <v>0</v>
      </c>
      <c r="W4" s="4"/>
      <c r="X4" s="4"/>
      <c r="Y4" s="4"/>
      <c r="Z4" s="4"/>
      <c r="AA4" s="4"/>
      <c r="AB4" s="4"/>
    </row>
    <row r="5">
      <c r="A5" s="5" t="str">
        <f t="shared" si="1"/>
        <v>Req_1239234567893</v>
      </c>
      <c r="B5" s="5" t="s">
        <v>54</v>
      </c>
      <c r="C5" s="5">
        <v>9.234567893E9</v>
      </c>
      <c r="D5" s="4" t="s">
        <v>55</v>
      </c>
      <c r="E5" s="5" t="s">
        <v>56</v>
      </c>
      <c r="F5" s="5" t="s">
        <v>40</v>
      </c>
      <c r="G5" s="5" t="s">
        <v>57</v>
      </c>
      <c r="H5" s="5" t="s">
        <v>58</v>
      </c>
      <c r="I5" s="6">
        <v>45313.0</v>
      </c>
      <c r="J5" s="5" t="s">
        <v>59</v>
      </c>
      <c r="K5" s="4" t="s">
        <v>60</v>
      </c>
      <c r="L5" s="5" t="s">
        <v>45</v>
      </c>
      <c r="M5" s="5" t="str">
        <f t="array" ref="M5">XLOOKUP($A5,'Raw Data'!$A$2:$A$1000,'Raw Data'!$M$2:$M$1000)</f>
        <v>Ranjitha</v>
      </c>
      <c r="N5" s="5" t="str">
        <f t="array" ref="N5">IFERROR(XLOOKUP($A5,'Screening Interviews'!$A$2:$A$1000,'Screening Interviews'!$N$2:$N$1000),"x")</f>
        <v>Not Shortlisted</v>
      </c>
      <c r="O5" s="5" t="str">
        <f t="array" ref="O5">IFERROR(XLOOKUP($A5,'Round 1'!$A$2:$A$1000,'Round 1'!$O$2:$O$1000),"x")</f>
        <v>x</v>
      </c>
      <c r="P5" s="5" t="str">
        <f t="array" ref="P5">IFERROR(XLOOKUP($A5,'HR Round'!$A$2:$A$1000,'HR Round'!$O$2:$O$1000),"x")</f>
        <v>x</v>
      </c>
      <c r="Q5" s="5" t="str">
        <f t="array" ref="Q5">IFERROR(XLOOKUP($A5,Offer!$A$2:$A$1000,Offer!$P$2:$P$1000),"x")</f>
        <v>x</v>
      </c>
      <c r="R5" s="5" t="str">
        <f t="array" ref="R5">iferror(XLOOKUP($A5,Offer!$A$2:$A$1000,Offer!$Q$2:$Q$1000),"x")</f>
        <v>x</v>
      </c>
      <c r="S5" s="5" t="str">
        <f t="array" ref="S5">iferror(XLOOKUP($A5,Onboarding!$A$2:$A$1000,Onboarding!$R$2:$R$1000),"x")</f>
        <v>x</v>
      </c>
      <c r="T5" s="5" t="str">
        <f t="shared" si="2"/>
        <v>Screening Interview Status</v>
      </c>
      <c r="U5" s="5"/>
      <c r="V5" s="5">
        <f t="shared" si="3"/>
        <v>1</v>
      </c>
      <c r="W5" s="4"/>
      <c r="X5" s="4"/>
      <c r="Y5" s="4"/>
      <c r="Z5" s="4"/>
      <c r="AA5" s="4"/>
      <c r="AB5" s="4"/>
    </row>
    <row r="6">
      <c r="A6" s="5" t="str">
        <f t="shared" si="1"/>
        <v>Req_1239234567894</v>
      </c>
      <c r="B6" s="5" t="s">
        <v>61</v>
      </c>
      <c r="C6" s="5">
        <v>9.234567894E9</v>
      </c>
      <c r="D6" s="4" t="s">
        <v>62</v>
      </c>
      <c r="E6" s="5" t="s">
        <v>63</v>
      </c>
      <c r="F6" s="5" t="s">
        <v>40</v>
      </c>
      <c r="G6" s="5" t="s">
        <v>64</v>
      </c>
      <c r="H6" s="5" t="s">
        <v>58</v>
      </c>
      <c r="I6" s="6">
        <v>45319.0</v>
      </c>
      <c r="J6" s="5" t="s">
        <v>43</v>
      </c>
      <c r="K6" s="4" t="s">
        <v>65</v>
      </c>
      <c r="L6" s="5" t="s">
        <v>45</v>
      </c>
      <c r="M6" s="5" t="str">
        <f t="array" ref="M6">XLOOKUP($A6,'Raw Data'!$A$2:$A$1000,'Raw Data'!$M$2:$M$1000)</f>
        <v>Ayushi</v>
      </c>
      <c r="N6" s="5" t="str">
        <f t="array" ref="N6">IFERROR(XLOOKUP($A6,'Screening Interviews'!$A$2:$A$1000,'Screening Interviews'!$N$2:$N$1000),"x")</f>
        <v>Shortlisted</v>
      </c>
      <c r="O6" s="5" t="str">
        <f t="array" ref="O6">IFERROR(XLOOKUP($A6,'Round 1'!$A$2:$A$1000,'Round 1'!$O$2:$O$1000),"x")</f>
        <v>Select</v>
      </c>
      <c r="P6" s="5" t="str">
        <f t="array" ref="P6">IFERROR(XLOOKUP($A6,'HR Round'!$A$2:$A$1000,'HR Round'!$O$2:$O$1000),"x")</f>
        <v>Select</v>
      </c>
      <c r="Q6" s="5" t="str">
        <f t="array" ref="Q6">IFERROR(XLOOKUP($A6,Offer!$A$2:$A$1000,Offer!$P$2:$P$1000),"x")</f>
        <v>Offered</v>
      </c>
      <c r="R6" s="5" t="str">
        <f t="array" ref="R6">iferror(XLOOKUP($A6,Offer!$A$2:$A$1000,Offer!$Q$2:$Q$1000),"x")</f>
        <v>Offer Accepted</v>
      </c>
      <c r="S6" s="5" t="str">
        <f t="array" ref="S6">iferror(XLOOKUP($A6,Onboarding!$A$2:$A$1000,Onboarding!$R$2:$R$1000),"x")</f>
        <v>Onboarded</v>
      </c>
      <c r="T6" s="5" t="str">
        <f t="shared" si="2"/>
        <v>Onboarding Status</v>
      </c>
      <c r="U6" s="5"/>
      <c r="V6" s="5">
        <f t="shared" si="3"/>
        <v>6</v>
      </c>
      <c r="W6" s="4"/>
      <c r="X6" s="4"/>
      <c r="Y6" s="4"/>
      <c r="Z6" s="4"/>
      <c r="AA6" s="4"/>
      <c r="AB6" s="4"/>
    </row>
    <row r="7">
      <c r="A7" s="5" t="str">
        <f t="shared" si="1"/>
        <v>Req_1239234567895</v>
      </c>
      <c r="B7" s="5" t="s">
        <v>66</v>
      </c>
      <c r="C7" s="5">
        <v>9.234567895E9</v>
      </c>
      <c r="D7" s="4" t="s">
        <v>67</v>
      </c>
      <c r="E7" s="5" t="s">
        <v>68</v>
      </c>
      <c r="F7" s="5" t="s">
        <v>40</v>
      </c>
      <c r="G7" s="5" t="s">
        <v>69</v>
      </c>
      <c r="H7" s="5" t="s">
        <v>58</v>
      </c>
      <c r="I7" s="6">
        <v>45324.0</v>
      </c>
      <c r="J7" s="5" t="s">
        <v>51</v>
      </c>
      <c r="K7" s="4" t="s">
        <v>70</v>
      </c>
      <c r="L7" s="5" t="s">
        <v>45</v>
      </c>
      <c r="M7" s="5" t="str">
        <f t="array" ref="M7">XLOOKUP($A7,'Raw Data'!$A$2:$A$1000,'Raw Data'!$M$2:$M$1000)</f>
        <v>Kartik</v>
      </c>
      <c r="N7" s="5" t="str">
        <f t="array" ref="N7">IFERROR(XLOOKUP($A7,'Screening Interviews'!$A$2:$A$1000,'Screening Interviews'!$N$2:$N$1000),"x")</f>
        <v>Shortlisted</v>
      </c>
      <c r="O7" s="5" t="str">
        <f t="array" ref="O7">IFERROR(XLOOKUP($A7,'Round 1'!$A$2:$A$1000,'Round 1'!$O$2:$O$1000),"x")</f>
        <v>Reject</v>
      </c>
      <c r="P7" s="5" t="str">
        <f t="array" ref="P7">IFERROR(XLOOKUP($A7,'HR Round'!$A$2:$A$1000,'HR Round'!$O$2:$O$1000),"x")</f>
        <v>x</v>
      </c>
      <c r="Q7" s="5" t="str">
        <f t="array" ref="Q7">IFERROR(XLOOKUP($A7,Offer!$A$2:$A$1000,Offer!$P$2:$P$1000),"x")</f>
        <v>x</v>
      </c>
      <c r="R7" s="5" t="str">
        <f t="array" ref="R7">iferror(XLOOKUP($A7,Offer!$A$2:$A$1000,Offer!$Q$2:$Q$1000),"x")</f>
        <v>x</v>
      </c>
      <c r="S7" s="5" t="str">
        <f t="array" ref="S7">iferror(XLOOKUP($A7,Onboarding!$A$2:$A$1000,Onboarding!$R$2:$R$1000),"x")</f>
        <v>x</v>
      </c>
      <c r="T7" s="5" t="str">
        <f t="shared" si="2"/>
        <v>Round 1 Status</v>
      </c>
      <c r="U7" s="5"/>
      <c r="V7" s="5">
        <f t="shared" si="3"/>
        <v>2</v>
      </c>
      <c r="W7" s="4"/>
      <c r="X7" s="4"/>
      <c r="Y7" s="4"/>
      <c r="Z7" s="4"/>
      <c r="AA7" s="4"/>
      <c r="AB7" s="4"/>
    </row>
    <row r="8">
      <c r="A8" s="5" t="str">
        <f t="shared" si="1"/>
        <v>Req_1239234567896</v>
      </c>
      <c r="B8" s="5" t="s">
        <v>71</v>
      </c>
      <c r="C8" s="5">
        <v>9.234567896E9</v>
      </c>
      <c r="D8" s="4" t="s">
        <v>72</v>
      </c>
      <c r="E8" s="5" t="s">
        <v>73</v>
      </c>
      <c r="F8" s="5" t="s">
        <v>40</v>
      </c>
      <c r="G8" s="5" t="s">
        <v>57</v>
      </c>
      <c r="H8" s="5" t="s">
        <v>58</v>
      </c>
      <c r="I8" s="6">
        <v>45167.0</v>
      </c>
      <c r="J8" s="5" t="s">
        <v>59</v>
      </c>
      <c r="K8" s="4" t="s">
        <v>74</v>
      </c>
      <c r="L8" s="5" t="s">
        <v>53</v>
      </c>
      <c r="M8" s="5" t="str">
        <f t="array" ref="M8">XLOOKUP($A8,'Raw Data'!$A$2:$A$1000,'Raw Data'!$M$2:$M$1000)</f>
        <v>Radhika</v>
      </c>
      <c r="N8" s="5" t="str">
        <f t="array" ref="N8">IFERROR(XLOOKUP($A8,'Screening Interviews'!$A$2:$A$1000,'Screening Interviews'!$N$2:$N$1000),"x")</f>
        <v>x</v>
      </c>
      <c r="O8" s="5" t="str">
        <f t="array" ref="O8">IFERROR(XLOOKUP($A8,'Round 1'!$A$2:$A$1000,'Round 1'!$O$2:$O$1000),"x")</f>
        <v>x</v>
      </c>
      <c r="P8" s="5" t="str">
        <f t="array" ref="P8">IFERROR(XLOOKUP($A8,'HR Round'!$A$2:$A$1000,'HR Round'!$O$2:$O$1000),"x")</f>
        <v>x</v>
      </c>
      <c r="Q8" s="5" t="str">
        <f t="array" ref="Q8">IFERROR(XLOOKUP($A8,Offer!$A$2:$A$1000,Offer!$P$2:$P$1000),"x")</f>
        <v>x</v>
      </c>
      <c r="R8" s="5" t="str">
        <f t="array" ref="R8">iferror(XLOOKUP($A8,Offer!$A$2:$A$1000,Offer!$Q$2:$Q$1000),"x")</f>
        <v>x</v>
      </c>
      <c r="S8" s="5" t="str">
        <f t="array" ref="S8">iferror(XLOOKUP($A8,Onboarding!$A$2:$A$1000,Onboarding!$R$2:$R$1000),"x")</f>
        <v>x</v>
      </c>
      <c r="T8" s="5" t="str">
        <f t="shared" si="2"/>
        <v>Previous Cycle</v>
      </c>
      <c r="U8" s="5"/>
      <c r="V8" s="5">
        <f t="shared" si="3"/>
        <v>0</v>
      </c>
      <c r="W8" s="4"/>
      <c r="X8" s="4"/>
      <c r="Y8" s="4"/>
      <c r="Z8" s="4"/>
      <c r="AA8" s="4"/>
      <c r="AB8" s="4"/>
    </row>
    <row r="9">
      <c r="A9" s="5" t="str">
        <f t="shared" si="1"/>
        <v>Req_1239234567897</v>
      </c>
      <c r="B9" s="5" t="s">
        <v>75</v>
      </c>
      <c r="C9" s="5">
        <v>9.234567897E9</v>
      </c>
      <c r="D9" s="4" t="s">
        <v>76</v>
      </c>
      <c r="E9" s="5" t="s">
        <v>48</v>
      </c>
      <c r="F9" s="5" t="s">
        <v>40</v>
      </c>
      <c r="G9" s="5" t="s">
        <v>49</v>
      </c>
      <c r="H9" s="5" t="s">
        <v>77</v>
      </c>
      <c r="I9" s="6">
        <v>44960.0</v>
      </c>
      <c r="J9" s="5" t="s">
        <v>43</v>
      </c>
      <c r="K9" s="4" t="s">
        <v>78</v>
      </c>
      <c r="L9" s="5" t="s">
        <v>53</v>
      </c>
      <c r="M9" s="5" t="str">
        <f t="array" ref="M9">XLOOKUP($A9,'Raw Data'!$A$2:$A$1000,'Raw Data'!$M$2:$M$1000)</f>
        <v>Ayushi</v>
      </c>
      <c r="N9" s="5" t="str">
        <f t="array" ref="N9">IFERROR(XLOOKUP($A9,'Screening Interviews'!$A$2:$A$1000,'Screening Interviews'!$N$2:$N$1000),"x")</f>
        <v>x</v>
      </c>
      <c r="O9" s="5" t="str">
        <f t="array" ref="O9">IFERROR(XLOOKUP($A9,'Round 1'!$A$2:$A$1000,'Round 1'!$O$2:$O$1000),"x")</f>
        <v>x</v>
      </c>
      <c r="P9" s="5" t="str">
        <f t="array" ref="P9">IFERROR(XLOOKUP($A9,'HR Round'!$A$2:$A$1000,'HR Round'!$O$2:$O$1000),"x")</f>
        <v>x</v>
      </c>
      <c r="Q9" s="5" t="str">
        <f t="array" ref="Q9">IFERROR(XLOOKUP($A9,Offer!$A$2:$A$1000,Offer!$P$2:$P$1000),"x")</f>
        <v>x</v>
      </c>
      <c r="R9" s="5" t="str">
        <f t="array" ref="R9">iferror(XLOOKUP($A9,Offer!$A$2:$A$1000,Offer!$Q$2:$Q$1000),"x")</f>
        <v>x</v>
      </c>
      <c r="S9" s="5" t="str">
        <f t="array" ref="S9">iferror(XLOOKUP($A9,Onboarding!$A$2:$A$1000,Onboarding!$R$2:$R$1000),"x")</f>
        <v>x</v>
      </c>
      <c r="T9" s="5" t="str">
        <f t="shared" si="2"/>
        <v>Previous Cycle</v>
      </c>
      <c r="U9" s="5"/>
      <c r="V9" s="5">
        <f t="shared" si="3"/>
        <v>0</v>
      </c>
      <c r="W9" s="4"/>
      <c r="X9" s="4"/>
      <c r="Y9" s="4"/>
      <c r="Z9" s="4"/>
      <c r="AA9" s="4"/>
      <c r="AB9" s="4"/>
    </row>
    <row r="10">
      <c r="A10" s="5" t="str">
        <f t="shared" si="1"/>
        <v>Req_1239234567898</v>
      </c>
      <c r="B10" s="5" t="s">
        <v>79</v>
      </c>
      <c r="C10" s="5">
        <v>9.234567898E9</v>
      </c>
      <c r="D10" s="4" t="s">
        <v>80</v>
      </c>
      <c r="E10" s="5" t="s">
        <v>68</v>
      </c>
      <c r="F10" s="5" t="s">
        <v>40</v>
      </c>
      <c r="G10" s="5" t="s">
        <v>64</v>
      </c>
      <c r="H10" s="5" t="s">
        <v>58</v>
      </c>
      <c r="I10" s="6">
        <v>45007.0</v>
      </c>
      <c r="J10" s="5" t="s">
        <v>51</v>
      </c>
      <c r="K10" s="4" t="s">
        <v>81</v>
      </c>
      <c r="L10" s="5" t="s">
        <v>53</v>
      </c>
      <c r="M10" s="5" t="str">
        <f t="array" ref="M10">XLOOKUP($A10,'Raw Data'!$A$2:$A$1000,'Raw Data'!$M$2:$M$1000)</f>
        <v>Ranjitha</v>
      </c>
      <c r="N10" s="5" t="str">
        <f t="array" ref="N10">IFERROR(XLOOKUP($A10,'Screening Interviews'!$A$2:$A$1000,'Screening Interviews'!$N$2:$N$1000),"x")</f>
        <v>x</v>
      </c>
      <c r="O10" s="5" t="str">
        <f t="array" ref="O10">IFERROR(XLOOKUP($A10,'Round 1'!$A$2:$A$1000,'Round 1'!$O$2:$O$1000),"x")</f>
        <v>x</v>
      </c>
      <c r="P10" s="5" t="str">
        <f t="array" ref="P10">IFERROR(XLOOKUP($A10,'HR Round'!$A$2:$A$1000,'HR Round'!$O$2:$O$1000),"x")</f>
        <v>x</v>
      </c>
      <c r="Q10" s="5" t="str">
        <f t="array" ref="Q10">IFERROR(XLOOKUP($A10,Offer!$A$2:$A$1000,Offer!$P$2:$P$1000),"x")</f>
        <v>x</v>
      </c>
      <c r="R10" s="5" t="str">
        <f t="array" ref="R10">iferror(XLOOKUP($A10,Offer!$A$2:$A$1000,Offer!$Q$2:$Q$1000),"x")</f>
        <v>x</v>
      </c>
      <c r="S10" s="5" t="str">
        <f t="array" ref="S10">iferror(XLOOKUP($A10,Onboarding!$A$2:$A$1000,Onboarding!$R$2:$R$1000),"x")</f>
        <v>x</v>
      </c>
      <c r="T10" s="5" t="str">
        <f t="shared" si="2"/>
        <v>Previous Cycle</v>
      </c>
      <c r="U10" s="5"/>
      <c r="V10" s="5">
        <f t="shared" si="3"/>
        <v>0</v>
      </c>
      <c r="W10" s="4"/>
      <c r="X10" s="4"/>
      <c r="Y10" s="4"/>
      <c r="Z10" s="4"/>
      <c r="AA10" s="4"/>
      <c r="AB10" s="4"/>
    </row>
    <row r="11">
      <c r="A11" s="5" t="str">
        <f t="shared" si="1"/>
        <v>Req_1239234567899</v>
      </c>
      <c r="B11" s="5" t="s">
        <v>82</v>
      </c>
      <c r="C11" s="5">
        <v>9.234567899E9</v>
      </c>
      <c r="D11" s="4" t="s">
        <v>83</v>
      </c>
      <c r="E11" s="5" t="s">
        <v>56</v>
      </c>
      <c r="F11" s="5" t="s">
        <v>40</v>
      </c>
      <c r="G11" s="5" t="s">
        <v>69</v>
      </c>
      <c r="H11" s="5" t="s">
        <v>58</v>
      </c>
      <c r="I11" s="6">
        <v>45348.0</v>
      </c>
      <c r="J11" s="5" t="s">
        <v>59</v>
      </c>
      <c r="K11" s="4" t="s">
        <v>84</v>
      </c>
      <c r="L11" s="5" t="s">
        <v>45</v>
      </c>
      <c r="M11" s="5" t="str">
        <f t="array" ref="M11">XLOOKUP($A11,'Raw Data'!$A$2:$A$1000,'Raw Data'!$M$2:$M$1000)</f>
        <v>Ayushi</v>
      </c>
      <c r="N11" s="5" t="str">
        <f t="array" ref="N11">IFERROR(XLOOKUP($A11,'Screening Interviews'!$A$2:$A$1000,'Screening Interviews'!$N$2:$N$1000),"x")</f>
        <v>Not Shortlisted</v>
      </c>
      <c r="O11" s="5" t="str">
        <f t="array" ref="O11">IFERROR(XLOOKUP($A11,'Round 1'!$A$2:$A$1000,'Round 1'!$O$2:$O$1000),"x")</f>
        <v>x</v>
      </c>
      <c r="P11" s="5" t="str">
        <f t="array" ref="P11">IFERROR(XLOOKUP($A11,'HR Round'!$A$2:$A$1000,'HR Round'!$O$2:$O$1000),"x")</f>
        <v>x</v>
      </c>
      <c r="Q11" s="5" t="str">
        <f t="array" ref="Q11">IFERROR(XLOOKUP($A11,Offer!$A$2:$A$1000,Offer!$P$2:$P$1000),"x")</f>
        <v>x</v>
      </c>
      <c r="R11" s="5" t="str">
        <f t="array" ref="R11">iferror(XLOOKUP($A11,Offer!$A$2:$A$1000,Offer!$Q$2:$Q$1000),"x")</f>
        <v>x</v>
      </c>
      <c r="S11" s="5" t="str">
        <f t="array" ref="S11">iferror(XLOOKUP($A11,Onboarding!$A$2:$A$1000,Onboarding!$R$2:$R$1000),"x")</f>
        <v>x</v>
      </c>
      <c r="T11" s="5" t="str">
        <f t="shared" si="2"/>
        <v>Screening Interview Status</v>
      </c>
      <c r="U11" s="5"/>
      <c r="V11" s="5">
        <f t="shared" si="3"/>
        <v>1</v>
      </c>
      <c r="W11" s="4"/>
      <c r="X11" s="4"/>
      <c r="Y11" s="4"/>
      <c r="Z11" s="4"/>
      <c r="AA11" s="4"/>
      <c r="AB11" s="4"/>
    </row>
    <row r="12">
      <c r="A12" s="5" t="str">
        <f t="shared" si="1"/>
        <v>Req_1239234567900</v>
      </c>
      <c r="B12" s="5" t="s">
        <v>85</v>
      </c>
      <c r="C12" s="5">
        <v>9.2345679E9</v>
      </c>
      <c r="D12" s="4" t="s">
        <v>86</v>
      </c>
      <c r="E12" s="5" t="s">
        <v>39</v>
      </c>
      <c r="F12" s="5" t="s">
        <v>40</v>
      </c>
      <c r="G12" s="5" t="s">
        <v>41</v>
      </c>
      <c r="H12" s="5" t="s">
        <v>58</v>
      </c>
      <c r="I12" s="6">
        <v>45046.0</v>
      </c>
      <c r="J12" s="5" t="s">
        <v>43</v>
      </c>
      <c r="K12" s="4" t="s">
        <v>87</v>
      </c>
      <c r="L12" s="5" t="s">
        <v>53</v>
      </c>
      <c r="M12" s="5" t="str">
        <f t="array" ref="M12">XLOOKUP($A12,'Raw Data'!$A$2:$A$1000,'Raw Data'!$M$2:$M$1000)</f>
        <v>Kartik</v>
      </c>
      <c r="N12" s="5" t="str">
        <f t="array" ref="N12">IFERROR(XLOOKUP($A12,'Screening Interviews'!$A$2:$A$1000,'Screening Interviews'!$N$2:$N$1000),"x")</f>
        <v>x</v>
      </c>
      <c r="O12" s="5" t="str">
        <f t="array" ref="O12">IFERROR(XLOOKUP($A12,'Round 1'!$A$2:$A$1000,'Round 1'!$O$2:$O$1000),"x")</f>
        <v>x</v>
      </c>
      <c r="P12" s="5" t="str">
        <f t="array" ref="P12">IFERROR(XLOOKUP($A12,'HR Round'!$A$2:$A$1000,'HR Round'!$O$2:$O$1000),"x")</f>
        <v>x</v>
      </c>
      <c r="Q12" s="5" t="str">
        <f t="array" ref="Q12">IFERROR(XLOOKUP($A12,Offer!$A$2:$A$1000,Offer!$P$2:$P$1000),"x")</f>
        <v>x</v>
      </c>
      <c r="R12" s="5" t="str">
        <f t="array" ref="R12">iferror(XLOOKUP($A12,Offer!$A$2:$A$1000,Offer!$Q$2:$Q$1000),"x")</f>
        <v>x</v>
      </c>
      <c r="S12" s="5" t="str">
        <f t="array" ref="S12">iferror(XLOOKUP($A12,Onboarding!$A$2:$A$1000,Onboarding!$R$2:$R$1000),"x")</f>
        <v>x</v>
      </c>
      <c r="T12" s="5" t="str">
        <f t="shared" si="2"/>
        <v>Previous Cycle</v>
      </c>
      <c r="U12" s="5"/>
      <c r="V12" s="5">
        <f t="shared" si="3"/>
        <v>0</v>
      </c>
      <c r="W12" s="4"/>
      <c r="X12" s="4"/>
      <c r="Y12" s="4"/>
      <c r="Z12" s="4"/>
      <c r="AA12" s="4"/>
      <c r="AB12" s="4"/>
    </row>
    <row r="13">
      <c r="A13" s="5" t="str">
        <f t="shared" si="1"/>
        <v>Req_1239234567901</v>
      </c>
      <c r="B13" s="5" t="s">
        <v>88</v>
      </c>
      <c r="C13" s="5">
        <v>9.234567901E9</v>
      </c>
      <c r="D13" s="4" t="s">
        <v>89</v>
      </c>
      <c r="E13" s="5" t="s">
        <v>63</v>
      </c>
      <c r="F13" s="5" t="s">
        <v>40</v>
      </c>
      <c r="G13" s="5" t="s">
        <v>49</v>
      </c>
      <c r="H13" s="5" t="s">
        <v>90</v>
      </c>
      <c r="I13" s="6">
        <v>45356.0</v>
      </c>
      <c r="J13" s="5" t="s">
        <v>51</v>
      </c>
      <c r="K13" s="4" t="s">
        <v>91</v>
      </c>
      <c r="L13" s="5" t="s">
        <v>45</v>
      </c>
      <c r="M13" s="5" t="str">
        <f t="array" ref="M13">XLOOKUP($A13,'Raw Data'!$A$2:$A$1000,'Raw Data'!$M$2:$M$1000)</f>
        <v>Radhika</v>
      </c>
      <c r="N13" s="5" t="str">
        <f t="array" ref="N13">IFERROR(XLOOKUP($A13,'Screening Interviews'!$A$2:$A$1000,'Screening Interviews'!$N$2:$N$1000),"x")</f>
        <v>Not Shortlisted</v>
      </c>
      <c r="O13" s="5" t="str">
        <f t="array" ref="O13">IFERROR(XLOOKUP($A13,'Round 1'!$A$2:$A$1000,'Round 1'!$O$2:$O$1000),"x")</f>
        <v>x</v>
      </c>
      <c r="P13" s="5" t="str">
        <f t="array" ref="P13">IFERROR(XLOOKUP($A13,'HR Round'!$A$2:$A$1000,'HR Round'!$O$2:$O$1000),"x")</f>
        <v>x</v>
      </c>
      <c r="Q13" s="5" t="str">
        <f t="array" ref="Q13">IFERROR(XLOOKUP($A13,Offer!$A$2:$A$1000,Offer!$P$2:$P$1000),"x")</f>
        <v>x</v>
      </c>
      <c r="R13" s="5" t="str">
        <f t="array" ref="R13">iferror(XLOOKUP($A13,Offer!$A$2:$A$1000,Offer!$Q$2:$Q$1000),"x")</f>
        <v>x</v>
      </c>
      <c r="S13" s="5" t="str">
        <f t="array" ref="S13">iferror(XLOOKUP($A13,Onboarding!$A$2:$A$1000,Onboarding!$R$2:$R$1000),"x")</f>
        <v>x</v>
      </c>
      <c r="T13" s="5" t="str">
        <f t="shared" si="2"/>
        <v>Screening Interview Status</v>
      </c>
      <c r="U13" s="5"/>
      <c r="V13" s="5">
        <f t="shared" si="3"/>
        <v>1</v>
      </c>
      <c r="W13" s="4"/>
      <c r="X13" s="4"/>
      <c r="Y13" s="4"/>
      <c r="Z13" s="4"/>
      <c r="AA13" s="4"/>
      <c r="AB13" s="4"/>
    </row>
    <row r="14">
      <c r="A14" s="5" t="str">
        <f t="shared" si="1"/>
        <v>Req_1239234567902</v>
      </c>
      <c r="B14" s="5" t="s">
        <v>92</v>
      </c>
      <c r="C14" s="5">
        <v>9.234567902E9</v>
      </c>
      <c r="D14" s="4" t="s">
        <v>93</v>
      </c>
      <c r="E14" s="5" t="s">
        <v>73</v>
      </c>
      <c r="F14" s="5" t="s">
        <v>40</v>
      </c>
      <c r="G14" s="5" t="s">
        <v>57</v>
      </c>
      <c r="H14" s="5" t="s">
        <v>58</v>
      </c>
      <c r="I14" s="6">
        <v>45360.0</v>
      </c>
      <c r="J14" s="5" t="s">
        <v>59</v>
      </c>
      <c r="K14" s="4" t="s">
        <v>94</v>
      </c>
      <c r="L14" s="5" t="s">
        <v>45</v>
      </c>
      <c r="M14" s="5" t="str">
        <f t="array" ref="M14">XLOOKUP($A14,'Raw Data'!$A$2:$A$1000,'Raw Data'!$M$2:$M$1000)</f>
        <v>Ayushi</v>
      </c>
      <c r="N14" s="5" t="str">
        <f t="array" ref="N14">IFERROR(XLOOKUP($A14,'Screening Interviews'!$A$2:$A$1000,'Screening Interviews'!$N$2:$N$1000),"x")</f>
        <v>Shortlisted</v>
      </c>
      <c r="O14" s="5" t="str">
        <f t="array" ref="O14">IFERROR(XLOOKUP($A14,'Round 1'!$A$2:$A$1000,'Round 1'!$O$2:$O$1000),"x")</f>
        <v>On Hold</v>
      </c>
      <c r="P14" s="5" t="str">
        <f t="array" ref="P14">IFERROR(XLOOKUP($A14,'HR Round'!$A$2:$A$1000,'HR Round'!$O$2:$O$1000),"x")</f>
        <v>x</v>
      </c>
      <c r="Q14" s="5" t="str">
        <f t="array" ref="Q14">IFERROR(XLOOKUP($A14,Offer!$A$2:$A$1000,Offer!$P$2:$P$1000),"x")</f>
        <v>x</v>
      </c>
      <c r="R14" s="5" t="str">
        <f t="array" ref="R14">iferror(XLOOKUP($A14,Offer!$A$2:$A$1000,Offer!$Q$2:$Q$1000),"x")</f>
        <v>x</v>
      </c>
      <c r="S14" s="5" t="str">
        <f t="array" ref="S14">iferror(XLOOKUP($A14,Onboarding!$A$2:$A$1000,Onboarding!$R$2:$R$1000),"x")</f>
        <v>x</v>
      </c>
      <c r="T14" s="5" t="str">
        <f t="shared" si="2"/>
        <v>Round 1 Status</v>
      </c>
      <c r="U14" s="5"/>
      <c r="V14" s="5">
        <f t="shared" si="3"/>
        <v>2</v>
      </c>
      <c r="W14" s="4"/>
      <c r="X14" s="4"/>
      <c r="Y14" s="4"/>
      <c r="Z14" s="4"/>
      <c r="AA14" s="4"/>
      <c r="AB14" s="4"/>
    </row>
    <row r="15">
      <c r="A15" s="5" t="str">
        <f t="shared" si="1"/>
        <v>Req_1239234567903</v>
      </c>
      <c r="B15" s="5" t="s">
        <v>95</v>
      </c>
      <c r="C15" s="5">
        <v>9.234567903E9</v>
      </c>
      <c r="D15" s="4" t="s">
        <v>96</v>
      </c>
      <c r="E15" s="5" t="s">
        <v>68</v>
      </c>
      <c r="F15" s="5" t="s">
        <v>40</v>
      </c>
      <c r="G15" s="5" t="s">
        <v>69</v>
      </c>
      <c r="H15" s="5" t="s">
        <v>42</v>
      </c>
      <c r="I15" s="6">
        <v>45364.0</v>
      </c>
      <c r="J15" s="5" t="s">
        <v>43</v>
      </c>
      <c r="K15" s="4" t="s">
        <v>97</v>
      </c>
      <c r="L15" s="5" t="s">
        <v>45</v>
      </c>
      <c r="M15" s="5" t="str">
        <f t="array" ref="M15">XLOOKUP($A15,'Raw Data'!$A$2:$A$1000,'Raw Data'!$M$2:$M$1000)</f>
        <v>Ranjitha</v>
      </c>
      <c r="N15" s="5" t="str">
        <f t="array" ref="N15">IFERROR(XLOOKUP($A15,'Screening Interviews'!$A$2:$A$1000,'Screening Interviews'!$N$2:$N$1000),"x")</f>
        <v>Not Shortlisted</v>
      </c>
      <c r="O15" s="5" t="str">
        <f t="array" ref="O15">IFERROR(XLOOKUP($A15,'Round 1'!$A$2:$A$1000,'Round 1'!$O$2:$O$1000),"x")</f>
        <v>x</v>
      </c>
      <c r="P15" s="5" t="str">
        <f t="array" ref="P15">IFERROR(XLOOKUP($A15,'HR Round'!$A$2:$A$1000,'HR Round'!$O$2:$O$1000),"x")</f>
        <v>x</v>
      </c>
      <c r="Q15" s="5" t="str">
        <f t="array" ref="Q15">IFERROR(XLOOKUP($A15,Offer!$A$2:$A$1000,Offer!$P$2:$P$1000),"x")</f>
        <v>x</v>
      </c>
      <c r="R15" s="5" t="str">
        <f t="array" ref="R15">iferror(XLOOKUP($A15,Offer!$A$2:$A$1000,Offer!$Q$2:$Q$1000),"x")</f>
        <v>x</v>
      </c>
      <c r="S15" s="5" t="str">
        <f t="array" ref="S15">iferror(XLOOKUP($A15,Onboarding!$A$2:$A$1000,Onboarding!$R$2:$R$1000),"x")</f>
        <v>x</v>
      </c>
      <c r="T15" s="5" t="str">
        <f t="shared" si="2"/>
        <v>Screening Interview Status</v>
      </c>
      <c r="U15" s="5"/>
      <c r="V15" s="5">
        <f t="shared" si="3"/>
        <v>1</v>
      </c>
      <c r="W15" s="4"/>
      <c r="X15" s="4"/>
      <c r="Y15" s="4"/>
      <c r="Z15" s="4"/>
      <c r="AA15" s="4"/>
      <c r="AB15" s="4"/>
    </row>
    <row r="16">
      <c r="A16" s="5" t="str">
        <f t="shared" si="1"/>
        <v>Req_1239234567904</v>
      </c>
      <c r="B16" s="5" t="s">
        <v>98</v>
      </c>
      <c r="C16" s="5">
        <v>9.234567904E9</v>
      </c>
      <c r="D16" s="4" t="s">
        <v>99</v>
      </c>
      <c r="E16" s="5" t="s">
        <v>39</v>
      </c>
      <c r="F16" s="5" t="s">
        <v>40</v>
      </c>
      <c r="G16" s="5" t="s">
        <v>64</v>
      </c>
      <c r="H16" s="5" t="s">
        <v>42</v>
      </c>
      <c r="I16" s="6">
        <v>45116.0</v>
      </c>
      <c r="J16" s="5" t="s">
        <v>51</v>
      </c>
      <c r="K16" s="4" t="s">
        <v>100</v>
      </c>
      <c r="L16" s="5" t="s">
        <v>53</v>
      </c>
      <c r="M16" s="5" t="str">
        <f t="array" ref="M16">XLOOKUP($A16,'Raw Data'!$A$2:$A$1000,'Raw Data'!$M$2:$M$1000)</f>
        <v>Ayushi</v>
      </c>
      <c r="N16" s="5" t="str">
        <f t="array" ref="N16">IFERROR(XLOOKUP($A16,'Screening Interviews'!$A$2:$A$1000,'Screening Interviews'!$N$2:$N$1000),"x")</f>
        <v>x</v>
      </c>
      <c r="O16" s="5" t="str">
        <f t="array" ref="O16">IFERROR(XLOOKUP($A16,'Round 1'!$A$2:$A$1000,'Round 1'!$O$2:$O$1000),"x")</f>
        <v>x</v>
      </c>
      <c r="P16" s="5" t="str">
        <f t="array" ref="P16">IFERROR(XLOOKUP($A16,'HR Round'!$A$2:$A$1000,'HR Round'!$O$2:$O$1000),"x")</f>
        <v>x</v>
      </c>
      <c r="Q16" s="5" t="str">
        <f t="array" ref="Q16">IFERROR(XLOOKUP($A16,Offer!$A$2:$A$1000,Offer!$P$2:$P$1000),"x")</f>
        <v>x</v>
      </c>
      <c r="R16" s="5" t="str">
        <f t="array" ref="R16">iferror(XLOOKUP($A16,Offer!$A$2:$A$1000,Offer!$Q$2:$Q$1000),"x")</f>
        <v>x</v>
      </c>
      <c r="S16" s="5" t="str">
        <f t="array" ref="S16">iferror(XLOOKUP($A16,Onboarding!$A$2:$A$1000,Onboarding!$R$2:$R$1000),"x")</f>
        <v>x</v>
      </c>
      <c r="T16" s="5" t="str">
        <f t="shared" si="2"/>
        <v>Previous Cycle</v>
      </c>
      <c r="U16" s="5"/>
      <c r="V16" s="5">
        <f t="shared" si="3"/>
        <v>0</v>
      </c>
      <c r="W16" s="4"/>
      <c r="X16" s="4"/>
      <c r="Y16" s="4"/>
      <c r="Z16" s="4"/>
      <c r="AA16" s="4"/>
      <c r="AB16" s="4"/>
    </row>
    <row r="17">
      <c r="A17" s="5" t="str">
        <f t="shared" si="1"/>
        <v>Req_1239234567905</v>
      </c>
      <c r="B17" s="5" t="s">
        <v>101</v>
      </c>
      <c r="C17" s="5">
        <v>9.234567905E9</v>
      </c>
      <c r="D17" s="4" t="s">
        <v>102</v>
      </c>
      <c r="E17" s="5" t="s">
        <v>48</v>
      </c>
      <c r="F17" s="5" t="s">
        <v>40</v>
      </c>
      <c r="G17" s="5" t="s">
        <v>64</v>
      </c>
      <c r="H17" s="5" t="s">
        <v>58</v>
      </c>
      <c r="I17" s="6">
        <v>45272.0</v>
      </c>
      <c r="J17" s="5" t="s">
        <v>59</v>
      </c>
      <c r="K17" s="4" t="s">
        <v>103</v>
      </c>
      <c r="L17" s="5" t="s">
        <v>53</v>
      </c>
      <c r="M17" s="5" t="str">
        <f t="array" ref="M17">XLOOKUP($A17,'Raw Data'!$A$2:$A$1000,'Raw Data'!$M$2:$M$1000)</f>
        <v>Kartik</v>
      </c>
      <c r="N17" s="5" t="str">
        <f t="array" ref="N17">IFERROR(XLOOKUP($A17,'Screening Interviews'!$A$2:$A$1000,'Screening Interviews'!$N$2:$N$1000),"x")</f>
        <v>x</v>
      </c>
      <c r="O17" s="5" t="str">
        <f t="array" ref="O17">IFERROR(XLOOKUP($A17,'Round 1'!$A$2:$A$1000,'Round 1'!$O$2:$O$1000),"x")</f>
        <v>x</v>
      </c>
      <c r="P17" s="5" t="str">
        <f t="array" ref="P17">IFERROR(XLOOKUP($A17,'HR Round'!$A$2:$A$1000,'HR Round'!$O$2:$O$1000),"x")</f>
        <v>x</v>
      </c>
      <c r="Q17" s="5" t="str">
        <f t="array" ref="Q17">IFERROR(XLOOKUP($A17,Offer!$A$2:$A$1000,Offer!$P$2:$P$1000),"x")</f>
        <v>x</v>
      </c>
      <c r="R17" s="5" t="str">
        <f t="array" ref="R17">iferror(XLOOKUP($A17,Offer!$A$2:$A$1000,Offer!$Q$2:$Q$1000),"x")</f>
        <v>x</v>
      </c>
      <c r="S17" s="5" t="str">
        <f t="array" ref="S17">iferror(XLOOKUP($A17,Onboarding!$A$2:$A$1000,Onboarding!$R$2:$R$1000),"x")</f>
        <v>x</v>
      </c>
      <c r="T17" s="5" t="str">
        <f t="shared" si="2"/>
        <v>Previous Cycle</v>
      </c>
      <c r="U17" s="5"/>
      <c r="V17" s="5">
        <f t="shared" si="3"/>
        <v>0</v>
      </c>
      <c r="W17" s="4"/>
      <c r="X17" s="4"/>
      <c r="Y17" s="4"/>
      <c r="Z17" s="4"/>
      <c r="AA17" s="4"/>
      <c r="AB17" s="4"/>
    </row>
    <row r="18">
      <c r="A18" s="5" t="str">
        <f t="shared" si="1"/>
        <v>Req_1239234567906</v>
      </c>
      <c r="B18" s="5" t="s">
        <v>104</v>
      </c>
      <c r="C18" s="5">
        <v>9.234567906E9</v>
      </c>
      <c r="D18" s="4" t="s">
        <v>105</v>
      </c>
      <c r="E18" s="5" t="s">
        <v>56</v>
      </c>
      <c r="F18" s="5" t="s">
        <v>40</v>
      </c>
      <c r="G18" s="5" t="s">
        <v>69</v>
      </c>
      <c r="H18" s="5" t="s">
        <v>42</v>
      </c>
      <c r="I18" s="6">
        <v>45091.0</v>
      </c>
      <c r="J18" s="5" t="s">
        <v>43</v>
      </c>
      <c r="K18" s="4" t="s">
        <v>106</v>
      </c>
      <c r="L18" s="5" t="s">
        <v>53</v>
      </c>
      <c r="M18" s="5" t="str">
        <f t="array" ref="M18">XLOOKUP($A18,'Raw Data'!$A$2:$A$1000,'Raw Data'!$M$2:$M$1000)</f>
        <v>Radhika</v>
      </c>
      <c r="N18" s="5" t="str">
        <f t="array" ref="N18">IFERROR(XLOOKUP($A18,'Screening Interviews'!$A$2:$A$1000,'Screening Interviews'!$N$2:$N$1000),"x")</f>
        <v>x</v>
      </c>
      <c r="O18" s="5" t="str">
        <f t="array" ref="O18">IFERROR(XLOOKUP($A18,'Round 1'!$A$2:$A$1000,'Round 1'!$O$2:$O$1000),"x")</f>
        <v>x</v>
      </c>
      <c r="P18" s="5" t="str">
        <f t="array" ref="P18">IFERROR(XLOOKUP($A18,'HR Round'!$A$2:$A$1000,'HR Round'!$O$2:$O$1000),"x")</f>
        <v>x</v>
      </c>
      <c r="Q18" s="5" t="str">
        <f t="array" ref="Q18">IFERROR(XLOOKUP($A18,Offer!$A$2:$A$1000,Offer!$P$2:$P$1000),"x")</f>
        <v>x</v>
      </c>
      <c r="R18" s="5" t="str">
        <f t="array" ref="R18">iferror(XLOOKUP($A18,Offer!$A$2:$A$1000,Offer!$Q$2:$Q$1000),"x")</f>
        <v>x</v>
      </c>
      <c r="S18" s="5" t="str">
        <f t="array" ref="S18">iferror(XLOOKUP($A18,Onboarding!$A$2:$A$1000,Onboarding!$R$2:$R$1000),"x")</f>
        <v>x</v>
      </c>
      <c r="T18" s="5" t="str">
        <f t="shared" si="2"/>
        <v>Previous Cycle</v>
      </c>
      <c r="U18" s="5"/>
      <c r="V18" s="5">
        <f t="shared" si="3"/>
        <v>0</v>
      </c>
      <c r="W18" s="4"/>
      <c r="X18" s="4"/>
      <c r="Y18" s="4"/>
      <c r="Z18" s="4"/>
      <c r="AA18" s="4"/>
      <c r="AB18" s="4"/>
    </row>
    <row r="19">
      <c r="A19" s="5" t="str">
        <f t="shared" si="1"/>
        <v>Req_1239234567907</v>
      </c>
      <c r="B19" s="5" t="s">
        <v>107</v>
      </c>
      <c r="C19" s="5">
        <v>9.234567907E9</v>
      </c>
      <c r="D19" s="4" t="s">
        <v>108</v>
      </c>
      <c r="E19" s="5" t="s">
        <v>73</v>
      </c>
      <c r="F19" s="5" t="s">
        <v>40</v>
      </c>
      <c r="G19" s="5" t="s">
        <v>49</v>
      </c>
      <c r="H19" s="5" t="s">
        <v>109</v>
      </c>
      <c r="I19" s="6">
        <v>45309.0</v>
      </c>
      <c r="J19" s="5" t="s">
        <v>51</v>
      </c>
      <c r="K19" s="4" t="s">
        <v>110</v>
      </c>
      <c r="L19" s="5" t="s">
        <v>45</v>
      </c>
      <c r="M19" s="5" t="str">
        <f t="array" ref="M19">XLOOKUP($A19,'Raw Data'!$A$2:$A$1000,'Raw Data'!$M$2:$M$1000)</f>
        <v>Ayushi</v>
      </c>
      <c r="N19" s="5" t="str">
        <f t="array" ref="N19">IFERROR(XLOOKUP($A19,'Screening Interviews'!$A$2:$A$1000,'Screening Interviews'!$N$2:$N$1000),"x")</f>
        <v>Not Shortlisted</v>
      </c>
      <c r="O19" s="5" t="str">
        <f t="array" ref="O19">IFERROR(XLOOKUP($A19,'Round 1'!$A$2:$A$1000,'Round 1'!$O$2:$O$1000),"x")</f>
        <v>x</v>
      </c>
      <c r="P19" s="5" t="str">
        <f t="array" ref="P19">IFERROR(XLOOKUP($A19,'HR Round'!$A$2:$A$1000,'HR Round'!$O$2:$O$1000),"x")</f>
        <v>x</v>
      </c>
      <c r="Q19" s="5" t="str">
        <f t="array" ref="Q19">IFERROR(XLOOKUP($A19,Offer!$A$2:$A$1000,Offer!$P$2:$P$1000),"x")</f>
        <v>x</v>
      </c>
      <c r="R19" s="5" t="str">
        <f t="array" ref="R19">iferror(XLOOKUP($A19,Offer!$A$2:$A$1000,Offer!$Q$2:$Q$1000),"x")</f>
        <v>x</v>
      </c>
      <c r="S19" s="5" t="str">
        <f t="array" ref="S19">iferror(XLOOKUP($A19,Onboarding!$A$2:$A$1000,Onboarding!$R$2:$R$1000),"x")</f>
        <v>x</v>
      </c>
      <c r="T19" s="5" t="str">
        <f t="shared" si="2"/>
        <v>Screening Interview Status</v>
      </c>
      <c r="U19" s="5"/>
      <c r="V19" s="5">
        <f t="shared" si="3"/>
        <v>1</v>
      </c>
      <c r="W19" s="4"/>
      <c r="X19" s="4"/>
      <c r="Y19" s="4"/>
      <c r="Z19" s="4"/>
      <c r="AA19" s="4"/>
      <c r="AB19" s="4"/>
    </row>
    <row r="20">
      <c r="A20" s="5" t="str">
        <f t="shared" si="1"/>
        <v>Req_1239234567908</v>
      </c>
      <c r="B20" s="5" t="s">
        <v>111</v>
      </c>
      <c r="C20" s="5">
        <v>9.234567908E9</v>
      </c>
      <c r="D20" s="4" t="s">
        <v>112</v>
      </c>
      <c r="E20" s="5" t="s">
        <v>63</v>
      </c>
      <c r="F20" s="5" t="s">
        <v>40</v>
      </c>
      <c r="G20" s="5" t="s">
        <v>57</v>
      </c>
      <c r="H20" s="5" t="s">
        <v>42</v>
      </c>
      <c r="I20" s="6">
        <v>45251.0</v>
      </c>
      <c r="J20" s="5" t="s">
        <v>59</v>
      </c>
      <c r="K20" s="4" t="s">
        <v>113</v>
      </c>
      <c r="L20" s="5" t="s">
        <v>53</v>
      </c>
      <c r="M20" s="5" t="str">
        <f t="array" ref="M20">XLOOKUP($A20,'Raw Data'!$A$2:$A$1000,'Raw Data'!$M$2:$M$1000)</f>
        <v>Ranjitha</v>
      </c>
      <c r="N20" s="5" t="str">
        <f t="array" ref="N20">IFERROR(XLOOKUP($A20,'Screening Interviews'!$A$2:$A$1000,'Screening Interviews'!$N$2:$N$1000),"x")</f>
        <v>x</v>
      </c>
      <c r="O20" s="5" t="str">
        <f t="array" ref="O20">IFERROR(XLOOKUP($A20,'Round 1'!$A$2:$A$1000,'Round 1'!$O$2:$O$1000),"x")</f>
        <v>x</v>
      </c>
      <c r="P20" s="5" t="str">
        <f t="array" ref="P20">IFERROR(XLOOKUP($A20,'HR Round'!$A$2:$A$1000,'HR Round'!$O$2:$O$1000),"x")</f>
        <v>x</v>
      </c>
      <c r="Q20" s="5" t="str">
        <f t="array" ref="Q20">IFERROR(XLOOKUP($A20,Offer!$A$2:$A$1000,Offer!$P$2:$P$1000),"x")</f>
        <v>x</v>
      </c>
      <c r="R20" s="5" t="str">
        <f t="array" ref="R20">iferror(XLOOKUP($A20,Offer!$A$2:$A$1000,Offer!$Q$2:$Q$1000),"x")</f>
        <v>x</v>
      </c>
      <c r="S20" s="5" t="str">
        <f t="array" ref="S20">iferror(XLOOKUP($A20,Onboarding!$A$2:$A$1000,Onboarding!$R$2:$R$1000),"x")</f>
        <v>x</v>
      </c>
      <c r="T20" s="5" t="str">
        <f t="shared" si="2"/>
        <v>Previous Cycle</v>
      </c>
      <c r="U20" s="5"/>
      <c r="V20" s="5">
        <f t="shared" si="3"/>
        <v>0</v>
      </c>
      <c r="W20" s="4"/>
      <c r="X20" s="4"/>
      <c r="Y20" s="4"/>
      <c r="Z20" s="4"/>
      <c r="AA20" s="4"/>
      <c r="AB20" s="4"/>
    </row>
    <row r="21">
      <c r="A21" s="5" t="str">
        <f t="shared" si="1"/>
        <v>Req_1239234567909</v>
      </c>
      <c r="B21" s="5" t="s">
        <v>114</v>
      </c>
      <c r="C21" s="5">
        <v>9.234567909E9</v>
      </c>
      <c r="D21" s="4" t="s">
        <v>115</v>
      </c>
      <c r="E21" s="5" t="s">
        <v>48</v>
      </c>
      <c r="F21" s="5" t="s">
        <v>40</v>
      </c>
      <c r="G21" s="5" t="s">
        <v>41</v>
      </c>
      <c r="H21" s="5" t="s">
        <v>42</v>
      </c>
      <c r="I21" s="6">
        <v>45322.0</v>
      </c>
      <c r="J21" s="5" t="s">
        <v>43</v>
      </c>
      <c r="K21" s="4" t="s">
        <v>116</v>
      </c>
      <c r="L21" s="5" t="s">
        <v>45</v>
      </c>
      <c r="M21" s="5" t="str">
        <f t="array" ref="M21">XLOOKUP($A21,'Raw Data'!$A$2:$A$1000,'Raw Data'!$M$2:$M$1000)</f>
        <v>Ayushi</v>
      </c>
      <c r="N21" s="5" t="str">
        <f t="array" ref="N21">IFERROR(XLOOKUP($A21,'Screening Interviews'!$A$2:$A$1000,'Screening Interviews'!$N$2:$N$1000),"x")</f>
        <v>Not Shortlisted</v>
      </c>
      <c r="O21" s="5" t="str">
        <f t="array" ref="O21">IFERROR(XLOOKUP($A21,'Round 1'!$A$2:$A$1000,'Round 1'!$O$2:$O$1000),"x")</f>
        <v>x</v>
      </c>
      <c r="P21" s="5" t="str">
        <f t="array" ref="P21">IFERROR(XLOOKUP($A21,'HR Round'!$A$2:$A$1000,'HR Round'!$O$2:$O$1000),"x")</f>
        <v>x</v>
      </c>
      <c r="Q21" s="5" t="str">
        <f t="array" ref="Q21">IFERROR(XLOOKUP($A21,Offer!$A$2:$A$1000,Offer!$P$2:$P$1000),"x")</f>
        <v>x</v>
      </c>
      <c r="R21" s="5" t="str">
        <f t="array" ref="R21">iferror(XLOOKUP($A21,Offer!$A$2:$A$1000,Offer!$Q$2:$Q$1000),"x")</f>
        <v>x</v>
      </c>
      <c r="S21" s="5" t="str">
        <f t="array" ref="S21">iferror(XLOOKUP($A21,Onboarding!$A$2:$A$1000,Onboarding!$R$2:$R$1000),"x")</f>
        <v>x</v>
      </c>
      <c r="T21" s="5" t="str">
        <f t="shared" si="2"/>
        <v>Screening Interview Status</v>
      </c>
      <c r="U21" s="5"/>
      <c r="V21" s="5">
        <f t="shared" si="3"/>
        <v>1</v>
      </c>
      <c r="W21" s="4"/>
      <c r="X21" s="4"/>
      <c r="Y21" s="4"/>
      <c r="Z21" s="4"/>
      <c r="AA21" s="4"/>
      <c r="AB21" s="4"/>
    </row>
    <row r="22">
      <c r="A22" s="5" t="str">
        <f t="shared" si="1"/>
        <v>Req_1239234567910</v>
      </c>
      <c r="B22" s="5" t="s">
        <v>117</v>
      </c>
      <c r="C22" s="5">
        <v>9.23456791E9</v>
      </c>
      <c r="D22" s="4" t="s">
        <v>118</v>
      </c>
      <c r="E22" s="5" t="s">
        <v>39</v>
      </c>
      <c r="F22" s="5" t="s">
        <v>40</v>
      </c>
      <c r="G22" s="5" t="s">
        <v>57</v>
      </c>
      <c r="H22" s="5" t="s">
        <v>42</v>
      </c>
      <c r="I22" s="6">
        <v>45327.0</v>
      </c>
      <c r="J22" s="5" t="s">
        <v>51</v>
      </c>
      <c r="K22" s="4" t="s">
        <v>119</v>
      </c>
      <c r="L22" s="5" t="s">
        <v>45</v>
      </c>
      <c r="M22" s="5" t="str">
        <f t="array" ref="M22">XLOOKUP($A22,'Raw Data'!$A$2:$A$1000,'Raw Data'!$M$2:$M$1000)</f>
        <v>Kartik</v>
      </c>
      <c r="N22" s="5" t="str">
        <f t="array" ref="N22">IFERROR(XLOOKUP($A22,'Screening Interviews'!$A$2:$A$1000,'Screening Interviews'!$N$2:$N$1000),"x")</f>
        <v>Shortlisted</v>
      </c>
      <c r="O22" s="5" t="str">
        <f t="array" ref="O22">IFERROR(XLOOKUP($A22,'Round 1'!$A$2:$A$1000,'Round 1'!$O$2:$O$1000),"x")</f>
        <v>Reject</v>
      </c>
      <c r="P22" s="5" t="str">
        <f t="array" ref="P22">IFERROR(XLOOKUP($A22,'HR Round'!$A$2:$A$1000,'HR Round'!$O$2:$O$1000),"x")</f>
        <v>x</v>
      </c>
      <c r="Q22" s="5" t="str">
        <f t="array" ref="Q22">IFERROR(XLOOKUP($A22,Offer!$A$2:$A$1000,Offer!$P$2:$P$1000),"x")</f>
        <v>x</v>
      </c>
      <c r="R22" s="5" t="str">
        <f t="array" ref="R22">iferror(XLOOKUP($A22,Offer!$A$2:$A$1000,Offer!$Q$2:$Q$1000),"x")</f>
        <v>x</v>
      </c>
      <c r="S22" s="5" t="str">
        <f t="array" ref="S22">iferror(XLOOKUP($A22,Onboarding!$A$2:$A$1000,Onboarding!$R$2:$R$1000),"x")</f>
        <v>x</v>
      </c>
      <c r="T22" s="5" t="str">
        <f t="shared" si="2"/>
        <v>Round 1 Status</v>
      </c>
      <c r="U22" s="5"/>
      <c r="V22" s="5">
        <f t="shared" si="3"/>
        <v>2</v>
      </c>
      <c r="W22" s="4"/>
      <c r="X22" s="4"/>
      <c r="Y22" s="4"/>
      <c r="Z22" s="4"/>
      <c r="AA22" s="4"/>
      <c r="AB22" s="4"/>
    </row>
    <row r="23">
      <c r="A23" s="5" t="str">
        <f t="shared" si="1"/>
        <v>Req_1239234567911</v>
      </c>
      <c r="B23" s="5" t="s">
        <v>120</v>
      </c>
      <c r="C23" s="5">
        <v>9.234567911E9</v>
      </c>
      <c r="D23" s="4" t="s">
        <v>121</v>
      </c>
      <c r="E23" s="5" t="s">
        <v>68</v>
      </c>
      <c r="F23" s="5" t="s">
        <v>40</v>
      </c>
      <c r="G23" s="5" t="s">
        <v>64</v>
      </c>
      <c r="H23" s="5" t="s">
        <v>42</v>
      </c>
      <c r="I23" s="6">
        <v>45332.0</v>
      </c>
      <c r="J23" s="5" t="s">
        <v>59</v>
      </c>
      <c r="K23" s="4" t="s">
        <v>122</v>
      </c>
      <c r="L23" s="5" t="s">
        <v>45</v>
      </c>
      <c r="M23" s="5" t="str">
        <f t="array" ref="M23">XLOOKUP($A23,'Raw Data'!$A$2:$A$1000,'Raw Data'!$M$2:$M$1000)</f>
        <v>Radhika</v>
      </c>
      <c r="N23" s="5" t="str">
        <f t="array" ref="N23">IFERROR(XLOOKUP($A23,'Screening Interviews'!$A$2:$A$1000,'Screening Interviews'!$N$2:$N$1000),"x")</f>
        <v>Shortlisted</v>
      </c>
      <c r="O23" s="5" t="str">
        <f t="array" ref="O23">IFERROR(XLOOKUP($A23,'Round 1'!$A$2:$A$1000,'Round 1'!$O$2:$O$1000),"x")</f>
        <v>Rescheduled</v>
      </c>
      <c r="P23" s="5" t="str">
        <f t="array" ref="P23">IFERROR(XLOOKUP($A23,'HR Round'!$A$2:$A$1000,'HR Round'!$O$2:$O$1000),"x")</f>
        <v>x</v>
      </c>
      <c r="Q23" s="5" t="str">
        <f t="array" ref="Q23">IFERROR(XLOOKUP($A23,Offer!$A$2:$A$1000,Offer!$P$2:$P$1000),"x")</f>
        <v>x</v>
      </c>
      <c r="R23" s="5" t="str">
        <f t="array" ref="R23">iferror(XLOOKUP($A23,Offer!$A$2:$A$1000,Offer!$Q$2:$Q$1000),"x")</f>
        <v>x</v>
      </c>
      <c r="S23" s="5" t="str">
        <f t="array" ref="S23">iferror(XLOOKUP($A23,Onboarding!$A$2:$A$1000,Onboarding!$R$2:$R$1000),"x")</f>
        <v>x</v>
      </c>
      <c r="T23" s="5" t="str">
        <f t="shared" si="2"/>
        <v>Round 1 Status</v>
      </c>
      <c r="U23" s="5"/>
      <c r="V23" s="5">
        <f t="shared" si="3"/>
        <v>2</v>
      </c>
      <c r="W23" s="4"/>
      <c r="X23" s="4"/>
      <c r="Y23" s="4"/>
      <c r="Z23" s="4"/>
      <c r="AA23" s="4"/>
      <c r="AB23" s="4"/>
    </row>
    <row r="24">
      <c r="A24" s="5" t="str">
        <f t="shared" si="1"/>
        <v>Req_1239234567912</v>
      </c>
      <c r="B24" s="5" t="s">
        <v>123</v>
      </c>
      <c r="C24" s="5">
        <v>9.234567912E9</v>
      </c>
      <c r="D24" s="4" t="s">
        <v>124</v>
      </c>
      <c r="E24" s="5" t="s">
        <v>56</v>
      </c>
      <c r="F24" s="5" t="s">
        <v>40</v>
      </c>
      <c r="G24" s="5" t="s">
        <v>49</v>
      </c>
      <c r="H24" s="5" t="s">
        <v>125</v>
      </c>
      <c r="I24" s="6">
        <v>45197.0</v>
      </c>
      <c r="J24" s="5" t="s">
        <v>43</v>
      </c>
      <c r="K24" s="4" t="s">
        <v>126</v>
      </c>
      <c r="L24" s="5" t="s">
        <v>53</v>
      </c>
      <c r="M24" s="5" t="str">
        <f t="array" ref="M24">XLOOKUP($A24,'Raw Data'!$A$2:$A$1000,'Raw Data'!$M$2:$M$1000)</f>
        <v>Ayushi</v>
      </c>
      <c r="N24" s="5" t="str">
        <f t="array" ref="N24">IFERROR(XLOOKUP($A24,'Screening Interviews'!$A$2:$A$1000,'Screening Interviews'!$N$2:$N$1000),"x")</f>
        <v>x</v>
      </c>
      <c r="O24" s="5" t="str">
        <f t="array" ref="O24">IFERROR(XLOOKUP($A24,'Round 1'!$A$2:$A$1000,'Round 1'!$O$2:$O$1000),"x")</f>
        <v>x</v>
      </c>
      <c r="P24" s="5" t="str">
        <f t="array" ref="P24">IFERROR(XLOOKUP($A24,'HR Round'!$A$2:$A$1000,'HR Round'!$O$2:$O$1000),"x")</f>
        <v>x</v>
      </c>
      <c r="Q24" s="5" t="str">
        <f t="array" ref="Q24">IFERROR(XLOOKUP($A24,Offer!$A$2:$A$1000,Offer!$P$2:$P$1000),"x")</f>
        <v>x</v>
      </c>
      <c r="R24" s="5" t="str">
        <f t="array" ref="R24">iferror(XLOOKUP($A24,Offer!$A$2:$A$1000,Offer!$Q$2:$Q$1000),"x")</f>
        <v>x</v>
      </c>
      <c r="S24" s="5" t="str">
        <f t="array" ref="S24">iferror(XLOOKUP($A24,Onboarding!$A$2:$A$1000,Onboarding!$R$2:$R$1000),"x")</f>
        <v>x</v>
      </c>
      <c r="T24" s="5" t="str">
        <f t="shared" si="2"/>
        <v>Previous Cycle</v>
      </c>
      <c r="U24" s="5"/>
      <c r="V24" s="5">
        <f t="shared" si="3"/>
        <v>0</v>
      </c>
      <c r="W24" s="4"/>
      <c r="X24" s="4"/>
      <c r="Y24" s="4"/>
      <c r="Z24" s="4"/>
      <c r="AA24" s="4"/>
      <c r="AB24" s="4"/>
    </row>
    <row r="25">
      <c r="A25" s="5" t="str">
        <f t="shared" si="1"/>
        <v>Req_1239234567913</v>
      </c>
      <c r="B25" s="5" t="s">
        <v>127</v>
      </c>
      <c r="C25" s="5">
        <v>9.234567913E9</v>
      </c>
      <c r="D25" s="4" t="s">
        <v>128</v>
      </c>
      <c r="E25" s="5" t="s">
        <v>63</v>
      </c>
      <c r="F25" s="5" t="s">
        <v>40</v>
      </c>
      <c r="G25" s="5" t="s">
        <v>69</v>
      </c>
      <c r="H25" s="5" t="s">
        <v>42</v>
      </c>
      <c r="I25" s="6">
        <v>45056.0</v>
      </c>
      <c r="J25" s="5" t="s">
        <v>51</v>
      </c>
      <c r="K25" s="4" t="s">
        <v>129</v>
      </c>
      <c r="L25" s="5" t="s">
        <v>53</v>
      </c>
      <c r="M25" s="5" t="str">
        <f t="array" ref="M25">XLOOKUP($A25,'Raw Data'!$A$2:$A$1000,'Raw Data'!$M$2:$M$1000)</f>
        <v>Ranjitha</v>
      </c>
      <c r="N25" s="5" t="str">
        <f t="array" ref="N25">IFERROR(XLOOKUP($A25,'Screening Interviews'!$A$2:$A$1000,'Screening Interviews'!$N$2:$N$1000),"x")</f>
        <v>x</v>
      </c>
      <c r="O25" s="5" t="str">
        <f t="array" ref="O25">IFERROR(XLOOKUP($A25,'Round 1'!$A$2:$A$1000,'Round 1'!$O$2:$O$1000),"x")</f>
        <v>x</v>
      </c>
      <c r="P25" s="5" t="str">
        <f t="array" ref="P25">IFERROR(XLOOKUP($A25,'HR Round'!$A$2:$A$1000,'HR Round'!$O$2:$O$1000),"x")</f>
        <v>x</v>
      </c>
      <c r="Q25" s="5" t="str">
        <f t="array" ref="Q25">IFERROR(XLOOKUP($A25,Offer!$A$2:$A$1000,Offer!$P$2:$P$1000),"x")</f>
        <v>x</v>
      </c>
      <c r="R25" s="5" t="str">
        <f t="array" ref="R25">iferror(XLOOKUP($A25,Offer!$A$2:$A$1000,Offer!$Q$2:$Q$1000),"x")</f>
        <v>x</v>
      </c>
      <c r="S25" s="5" t="str">
        <f t="array" ref="S25">iferror(XLOOKUP($A25,Onboarding!$A$2:$A$1000,Onboarding!$R$2:$R$1000),"x")</f>
        <v>x</v>
      </c>
      <c r="T25" s="5" t="str">
        <f t="shared" si="2"/>
        <v>Previous Cycle</v>
      </c>
      <c r="U25" s="5"/>
      <c r="V25" s="5">
        <f t="shared" si="3"/>
        <v>0</v>
      </c>
      <c r="W25" s="4"/>
      <c r="X25" s="4"/>
      <c r="Y25" s="4"/>
      <c r="Z25" s="4"/>
      <c r="AA25" s="4"/>
      <c r="AB25" s="4"/>
    </row>
    <row r="26">
      <c r="A26" s="5" t="str">
        <f t="shared" si="1"/>
        <v>Req_1239234567914</v>
      </c>
      <c r="B26" s="5" t="s">
        <v>130</v>
      </c>
      <c r="C26" s="5">
        <v>9.234567914E9</v>
      </c>
      <c r="D26" s="4" t="s">
        <v>131</v>
      </c>
      <c r="E26" s="5" t="s">
        <v>73</v>
      </c>
      <c r="F26" s="5" t="s">
        <v>40</v>
      </c>
      <c r="G26" s="5" t="s">
        <v>41</v>
      </c>
      <c r="H26" s="5" t="s">
        <v>42</v>
      </c>
      <c r="I26" s="6">
        <v>44930.0</v>
      </c>
      <c r="J26" s="5" t="s">
        <v>59</v>
      </c>
      <c r="K26" s="4" t="s">
        <v>132</v>
      </c>
      <c r="L26" s="5" t="s">
        <v>53</v>
      </c>
      <c r="M26" s="5" t="str">
        <f t="array" ref="M26">XLOOKUP($A26,'Raw Data'!$A$2:$A$1000,'Raw Data'!$M$2:$M$1000)</f>
        <v>Ayushi</v>
      </c>
      <c r="N26" s="5" t="str">
        <f t="array" ref="N26">IFERROR(XLOOKUP($A26,'Screening Interviews'!$A$2:$A$1000,'Screening Interviews'!$N$2:$N$1000),"x")</f>
        <v>x</v>
      </c>
      <c r="O26" s="5" t="str">
        <f t="array" ref="O26">IFERROR(XLOOKUP($A26,'Round 1'!$A$2:$A$1000,'Round 1'!$O$2:$O$1000),"x")</f>
        <v>x</v>
      </c>
      <c r="P26" s="5" t="str">
        <f t="array" ref="P26">IFERROR(XLOOKUP($A26,'HR Round'!$A$2:$A$1000,'HR Round'!$O$2:$O$1000),"x")</f>
        <v>x</v>
      </c>
      <c r="Q26" s="5" t="str">
        <f t="array" ref="Q26">IFERROR(XLOOKUP($A26,Offer!$A$2:$A$1000,Offer!$P$2:$P$1000),"x")</f>
        <v>x</v>
      </c>
      <c r="R26" s="5" t="str">
        <f t="array" ref="R26">iferror(XLOOKUP($A26,Offer!$A$2:$A$1000,Offer!$Q$2:$Q$1000),"x")</f>
        <v>x</v>
      </c>
      <c r="S26" s="5" t="str">
        <f t="array" ref="S26">iferror(XLOOKUP($A26,Onboarding!$A$2:$A$1000,Onboarding!$R$2:$R$1000),"x")</f>
        <v>x</v>
      </c>
      <c r="T26" s="5" t="str">
        <f t="shared" si="2"/>
        <v>Previous Cycle</v>
      </c>
      <c r="U26" s="5"/>
      <c r="V26" s="5">
        <f t="shared" si="3"/>
        <v>0</v>
      </c>
      <c r="W26" s="4"/>
      <c r="X26" s="4"/>
      <c r="Y26" s="4"/>
      <c r="Z26" s="4"/>
      <c r="AA26" s="4"/>
      <c r="AB26" s="4"/>
    </row>
    <row r="27">
      <c r="A27" s="5" t="str">
        <f t="shared" si="1"/>
        <v>Req_1239234567915</v>
      </c>
      <c r="B27" s="5" t="s">
        <v>133</v>
      </c>
      <c r="C27" s="5">
        <v>9.234567915E9</v>
      </c>
      <c r="D27" s="4" t="s">
        <v>134</v>
      </c>
      <c r="E27" s="5" t="s">
        <v>68</v>
      </c>
      <c r="F27" s="5" t="s">
        <v>40</v>
      </c>
      <c r="G27" s="5" t="s">
        <v>69</v>
      </c>
      <c r="H27" s="5" t="s">
        <v>42</v>
      </c>
      <c r="I27" s="6">
        <v>45354.0</v>
      </c>
      <c r="J27" s="5" t="s">
        <v>43</v>
      </c>
      <c r="K27" s="4" t="s">
        <v>135</v>
      </c>
      <c r="L27" s="5" t="s">
        <v>45</v>
      </c>
      <c r="M27" s="5" t="str">
        <f t="array" ref="M27">XLOOKUP($A27,'Raw Data'!$A$2:$A$1000,'Raw Data'!$M$2:$M$1000)</f>
        <v>Kartik</v>
      </c>
      <c r="N27" s="5" t="str">
        <f t="array" ref="N27">IFERROR(XLOOKUP($A27,'Screening Interviews'!$A$2:$A$1000,'Screening Interviews'!$N$2:$N$1000),"x")</f>
        <v>Not Shortlisted</v>
      </c>
      <c r="O27" s="5" t="str">
        <f t="array" ref="O27">IFERROR(XLOOKUP($A27,'Round 1'!$A$2:$A$1000,'Round 1'!$O$2:$O$1000),"x")</f>
        <v>x</v>
      </c>
      <c r="P27" s="5" t="str">
        <f t="array" ref="P27">IFERROR(XLOOKUP($A27,'HR Round'!$A$2:$A$1000,'HR Round'!$O$2:$O$1000),"x")</f>
        <v>x</v>
      </c>
      <c r="Q27" s="5" t="str">
        <f t="array" ref="Q27">IFERROR(XLOOKUP($A27,Offer!$A$2:$A$1000,Offer!$P$2:$P$1000),"x")</f>
        <v>x</v>
      </c>
      <c r="R27" s="5" t="str">
        <f t="array" ref="R27">iferror(XLOOKUP($A27,Offer!$A$2:$A$1000,Offer!$Q$2:$Q$1000),"x")</f>
        <v>x</v>
      </c>
      <c r="S27" s="5" t="str">
        <f t="array" ref="S27">iferror(XLOOKUP($A27,Onboarding!$A$2:$A$1000,Onboarding!$R$2:$R$1000),"x")</f>
        <v>x</v>
      </c>
      <c r="T27" s="5" t="str">
        <f t="shared" si="2"/>
        <v>Screening Interview Status</v>
      </c>
      <c r="U27" s="5"/>
      <c r="V27" s="5">
        <f t="shared" si="3"/>
        <v>1</v>
      </c>
      <c r="W27" s="4"/>
      <c r="X27" s="4"/>
      <c r="Y27" s="4"/>
      <c r="Z27" s="4"/>
      <c r="AA27" s="4"/>
      <c r="AB27" s="4"/>
    </row>
    <row r="28">
      <c r="A28" s="5" t="str">
        <f t="shared" si="1"/>
        <v>Req_1239234567916</v>
      </c>
      <c r="B28" s="5" t="s">
        <v>136</v>
      </c>
      <c r="C28" s="5">
        <v>9.234567916E9</v>
      </c>
      <c r="D28" s="4" t="s">
        <v>137</v>
      </c>
      <c r="E28" s="5" t="s">
        <v>48</v>
      </c>
      <c r="F28" s="5" t="s">
        <v>40</v>
      </c>
      <c r="G28" s="5" t="s">
        <v>57</v>
      </c>
      <c r="H28" s="5" t="s">
        <v>42</v>
      </c>
      <c r="I28" s="6">
        <v>45024.0</v>
      </c>
      <c r="J28" s="5" t="s">
        <v>51</v>
      </c>
      <c r="K28" s="4" t="s">
        <v>138</v>
      </c>
      <c r="L28" s="5" t="s">
        <v>53</v>
      </c>
      <c r="M28" s="5" t="str">
        <f t="array" ref="M28">XLOOKUP($A28,'Raw Data'!$A$2:$A$1000,'Raw Data'!$M$2:$M$1000)</f>
        <v>Radhika</v>
      </c>
      <c r="N28" s="5" t="str">
        <f t="array" ref="N28">IFERROR(XLOOKUP($A28,'Screening Interviews'!$A$2:$A$1000,'Screening Interviews'!$N$2:$N$1000),"x")</f>
        <v>x</v>
      </c>
      <c r="O28" s="5" t="str">
        <f t="array" ref="O28">IFERROR(XLOOKUP($A28,'Round 1'!$A$2:$A$1000,'Round 1'!$O$2:$O$1000),"x")</f>
        <v>x</v>
      </c>
      <c r="P28" s="5" t="str">
        <f t="array" ref="P28">IFERROR(XLOOKUP($A28,'HR Round'!$A$2:$A$1000,'HR Round'!$O$2:$O$1000),"x")</f>
        <v>x</v>
      </c>
      <c r="Q28" s="5" t="str">
        <f t="array" ref="Q28">IFERROR(XLOOKUP($A28,Offer!$A$2:$A$1000,Offer!$P$2:$P$1000),"x")</f>
        <v>x</v>
      </c>
      <c r="R28" s="5" t="str">
        <f t="array" ref="R28">iferror(XLOOKUP($A28,Offer!$A$2:$A$1000,Offer!$Q$2:$Q$1000),"x")</f>
        <v>x</v>
      </c>
      <c r="S28" s="5" t="str">
        <f t="array" ref="S28">iferror(XLOOKUP($A28,Onboarding!$A$2:$A$1000,Onboarding!$R$2:$R$1000),"x")</f>
        <v>x</v>
      </c>
      <c r="T28" s="5" t="str">
        <f t="shared" si="2"/>
        <v>Previous Cycle</v>
      </c>
      <c r="U28" s="5"/>
      <c r="V28" s="5">
        <f t="shared" si="3"/>
        <v>0</v>
      </c>
      <c r="W28" s="4"/>
      <c r="X28" s="4"/>
      <c r="Y28" s="4"/>
      <c r="Z28" s="4"/>
      <c r="AA28" s="4"/>
      <c r="AB28" s="4"/>
    </row>
    <row r="29">
      <c r="A29" s="5" t="str">
        <f t="shared" si="1"/>
        <v>Req_1239234567917</v>
      </c>
      <c r="B29" s="5" t="s">
        <v>139</v>
      </c>
      <c r="C29" s="5">
        <v>9.234567917E9</v>
      </c>
      <c r="D29" s="4" t="s">
        <v>140</v>
      </c>
      <c r="E29" s="5" t="s">
        <v>39</v>
      </c>
      <c r="F29" s="5" t="s">
        <v>40</v>
      </c>
      <c r="G29" s="5" t="s">
        <v>64</v>
      </c>
      <c r="H29" s="5" t="s">
        <v>42</v>
      </c>
      <c r="I29" s="6">
        <v>45362.0</v>
      </c>
      <c r="J29" s="5" t="s">
        <v>59</v>
      </c>
      <c r="K29" s="4" t="s">
        <v>141</v>
      </c>
      <c r="L29" s="5" t="s">
        <v>45</v>
      </c>
      <c r="M29" s="5" t="str">
        <f t="array" ref="M29">XLOOKUP($A29,'Raw Data'!$A$2:$A$1000,'Raw Data'!$M$2:$M$1000)</f>
        <v>Ayushi</v>
      </c>
      <c r="N29" s="5" t="str">
        <f t="array" ref="N29">IFERROR(XLOOKUP($A29,'Screening Interviews'!$A$2:$A$1000,'Screening Interviews'!$N$2:$N$1000),"x")</f>
        <v>Shortlisted</v>
      </c>
      <c r="O29" s="5" t="str">
        <f t="array" ref="O29">IFERROR(XLOOKUP($A29,'Round 1'!$A$2:$A$1000,'Round 1'!$O$2:$O$1000),"x")</f>
        <v>Select</v>
      </c>
      <c r="P29" s="5" t="str">
        <f t="array" ref="P29">IFERROR(XLOOKUP($A29,'HR Round'!$A$2:$A$1000,'HR Round'!$O$2:$O$1000),"x")</f>
        <v>Select</v>
      </c>
      <c r="Q29" s="5" t="str">
        <f t="array" ref="Q29">IFERROR(XLOOKUP($A29,Offer!$A$2:$A$1000,Offer!$P$2:$P$1000),"x")</f>
        <v>Offered</v>
      </c>
      <c r="R29" s="5" t="str">
        <f t="array" ref="R29">iferror(XLOOKUP($A29,Offer!$A$2:$A$1000,Offer!$Q$2:$Q$1000),"x")</f>
        <v>Offer Accepted</v>
      </c>
      <c r="S29" s="5" t="str">
        <f t="array" ref="S29">iferror(XLOOKUP($A29,Onboarding!$A$2:$A$1000,Onboarding!$R$2:$R$1000),"x")</f>
        <v>Onboarded</v>
      </c>
      <c r="T29" s="5" t="str">
        <f t="shared" si="2"/>
        <v>Onboarding Status</v>
      </c>
      <c r="U29" s="5"/>
      <c r="V29" s="5">
        <f t="shared" si="3"/>
        <v>6</v>
      </c>
      <c r="W29" s="4"/>
      <c r="X29" s="4"/>
      <c r="Y29" s="4"/>
      <c r="Z29" s="4"/>
      <c r="AA29" s="4"/>
      <c r="AB29" s="4"/>
    </row>
    <row r="30">
      <c r="A30" s="5" t="str">
        <f t="shared" si="1"/>
        <v>Req_1239234567918</v>
      </c>
      <c r="B30" s="5" t="s">
        <v>142</v>
      </c>
      <c r="C30" s="5">
        <v>9.234567918E9</v>
      </c>
      <c r="D30" s="4" t="s">
        <v>143</v>
      </c>
      <c r="E30" s="5" t="s">
        <v>56</v>
      </c>
      <c r="F30" s="5" t="s">
        <v>40</v>
      </c>
      <c r="G30" s="5" t="s">
        <v>49</v>
      </c>
      <c r="H30" s="5" t="s">
        <v>144</v>
      </c>
      <c r="I30" s="6">
        <v>45365.0</v>
      </c>
      <c r="J30" s="5" t="s">
        <v>43</v>
      </c>
      <c r="K30" s="4" t="s">
        <v>145</v>
      </c>
      <c r="L30" s="5" t="s">
        <v>45</v>
      </c>
      <c r="M30" s="5" t="str">
        <f t="array" ref="M30">XLOOKUP($A30,'Raw Data'!$A$2:$A$1000,'Raw Data'!$M$2:$M$1000)</f>
        <v>Ranjitha</v>
      </c>
      <c r="N30" s="5" t="str">
        <f t="array" ref="N30">IFERROR(XLOOKUP($A30,'Screening Interviews'!$A$2:$A$1000,'Screening Interviews'!$N$2:$N$1000),"x")</f>
        <v>Shortlisted</v>
      </c>
      <c r="O30" s="5" t="str">
        <f t="array" ref="O30">IFERROR(XLOOKUP($A30,'Round 1'!$A$2:$A$1000,'Round 1'!$O$2:$O$1000),"x")</f>
        <v>Rescheduled</v>
      </c>
      <c r="P30" s="5" t="str">
        <f t="array" ref="P30">IFERROR(XLOOKUP($A30,'HR Round'!$A$2:$A$1000,'HR Round'!$O$2:$O$1000),"x")</f>
        <v>x</v>
      </c>
      <c r="Q30" s="5" t="str">
        <f t="array" ref="Q30">IFERROR(XLOOKUP($A30,Offer!$A$2:$A$1000,Offer!$P$2:$P$1000),"x")</f>
        <v>x</v>
      </c>
      <c r="R30" s="5" t="str">
        <f t="array" ref="R30">iferror(XLOOKUP($A30,Offer!$A$2:$A$1000,Offer!$Q$2:$Q$1000),"x")</f>
        <v>x</v>
      </c>
      <c r="S30" s="5" t="str">
        <f t="array" ref="S30">iferror(XLOOKUP($A30,Onboarding!$A$2:$A$1000,Onboarding!$R$2:$R$1000),"x")</f>
        <v>x</v>
      </c>
      <c r="T30" s="5" t="str">
        <f t="shared" si="2"/>
        <v>Round 1 Status</v>
      </c>
      <c r="U30" s="5"/>
      <c r="V30" s="5">
        <f t="shared" si="3"/>
        <v>2</v>
      </c>
      <c r="W30" s="4"/>
      <c r="X30" s="4"/>
      <c r="Y30" s="4"/>
      <c r="Z30" s="4"/>
      <c r="AA30" s="4"/>
      <c r="AB30" s="4"/>
    </row>
    <row r="31">
      <c r="A31" s="5" t="str">
        <f t="shared" si="1"/>
        <v>Req_1239234567919</v>
      </c>
      <c r="B31" s="5" t="s">
        <v>146</v>
      </c>
      <c r="C31" s="5">
        <v>9.234567919E9</v>
      </c>
      <c r="D31" s="4" t="s">
        <v>147</v>
      </c>
      <c r="E31" s="5" t="s">
        <v>63</v>
      </c>
      <c r="F31" s="5" t="s">
        <v>40</v>
      </c>
      <c r="G31" s="5" t="s">
        <v>57</v>
      </c>
      <c r="H31" s="5" t="s">
        <v>42</v>
      </c>
      <c r="I31" s="6">
        <v>45293.0</v>
      </c>
      <c r="J31" s="5" t="s">
        <v>51</v>
      </c>
      <c r="K31" s="4" t="s">
        <v>148</v>
      </c>
      <c r="L31" s="5" t="s">
        <v>45</v>
      </c>
      <c r="M31" s="5" t="str">
        <f t="array" ref="M31">XLOOKUP($A31,'Raw Data'!$A$2:$A$1000,'Raw Data'!$M$2:$M$1000)</f>
        <v>Ayushi</v>
      </c>
      <c r="N31" s="5" t="str">
        <f t="array" ref="N31">IFERROR(XLOOKUP($A31,'Screening Interviews'!$A$2:$A$1000,'Screening Interviews'!$N$2:$N$1000),"x")</f>
        <v>Not Shortlisted</v>
      </c>
      <c r="O31" s="5" t="str">
        <f t="array" ref="O31">IFERROR(XLOOKUP($A31,'Round 1'!$A$2:$A$1000,'Round 1'!$O$2:$O$1000),"x")</f>
        <v>x</v>
      </c>
      <c r="P31" s="5" t="str">
        <f t="array" ref="P31">IFERROR(XLOOKUP($A31,'HR Round'!$A$2:$A$1000,'HR Round'!$O$2:$O$1000),"x")</f>
        <v>x</v>
      </c>
      <c r="Q31" s="5" t="str">
        <f t="array" ref="Q31">IFERROR(XLOOKUP($A31,Offer!$A$2:$A$1000,Offer!$P$2:$P$1000),"x")</f>
        <v>x</v>
      </c>
      <c r="R31" s="5" t="str">
        <f t="array" ref="R31">iferror(XLOOKUP($A31,Offer!$A$2:$A$1000,Offer!$Q$2:$Q$1000),"x")</f>
        <v>x</v>
      </c>
      <c r="S31" s="5" t="str">
        <f t="array" ref="S31">iferror(XLOOKUP($A31,Onboarding!$A$2:$A$1000,Onboarding!$R$2:$R$1000),"x")</f>
        <v>x</v>
      </c>
      <c r="T31" s="5" t="str">
        <f t="shared" si="2"/>
        <v>Screening Interview Status</v>
      </c>
      <c r="U31" s="5"/>
      <c r="V31" s="5">
        <f t="shared" si="3"/>
        <v>1</v>
      </c>
      <c r="W31" s="4"/>
      <c r="X31" s="4"/>
      <c r="Y31" s="4"/>
      <c r="Z31" s="4"/>
      <c r="AA31" s="4"/>
      <c r="AB31" s="4"/>
    </row>
    <row r="32">
      <c r="A32" s="5" t="str">
        <f t="shared" si="1"/>
        <v>Req_1239234567920</v>
      </c>
      <c r="B32" s="5" t="s">
        <v>149</v>
      </c>
      <c r="C32" s="5">
        <v>9.23456792E9</v>
      </c>
      <c r="D32" s="4" t="s">
        <v>150</v>
      </c>
      <c r="E32" s="5" t="s">
        <v>73</v>
      </c>
      <c r="F32" s="5" t="s">
        <v>40</v>
      </c>
      <c r="G32" s="5" t="s">
        <v>64</v>
      </c>
      <c r="H32" s="5" t="s">
        <v>42</v>
      </c>
      <c r="I32" s="6">
        <v>44968.0</v>
      </c>
      <c r="J32" s="5" t="s">
        <v>59</v>
      </c>
      <c r="K32" s="4" t="s">
        <v>151</v>
      </c>
      <c r="L32" s="5" t="s">
        <v>53</v>
      </c>
      <c r="M32" s="5" t="str">
        <f t="array" ref="M32">XLOOKUP($A32,'Raw Data'!$A$2:$A$1000,'Raw Data'!$M$2:$M$1000)</f>
        <v>Kartik</v>
      </c>
      <c r="N32" s="5" t="str">
        <f t="array" ref="N32">IFERROR(XLOOKUP($A32,'Screening Interviews'!$A$2:$A$1000,'Screening Interviews'!$N$2:$N$1000),"x")</f>
        <v>x</v>
      </c>
      <c r="O32" s="5" t="str">
        <f t="array" ref="O32">IFERROR(XLOOKUP($A32,'Round 1'!$A$2:$A$1000,'Round 1'!$O$2:$O$1000),"x")</f>
        <v>x</v>
      </c>
      <c r="P32" s="5" t="str">
        <f t="array" ref="P32">IFERROR(XLOOKUP($A32,'HR Round'!$A$2:$A$1000,'HR Round'!$O$2:$O$1000),"x")</f>
        <v>x</v>
      </c>
      <c r="Q32" s="5" t="str">
        <f t="array" ref="Q32">IFERROR(XLOOKUP($A32,Offer!$A$2:$A$1000,Offer!$P$2:$P$1000),"x")</f>
        <v>x</v>
      </c>
      <c r="R32" s="5" t="str">
        <f t="array" ref="R32">iferror(XLOOKUP($A32,Offer!$A$2:$A$1000,Offer!$Q$2:$Q$1000),"x")</f>
        <v>x</v>
      </c>
      <c r="S32" s="5" t="str">
        <f t="array" ref="S32">iferror(XLOOKUP($A32,Onboarding!$A$2:$A$1000,Onboarding!$R$2:$R$1000),"x")</f>
        <v>x</v>
      </c>
      <c r="T32" s="5" t="str">
        <f t="shared" si="2"/>
        <v>Previous Cycle</v>
      </c>
      <c r="U32" s="5"/>
      <c r="V32" s="5">
        <f t="shared" si="3"/>
        <v>0</v>
      </c>
      <c r="W32" s="4"/>
      <c r="X32" s="4"/>
      <c r="Y32" s="4"/>
      <c r="Z32" s="4"/>
      <c r="AA32" s="4"/>
      <c r="AB32" s="4"/>
    </row>
    <row r="33">
      <c r="A33" s="5" t="str">
        <f t="shared" si="1"/>
        <v>Req_1239234567921</v>
      </c>
      <c r="B33" s="5" t="s">
        <v>152</v>
      </c>
      <c r="C33" s="5">
        <v>9.234567921E9</v>
      </c>
      <c r="D33" s="4" t="s">
        <v>153</v>
      </c>
      <c r="E33" s="5" t="s">
        <v>39</v>
      </c>
      <c r="F33" s="5" t="s">
        <v>40</v>
      </c>
      <c r="G33" s="5" t="s">
        <v>41</v>
      </c>
      <c r="H33" s="5" t="s">
        <v>42</v>
      </c>
      <c r="I33" s="6">
        <v>45133.0</v>
      </c>
      <c r="J33" s="5" t="s">
        <v>43</v>
      </c>
      <c r="K33" s="4" t="s">
        <v>154</v>
      </c>
      <c r="L33" s="5" t="s">
        <v>53</v>
      </c>
      <c r="M33" s="5" t="str">
        <f t="array" ref="M33">XLOOKUP($A33,'Raw Data'!$A$2:$A$1000,'Raw Data'!$M$2:$M$1000)</f>
        <v>Radhika</v>
      </c>
      <c r="N33" s="5" t="str">
        <f t="array" ref="N33">IFERROR(XLOOKUP($A33,'Screening Interviews'!$A$2:$A$1000,'Screening Interviews'!$N$2:$N$1000),"x")</f>
        <v>x</v>
      </c>
      <c r="O33" s="5" t="str">
        <f t="array" ref="O33">IFERROR(XLOOKUP($A33,'Round 1'!$A$2:$A$1000,'Round 1'!$O$2:$O$1000),"x")</f>
        <v>x</v>
      </c>
      <c r="P33" s="5" t="str">
        <f t="array" ref="P33">IFERROR(XLOOKUP($A33,'HR Round'!$A$2:$A$1000,'HR Round'!$O$2:$O$1000),"x")</f>
        <v>x</v>
      </c>
      <c r="Q33" s="5" t="str">
        <f t="array" ref="Q33">IFERROR(XLOOKUP($A33,Offer!$A$2:$A$1000,Offer!$P$2:$P$1000),"x")</f>
        <v>x</v>
      </c>
      <c r="R33" s="5" t="str">
        <f t="array" ref="R33">iferror(XLOOKUP($A33,Offer!$A$2:$A$1000,Offer!$Q$2:$Q$1000),"x")</f>
        <v>x</v>
      </c>
      <c r="S33" s="5" t="str">
        <f t="array" ref="S33">iferror(XLOOKUP($A33,Onboarding!$A$2:$A$1000,Onboarding!$R$2:$R$1000),"x")</f>
        <v>x</v>
      </c>
      <c r="T33" s="5" t="str">
        <f t="shared" si="2"/>
        <v>Previous Cycle</v>
      </c>
      <c r="U33" s="5"/>
      <c r="V33" s="5">
        <f t="shared" si="3"/>
        <v>0</v>
      </c>
      <c r="W33" s="4"/>
      <c r="X33" s="4"/>
      <c r="Y33" s="4"/>
      <c r="Z33" s="4"/>
      <c r="AA33" s="4"/>
      <c r="AB33" s="4"/>
    </row>
    <row r="34">
      <c r="A34" s="5" t="str">
        <f t="shared" si="1"/>
        <v>Req_1239234567922</v>
      </c>
      <c r="B34" s="5" t="s">
        <v>155</v>
      </c>
      <c r="C34" s="5">
        <v>9.234567922E9</v>
      </c>
      <c r="D34" s="4" t="s">
        <v>156</v>
      </c>
      <c r="E34" s="5" t="s">
        <v>48</v>
      </c>
      <c r="F34" s="5" t="s">
        <v>40</v>
      </c>
      <c r="G34" s="5" t="s">
        <v>49</v>
      </c>
      <c r="H34" s="5" t="s">
        <v>157</v>
      </c>
      <c r="I34" s="6">
        <v>45204.0</v>
      </c>
      <c r="J34" s="5" t="s">
        <v>51</v>
      </c>
      <c r="K34" s="4" t="s">
        <v>158</v>
      </c>
      <c r="L34" s="5" t="s">
        <v>53</v>
      </c>
      <c r="M34" s="5" t="str">
        <f t="array" ref="M34">XLOOKUP($A34,'Raw Data'!$A$2:$A$1000,'Raw Data'!$M$2:$M$1000)</f>
        <v>Ayushi</v>
      </c>
      <c r="N34" s="5" t="str">
        <f t="array" ref="N34">IFERROR(XLOOKUP($A34,'Screening Interviews'!$A$2:$A$1000,'Screening Interviews'!$N$2:$N$1000),"x")</f>
        <v>x</v>
      </c>
      <c r="O34" s="5" t="str">
        <f t="array" ref="O34">IFERROR(XLOOKUP($A34,'Round 1'!$A$2:$A$1000,'Round 1'!$O$2:$O$1000),"x")</f>
        <v>x</v>
      </c>
      <c r="P34" s="5" t="str">
        <f t="array" ref="P34">IFERROR(XLOOKUP($A34,'HR Round'!$A$2:$A$1000,'HR Round'!$O$2:$O$1000),"x")</f>
        <v>x</v>
      </c>
      <c r="Q34" s="5" t="str">
        <f t="array" ref="Q34">IFERROR(XLOOKUP($A34,Offer!$A$2:$A$1000,Offer!$P$2:$P$1000),"x")</f>
        <v>x</v>
      </c>
      <c r="R34" s="5" t="str">
        <f t="array" ref="R34">iferror(XLOOKUP($A34,Offer!$A$2:$A$1000,Offer!$Q$2:$Q$1000),"x")</f>
        <v>x</v>
      </c>
      <c r="S34" s="5" t="str">
        <f t="array" ref="S34">iferror(XLOOKUP($A34,Onboarding!$A$2:$A$1000,Onboarding!$R$2:$R$1000),"x")</f>
        <v>x</v>
      </c>
      <c r="T34" s="5" t="str">
        <f t="shared" si="2"/>
        <v>Previous Cycle</v>
      </c>
      <c r="U34" s="5"/>
      <c r="V34" s="5">
        <f t="shared" si="3"/>
        <v>0</v>
      </c>
      <c r="W34" s="4"/>
      <c r="X34" s="4"/>
      <c r="Y34" s="4"/>
      <c r="Z34" s="4"/>
      <c r="AA34" s="4"/>
      <c r="AB34" s="4"/>
    </row>
    <row r="35">
      <c r="A35" s="5" t="str">
        <f t="shared" si="1"/>
        <v>Req_1239234567923</v>
      </c>
      <c r="B35" s="5" t="s">
        <v>159</v>
      </c>
      <c r="C35" s="5">
        <v>9.234567923E9</v>
      </c>
      <c r="D35" s="4" t="s">
        <v>160</v>
      </c>
      <c r="E35" s="5" t="s">
        <v>68</v>
      </c>
      <c r="F35" s="5" t="s">
        <v>40</v>
      </c>
      <c r="G35" s="5" t="s">
        <v>69</v>
      </c>
      <c r="H35" s="5" t="s">
        <v>42</v>
      </c>
      <c r="I35" s="6">
        <v>45317.0</v>
      </c>
      <c r="J35" s="5" t="s">
        <v>59</v>
      </c>
      <c r="K35" s="4" t="s">
        <v>161</v>
      </c>
      <c r="L35" s="5" t="s">
        <v>45</v>
      </c>
      <c r="M35" s="5" t="str">
        <f t="array" ref="M35">XLOOKUP($A35,'Raw Data'!$A$2:$A$1000,'Raw Data'!$M$2:$M$1000)</f>
        <v>Ranjitha</v>
      </c>
      <c r="N35" s="5" t="str">
        <f t="array" ref="N35">IFERROR(XLOOKUP($A35,'Screening Interviews'!$A$2:$A$1000,'Screening Interviews'!$N$2:$N$1000),"x")</f>
        <v>Not Shortlisted</v>
      </c>
      <c r="O35" s="5" t="str">
        <f t="array" ref="O35">IFERROR(XLOOKUP($A35,'Round 1'!$A$2:$A$1000,'Round 1'!$O$2:$O$1000),"x")</f>
        <v>x</v>
      </c>
      <c r="P35" s="5" t="str">
        <f t="array" ref="P35">IFERROR(XLOOKUP($A35,'HR Round'!$A$2:$A$1000,'HR Round'!$O$2:$O$1000),"x")</f>
        <v>x</v>
      </c>
      <c r="Q35" s="5" t="str">
        <f t="array" ref="Q35">IFERROR(XLOOKUP($A35,Offer!$A$2:$A$1000,Offer!$P$2:$P$1000),"x")</f>
        <v>x</v>
      </c>
      <c r="R35" s="5" t="str">
        <f t="array" ref="R35">iferror(XLOOKUP($A35,Offer!$A$2:$A$1000,Offer!$Q$2:$Q$1000),"x")</f>
        <v>x</v>
      </c>
      <c r="S35" s="5" t="str">
        <f t="array" ref="S35">iferror(XLOOKUP($A35,Onboarding!$A$2:$A$1000,Onboarding!$R$2:$R$1000),"x")</f>
        <v>x</v>
      </c>
      <c r="T35" s="5" t="str">
        <f t="shared" si="2"/>
        <v>Screening Interview Status</v>
      </c>
      <c r="U35" s="5"/>
      <c r="V35" s="5">
        <f t="shared" si="3"/>
        <v>1</v>
      </c>
      <c r="W35" s="4"/>
      <c r="X35" s="4"/>
      <c r="Y35" s="4"/>
      <c r="Z35" s="4"/>
      <c r="AA35" s="4"/>
      <c r="AB35" s="4"/>
    </row>
    <row r="36">
      <c r="A36" s="5" t="str">
        <f t="shared" si="1"/>
        <v>Req_1239234567924</v>
      </c>
      <c r="B36" s="5" t="s">
        <v>162</v>
      </c>
      <c r="C36" s="5">
        <v>9.234567924E9</v>
      </c>
      <c r="D36" s="4" t="s">
        <v>163</v>
      </c>
      <c r="E36" s="5" t="s">
        <v>56</v>
      </c>
      <c r="F36" s="5" t="s">
        <v>40</v>
      </c>
      <c r="G36" s="5" t="s">
        <v>57</v>
      </c>
      <c r="H36" s="5" t="s">
        <v>58</v>
      </c>
      <c r="I36" s="6">
        <v>45283.0</v>
      </c>
      <c r="J36" s="5" t="s">
        <v>43</v>
      </c>
      <c r="K36" s="4" t="s">
        <v>164</v>
      </c>
      <c r="L36" s="5" t="s">
        <v>53</v>
      </c>
      <c r="M36" s="5" t="str">
        <f t="array" ref="M36">XLOOKUP($A36,'Raw Data'!$A$2:$A$1000,'Raw Data'!$M$2:$M$1000)</f>
        <v>Ayushi</v>
      </c>
      <c r="N36" s="5" t="str">
        <f t="array" ref="N36">IFERROR(XLOOKUP($A36,'Screening Interviews'!$A$2:$A$1000,'Screening Interviews'!$N$2:$N$1000),"x")</f>
        <v>x</v>
      </c>
      <c r="O36" s="5" t="str">
        <f t="array" ref="O36">IFERROR(XLOOKUP($A36,'Round 1'!$A$2:$A$1000,'Round 1'!$O$2:$O$1000),"x")</f>
        <v>x</v>
      </c>
      <c r="P36" s="5" t="str">
        <f t="array" ref="P36">IFERROR(XLOOKUP($A36,'HR Round'!$A$2:$A$1000,'HR Round'!$O$2:$O$1000),"x")</f>
        <v>x</v>
      </c>
      <c r="Q36" s="5" t="str">
        <f t="array" ref="Q36">IFERROR(XLOOKUP($A36,Offer!$A$2:$A$1000,Offer!$P$2:$P$1000),"x")</f>
        <v>x</v>
      </c>
      <c r="R36" s="5" t="str">
        <f t="array" ref="R36">iferror(XLOOKUP($A36,Offer!$A$2:$A$1000,Offer!$Q$2:$Q$1000),"x")</f>
        <v>x</v>
      </c>
      <c r="S36" s="5" t="str">
        <f t="array" ref="S36">iferror(XLOOKUP($A36,Onboarding!$A$2:$A$1000,Onboarding!$R$2:$R$1000),"x")</f>
        <v>x</v>
      </c>
      <c r="T36" s="5" t="str">
        <f t="shared" si="2"/>
        <v>Previous Cycle</v>
      </c>
      <c r="U36" s="5"/>
      <c r="V36" s="5">
        <f t="shared" si="3"/>
        <v>0</v>
      </c>
      <c r="W36" s="4"/>
      <c r="X36" s="4"/>
      <c r="Y36" s="4"/>
      <c r="Z36" s="4"/>
      <c r="AA36" s="4"/>
      <c r="AB36" s="4"/>
    </row>
    <row r="37">
      <c r="A37" s="5" t="str">
        <f t="shared" si="1"/>
        <v>Req_1239234567925</v>
      </c>
      <c r="B37" s="5" t="s">
        <v>165</v>
      </c>
      <c r="C37" s="5">
        <v>9.234567925E9</v>
      </c>
      <c r="D37" s="4" t="s">
        <v>166</v>
      </c>
      <c r="E37" s="5" t="s">
        <v>63</v>
      </c>
      <c r="F37" s="5" t="s">
        <v>40</v>
      </c>
      <c r="G37" s="5" t="s">
        <v>41</v>
      </c>
      <c r="H37" s="5" t="s">
        <v>58</v>
      </c>
      <c r="I37" s="6">
        <v>45328.0</v>
      </c>
      <c r="J37" s="5" t="s">
        <v>51</v>
      </c>
      <c r="K37" s="4" t="s">
        <v>167</v>
      </c>
      <c r="L37" s="5" t="s">
        <v>45</v>
      </c>
      <c r="M37" s="5" t="str">
        <f t="array" ref="M37">XLOOKUP($A37,'Raw Data'!$A$2:$A$1000,'Raw Data'!$M$2:$M$1000)</f>
        <v>Kartik</v>
      </c>
      <c r="N37" s="5" t="str">
        <f t="array" ref="N37">IFERROR(XLOOKUP($A37,'Screening Interviews'!$A$2:$A$1000,'Screening Interviews'!$N$2:$N$1000),"x")</f>
        <v>Shortlisted</v>
      </c>
      <c r="O37" s="5" t="str">
        <f t="array" ref="O37">IFERROR(XLOOKUP($A37,'Round 1'!$A$2:$A$1000,'Round 1'!$O$2:$O$1000),"x")</f>
        <v>On Hold</v>
      </c>
      <c r="P37" s="5" t="str">
        <f t="array" ref="P37">IFERROR(XLOOKUP($A37,'HR Round'!$A$2:$A$1000,'HR Round'!$O$2:$O$1000),"x")</f>
        <v>x</v>
      </c>
      <c r="Q37" s="5" t="str">
        <f t="array" ref="Q37">IFERROR(XLOOKUP($A37,Offer!$A$2:$A$1000,Offer!$P$2:$P$1000),"x")</f>
        <v>x</v>
      </c>
      <c r="R37" s="5" t="str">
        <f t="array" ref="R37">iferror(XLOOKUP($A37,Offer!$A$2:$A$1000,Offer!$Q$2:$Q$1000),"x")</f>
        <v>x</v>
      </c>
      <c r="S37" s="5" t="str">
        <f t="array" ref="S37">iferror(XLOOKUP($A37,Onboarding!$A$2:$A$1000,Onboarding!$R$2:$R$1000),"x")</f>
        <v>x</v>
      </c>
      <c r="T37" s="5" t="str">
        <f t="shared" si="2"/>
        <v>Round 1 Status</v>
      </c>
      <c r="U37" s="5"/>
      <c r="V37" s="5">
        <f t="shared" si="3"/>
        <v>2</v>
      </c>
      <c r="W37" s="4"/>
      <c r="X37" s="4"/>
      <c r="Y37" s="4"/>
      <c r="Z37" s="4"/>
      <c r="AA37" s="4"/>
      <c r="AB37" s="4"/>
    </row>
    <row r="38">
      <c r="A38" s="5" t="str">
        <f t="shared" si="1"/>
        <v>Req_1239234567926</v>
      </c>
      <c r="B38" s="5" t="s">
        <v>168</v>
      </c>
      <c r="C38" s="5">
        <v>9.234567926E9</v>
      </c>
      <c r="D38" s="4" t="s">
        <v>169</v>
      </c>
      <c r="E38" s="5" t="s">
        <v>73</v>
      </c>
      <c r="F38" s="5" t="s">
        <v>40</v>
      </c>
      <c r="G38" s="5" t="s">
        <v>64</v>
      </c>
      <c r="H38" s="5" t="s">
        <v>58</v>
      </c>
      <c r="I38" s="6">
        <v>45334.0</v>
      </c>
      <c r="J38" s="5" t="s">
        <v>59</v>
      </c>
      <c r="K38" s="4" t="s">
        <v>170</v>
      </c>
      <c r="L38" s="5" t="s">
        <v>45</v>
      </c>
      <c r="M38" s="5" t="str">
        <f t="array" ref="M38">XLOOKUP($A38,'Raw Data'!$A$2:$A$1000,'Raw Data'!$M$2:$M$1000)</f>
        <v>Radhika</v>
      </c>
      <c r="N38" s="5" t="str">
        <f t="array" ref="N38">IFERROR(XLOOKUP($A38,'Screening Interviews'!$A$2:$A$1000,'Screening Interviews'!$N$2:$N$1000),"x")</f>
        <v>Not Shortlisted</v>
      </c>
      <c r="O38" s="5" t="str">
        <f t="array" ref="O38">IFERROR(XLOOKUP($A38,'Round 1'!$A$2:$A$1000,'Round 1'!$O$2:$O$1000),"x")</f>
        <v>x</v>
      </c>
      <c r="P38" s="5" t="str">
        <f t="array" ref="P38">IFERROR(XLOOKUP($A38,'HR Round'!$A$2:$A$1000,'HR Round'!$O$2:$O$1000),"x")</f>
        <v>x</v>
      </c>
      <c r="Q38" s="5" t="str">
        <f t="array" ref="Q38">IFERROR(XLOOKUP($A38,Offer!$A$2:$A$1000,Offer!$P$2:$P$1000),"x")</f>
        <v>x</v>
      </c>
      <c r="R38" s="5" t="str">
        <f t="array" ref="R38">iferror(XLOOKUP($A38,Offer!$A$2:$A$1000,Offer!$Q$2:$Q$1000),"x")</f>
        <v>x</v>
      </c>
      <c r="S38" s="5" t="str">
        <f t="array" ref="S38">iferror(XLOOKUP($A38,Onboarding!$A$2:$A$1000,Onboarding!$R$2:$R$1000),"x")</f>
        <v>x</v>
      </c>
      <c r="T38" s="5" t="str">
        <f t="shared" si="2"/>
        <v>Screening Interview Status</v>
      </c>
      <c r="U38" s="5"/>
      <c r="V38" s="5">
        <f t="shared" si="3"/>
        <v>1</v>
      </c>
      <c r="W38" s="4"/>
      <c r="X38" s="4"/>
      <c r="Y38" s="4"/>
      <c r="Z38" s="4"/>
      <c r="AA38" s="4"/>
      <c r="AB38" s="4"/>
    </row>
    <row r="39">
      <c r="A39" s="5" t="str">
        <f t="shared" si="1"/>
        <v>Req_1239234567927</v>
      </c>
      <c r="B39" s="5" t="s">
        <v>171</v>
      </c>
      <c r="C39" s="5">
        <v>9.234567927E9</v>
      </c>
      <c r="D39" s="4" t="s">
        <v>172</v>
      </c>
      <c r="E39" s="5" t="s">
        <v>48</v>
      </c>
      <c r="F39" s="5" t="s">
        <v>40</v>
      </c>
      <c r="G39" s="5" t="s">
        <v>69</v>
      </c>
      <c r="H39" s="5" t="s">
        <v>58</v>
      </c>
      <c r="I39" s="6">
        <v>45339.0</v>
      </c>
      <c r="J39" s="5" t="s">
        <v>43</v>
      </c>
      <c r="K39" s="4" t="s">
        <v>173</v>
      </c>
      <c r="L39" s="5" t="s">
        <v>45</v>
      </c>
      <c r="M39" s="5" t="str">
        <f t="array" ref="M39">XLOOKUP($A39,'Raw Data'!$A$2:$A$1000,'Raw Data'!$M$2:$M$1000)</f>
        <v>Ayushi</v>
      </c>
      <c r="N39" s="5" t="str">
        <f t="array" ref="N39">IFERROR(XLOOKUP($A39,'Screening Interviews'!$A$2:$A$1000,'Screening Interviews'!$N$2:$N$1000),"x")</f>
        <v>Shortlisted</v>
      </c>
      <c r="O39" s="5" t="str">
        <f t="array" ref="O39">IFERROR(XLOOKUP($A39,'Round 1'!$A$2:$A$1000,'Round 1'!$O$2:$O$1000),"x")</f>
        <v>Select</v>
      </c>
      <c r="P39" s="5" t="str">
        <f t="array" ref="P39">IFERROR(XLOOKUP($A39,'HR Round'!$A$2:$A$1000,'HR Round'!$O$2:$O$1000),"x")</f>
        <v>Select</v>
      </c>
      <c r="Q39" s="5" t="str">
        <f t="array" ref="Q39">IFERROR(XLOOKUP($A39,Offer!$A$2:$A$1000,Offer!$P$2:$P$1000),"x")</f>
        <v>Offered</v>
      </c>
      <c r="R39" s="5" t="str">
        <f t="array" ref="R39">iferror(XLOOKUP($A39,Offer!$A$2:$A$1000,Offer!$Q$2:$Q$1000),"x")</f>
        <v>Offer Accepted</v>
      </c>
      <c r="S39" s="5" t="str">
        <f t="array" ref="S39">iferror(XLOOKUP($A39,Onboarding!$A$2:$A$1000,Onboarding!$R$2:$R$1000),"x")</f>
        <v>Onboarding Extended</v>
      </c>
      <c r="T39" s="5" t="str">
        <f t="shared" si="2"/>
        <v>Onboarding Status</v>
      </c>
      <c r="U39" s="5"/>
      <c r="V39" s="5">
        <f t="shared" si="3"/>
        <v>6</v>
      </c>
      <c r="W39" s="4"/>
      <c r="X39" s="4"/>
      <c r="Y39" s="4"/>
      <c r="Z39" s="4"/>
      <c r="AA39" s="4"/>
      <c r="AB39" s="4"/>
    </row>
    <row r="40">
      <c r="A40" s="5" t="str">
        <f t="shared" si="1"/>
        <v>Req_1239234567928</v>
      </c>
      <c r="B40" s="5" t="s">
        <v>174</v>
      </c>
      <c r="C40" s="5">
        <v>9.234567928E9</v>
      </c>
      <c r="D40" s="4" t="s">
        <v>175</v>
      </c>
      <c r="E40" s="5" t="s">
        <v>39</v>
      </c>
      <c r="F40" s="5" t="s">
        <v>40</v>
      </c>
      <c r="G40" s="5" t="s">
        <v>49</v>
      </c>
      <c r="H40" s="5" t="s">
        <v>176</v>
      </c>
      <c r="I40" s="6">
        <v>45157.0</v>
      </c>
      <c r="J40" s="5" t="s">
        <v>51</v>
      </c>
      <c r="K40" s="4" t="s">
        <v>177</v>
      </c>
      <c r="L40" s="5" t="s">
        <v>53</v>
      </c>
      <c r="M40" s="5" t="str">
        <f t="array" ref="M40">XLOOKUP($A40,'Raw Data'!$A$2:$A$1000,'Raw Data'!$M$2:$M$1000)</f>
        <v>Ranjitha</v>
      </c>
      <c r="N40" s="5" t="str">
        <f t="array" ref="N40">IFERROR(XLOOKUP($A40,'Screening Interviews'!$A$2:$A$1000,'Screening Interviews'!$N$2:$N$1000),"x")</f>
        <v>x</v>
      </c>
      <c r="O40" s="5" t="str">
        <f t="array" ref="O40">IFERROR(XLOOKUP($A40,'Round 1'!$A$2:$A$1000,'Round 1'!$O$2:$O$1000),"x")</f>
        <v>x</v>
      </c>
      <c r="P40" s="5" t="str">
        <f t="array" ref="P40">IFERROR(XLOOKUP($A40,'HR Round'!$A$2:$A$1000,'HR Round'!$O$2:$O$1000),"x")</f>
        <v>x</v>
      </c>
      <c r="Q40" s="5" t="str">
        <f t="array" ref="Q40">IFERROR(XLOOKUP($A40,Offer!$A$2:$A$1000,Offer!$P$2:$P$1000),"x")</f>
        <v>x</v>
      </c>
      <c r="R40" s="5" t="str">
        <f t="array" ref="R40">iferror(XLOOKUP($A40,Offer!$A$2:$A$1000,Offer!$Q$2:$Q$1000),"x")</f>
        <v>x</v>
      </c>
      <c r="S40" s="5" t="str">
        <f t="array" ref="S40">iferror(XLOOKUP($A40,Onboarding!$A$2:$A$1000,Onboarding!$R$2:$R$1000),"x")</f>
        <v>x</v>
      </c>
      <c r="T40" s="5" t="str">
        <f t="shared" si="2"/>
        <v>Previous Cycle</v>
      </c>
      <c r="U40" s="5"/>
      <c r="V40" s="5">
        <f t="shared" si="3"/>
        <v>0</v>
      </c>
      <c r="W40" s="4"/>
      <c r="X40" s="4"/>
      <c r="Y40" s="4"/>
      <c r="Z40" s="4"/>
      <c r="AA40" s="4"/>
      <c r="AB40" s="4"/>
    </row>
    <row r="41">
      <c r="A41" s="5" t="str">
        <f t="shared" si="1"/>
        <v>Req_1239234567929</v>
      </c>
      <c r="B41" s="5" t="s">
        <v>178</v>
      </c>
      <c r="C41" s="5">
        <v>9.234567929E9</v>
      </c>
      <c r="D41" s="4" t="s">
        <v>179</v>
      </c>
      <c r="E41" s="5" t="s">
        <v>68</v>
      </c>
      <c r="F41" s="5" t="s">
        <v>40</v>
      </c>
      <c r="G41" s="5" t="s">
        <v>64</v>
      </c>
      <c r="H41" s="5" t="s">
        <v>58</v>
      </c>
      <c r="I41" s="6">
        <v>45232.0</v>
      </c>
      <c r="J41" s="5" t="s">
        <v>59</v>
      </c>
      <c r="K41" s="4" t="s">
        <v>180</v>
      </c>
      <c r="L41" s="5" t="s">
        <v>53</v>
      </c>
      <c r="M41" s="5" t="str">
        <f t="array" ref="M41">XLOOKUP($A41,'Raw Data'!$A$2:$A$1000,'Raw Data'!$M$2:$M$1000)</f>
        <v>Ayushi</v>
      </c>
      <c r="N41" s="5" t="str">
        <f t="array" ref="N41">IFERROR(XLOOKUP($A41,'Screening Interviews'!$A$2:$A$1000,'Screening Interviews'!$N$2:$N$1000),"x")</f>
        <v>x</v>
      </c>
      <c r="O41" s="5" t="str">
        <f t="array" ref="O41">IFERROR(XLOOKUP($A41,'Round 1'!$A$2:$A$1000,'Round 1'!$O$2:$O$1000),"x")</f>
        <v>x</v>
      </c>
      <c r="P41" s="5" t="str">
        <f t="array" ref="P41">IFERROR(XLOOKUP($A41,'HR Round'!$A$2:$A$1000,'HR Round'!$O$2:$O$1000),"x")</f>
        <v>x</v>
      </c>
      <c r="Q41" s="5" t="str">
        <f t="array" ref="Q41">IFERROR(XLOOKUP($A41,Offer!$A$2:$A$1000,Offer!$P$2:$P$1000),"x")</f>
        <v>x</v>
      </c>
      <c r="R41" s="5" t="str">
        <f t="array" ref="R41">iferror(XLOOKUP($A41,Offer!$A$2:$A$1000,Offer!$Q$2:$Q$1000),"x")</f>
        <v>x</v>
      </c>
      <c r="S41" s="5" t="str">
        <f t="array" ref="S41">iferror(XLOOKUP($A41,Onboarding!$A$2:$A$1000,Onboarding!$R$2:$R$1000),"x")</f>
        <v>x</v>
      </c>
      <c r="T41" s="5" t="str">
        <f t="shared" si="2"/>
        <v>Previous Cycle</v>
      </c>
      <c r="U41" s="5"/>
      <c r="V41" s="5">
        <f t="shared" si="3"/>
        <v>0</v>
      </c>
      <c r="W41" s="4"/>
      <c r="X41" s="4"/>
      <c r="Y41" s="4"/>
      <c r="Z41" s="4"/>
      <c r="AA41" s="4"/>
      <c r="AB41" s="4"/>
    </row>
    <row r="42">
      <c r="A42" s="5" t="str">
        <f t="shared" si="1"/>
        <v>Req_1239234567930</v>
      </c>
      <c r="B42" s="5" t="s">
        <v>181</v>
      </c>
      <c r="C42" s="5">
        <v>9.23456793E9</v>
      </c>
      <c r="D42" s="4" t="s">
        <v>182</v>
      </c>
      <c r="E42" s="5" t="s">
        <v>56</v>
      </c>
      <c r="F42" s="5" t="s">
        <v>40</v>
      </c>
      <c r="G42" s="5" t="s">
        <v>57</v>
      </c>
      <c r="H42" s="5" t="s">
        <v>42</v>
      </c>
      <c r="I42" s="6">
        <v>44944.0</v>
      </c>
      <c r="J42" s="5" t="s">
        <v>43</v>
      </c>
      <c r="K42" s="4" t="s">
        <v>183</v>
      </c>
      <c r="L42" s="5" t="s">
        <v>53</v>
      </c>
      <c r="M42" s="5" t="str">
        <f t="array" ref="M42">XLOOKUP($A42,'Raw Data'!$A$2:$A$1000,'Raw Data'!$M$2:$M$1000)</f>
        <v>Kartik</v>
      </c>
      <c r="N42" s="5" t="str">
        <f t="array" ref="N42">IFERROR(XLOOKUP($A42,'Screening Interviews'!$A$2:$A$1000,'Screening Interviews'!$N$2:$N$1000),"x")</f>
        <v>x</v>
      </c>
      <c r="O42" s="5" t="str">
        <f t="array" ref="O42">IFERROR(XLOOKUP($A42,'Round 1'!$A$2:$A$1000,'Round 1'!$O$2:$O$1000),"x")</f>
        <v>x</v>
      </c>
      <c r="P42" s="5" t="str">
        <f t="array" ref="P42">IFERROR(XLOOKUP($A42,'HR Round'!$A$2:$A$1000,'HR Round'!$O$2:$O$1000),"x")</f>
        <v>x</v>
      </c>
      <c r="Q42" s="5" t="str">
        <f t="array" ref="Q42">IFERROR(XLOOKUP($A42,Offer!$A$2:$A$1000,Offer!$P$2:$P$1000),"x")</f>
        <v>x</v>
      </c>
      <c r="R42" s="5" t="str">
        <f t="array" ref="R42">iferror(XLOOKUP($A42,Offer!$A$2:$A$1000,Offer!$Q$2:$Q$1000),"x")</f>
        <v>x</v>
      </c>
      <c r="S42" s="5" t="str">
        <f t="array" ref="S42">iferror(XLOOKUP($A42,Onboarding!$A$2:$A$1000,Onboarding!$R$2:$R$1000),"x")</f>
        <v>x</v>
      </c>
      <c r="T42" s="5" t="str">
        <f t="shared" si="2"/>
        <v>Previous Cycle</v>
      </c>
      <c r="U42" s="5"/>
      <c r="V42" s="5">
        <f t="shared" si="3"/>
        <v>0</v>
      </c>
      <c r="W42" s="4"/>
      <c r="X42" s="4"/>
      <c r="Y42" s="4"/>
      <c r="Z42" s="4"/>
      <c r="AA42" s="4"/>
      <c r="AB42" s="4"/>
    </row>
    <row r="43">
      <c r="A43" s="5" t="str">
        <f t="shared" si="1"/>
        <v>Req_1239234567931</v>
      </c>
      <c r="B43" s="5" t="s">
        <v>184</v>
      </c>
      <c r="C43" s="5">
        <v>9.234567931E9</v>
      </c>
      <c r="D43" s="4" t="s">
        <v>185</v>
      </c>
      <c r="E43" s="5" t="s">
        <v>63</v>
      </c>
      <c r="F43" s="5" t="s">
        <v>40</v>
      </c>
      <c r="G43" s="5" t="s">
        <v>49</v>
      </c>
      <c r="H43" s="5" t="s">
        <v>186</v>
      </c>
      <c r="I43" s="6">
        <v>45361.0</v>
      </c>
      <c r="J43" s="5" t="s">
        <v>51</v>
      </c>
      <c r="K43" s="4" t="s">
        <v>187</v>
      </c>
      <c r="L43" s="5" t="s">
        <v>45</v>
      </c>
      <c r="M43" s="5" t="str">
        <f t="array" ref="M43">XLOOKUP($A43,'Raw Data'!$A$2:$A$1000,'Raw Data'!$M$2:$M$1000)</f>
        <v>Radhika</v>
      </c>
      <c r="N43" s="5" t="str">
        <f t="array" ref="N43">IFERROR(XLOOKUP($A43,'Screening Interviews'!$A$2:$A$1000,'Screening Interviews'!$N$2:$N$1000),"x")</f>
        <v>Not Shortlisted</v>
      </c>
      <c r="O43" s="5" t="str">
        <f t="array" ref="O43">IFERROR(XLOOKUP($A43,'Round 1'!$A$2:$A$1000,'Round 1'!$O$2:$O$1000),"x")</f>
        <v>x</v>
      </c>
      <c r="P43" s="5" t="str">
        <f t="array" ref="P43">IFERROR(XLOOKUP($A43,'HR Round'!$A$2:$A$1000,'HR Round'!$O$2:$O$1000),"x")</f>
        <v>x</v>
      </c>
      <c r="Q43" s="5" t="str">
        <f t="array" ref="Q43">IFERROR(XLOOKUP($A43,Offer!$A$2:$A$1000,Offer!$P$2:$P$1000),"x")</f>
        <v>x</v>
      </c>
      <c r="R43" s="5" t="str">
        <f t="array" ref="R43">iferror(XLOOKUP($A43,Offer!$A$2:$A$1000,Offer!$Q$2:$Q$1000),"x")</f>
        <v>x</v>
      </c>
      <c r="S43" s="5" t="str">
        <f t="array" ref="S43">iferror(XLOOKUP($A43,Onboarding!$A$2:$A$1000,Onboarding!$R$2:$R$1000),"x")</f>
        <v>x</v>
      </c>
      <c r="T43" s="5" t="str">
        <f t="shared" si="2"/>
        <v>Screening Interview Status</v>
      </c>
      <c r="U43" s="5"/>
      <c r="V43" s="5">
        <f t="shared" si="3"/>
        <v>1</v>
      </c>
      <c r="W43" s="4"/>
      <c r="X43" s="4"/>
      <c r="Y43" s="4"/>
      <c r="Z43" s="4"/>
      <c r="AA43" s="4"/>
      <c r="AB43" s="4"/>
    </row>
    <row r="44">
      <c r="A44" s="5" t="str">
        <f t="shared" si="1"/>
        <v>Req_1239234567932</v>
      </c>
      <c r="B44" s="5" t="s">
        <v>188</v>
      </c>
      <c r="C44" s="5">
        <v>9.234567932E9</v>
      </c>
      <c r="D44" s="4" t="s">
        <v>189</v>
      </c>
      <c r="E44" s="5" t="s">
        <v>73</v>
      </c>
      <c r="F44" s="5" t="s">
        <v>40</v>
      </c>
      <c r="G44" s="5" t="s">
        <v>41</v>
      </c>
      <c r="H44" s="5" t="s">
        <v>42</v>
      </c>
      <c r="I44" s="6">
        <v>45016.0</v>
      </c>
      <c r="J44" s="5" t="s">
        <v>59</v>
      </c>
      <c r="K44" s="4" t="s">
        <v>190</v>
      </c>
      <c r="L44" s="5" t="s">
        <v>53</v>
      </c>
      <c r="M44" s="5" t="str">
        <f t="array" ref="M44">XLOOKUP($A44,'Raw Data'!$A$2:$A$1000,'Raw Data'!$M$2:$M$1000)</f>
        <v>Ayushi</v>
      </c>
      <c r="N44" s="5" t="str">
        <f t="array" ref="N44">IFERROR(XLOOKUP($A44,'Screening Interviews'!$A$2:$A$1000,'Screening Interviews'!$N$2:$N$1000),"x")</f>
        <v>x</v>
      </c>
      <c r="O44" s="5" t="str">
        <f t="array" ref="O44">IFERROR(XLOOKUP($A44,'Round 1'!$A$2:$A$1000,'Round 1'!$O$2:$O$1000),"x")</f>
        <v>x</v>
      </c>
      <c r="P44" s="5" t="str">
        <f t="array" ref="P44">IFERROR(XLOOKUP($A44,'HR Round'!$A$2:$A$1000,'HR Round'!$O$2:$O$1000),"x")</f>
        <v>x</v>
      </c>
      <c r="Q44" s="5" t="str">
        <f t="array" ref="Q44">IFERROR(XLOOKUP($A44,Offer!$A$2:$A$1000,Offer!$P$2:$P$1000),"x")</f>
        <v>x</v>
      </c>
      <c r="R44" s="5" t="str">
        <f t="array" ref="R44">iferror(XLOOKUP($A44,Offer!$A$2:$A$1000,Offer!$Q$2:$Q$1000),"x")</f>
        <v>x</v>
      </c>
      <c r="S44" s="5" t="str">
        <f t="array" ref="S44">iferror(XLOOKUP($A44,Onboarding!$A$2:$A$1000,Onboarding!$R$2:$R$1000),"x")</f>
        <v>x</v>
      </c>
      <c r="T44" s="5" t="str">
        <f t="shared" si="2"/>
        <v>Previous Cycle</v>
      </c>
      <c r="U44" s="5"/>
      <c r="V44" s="5">
        <f t="shared" si="3"/>
        <v>0</v>
      </c>
      <c r="W44" s="4"/>
      <c r="X44" s="4"/>
      <c r="Y44" s="4"/>
      <c r="Z44" s="4"/>
      <c r="AA44" s="4"/>
      <c r="AB44" s="4"/>
    </row>
    <row r="45">
      <c r="A45" s="5" t="str">
        <f t="shared" si="1"/>
        <v>Req_1239234567933</v>
      </c>
      <c r="B45" s="5" t="s">
        <v>191</v>
      </c>
      <c r="C45" s="5">
        <v>9.234567933E9</v>
      </c>
      <c r="D45" s="4" t="s">
        <v>192</v>
      </c>
      <c r="E45" s="5" t="s">
        <v>48</v>
      </c>
      <c r="F45" s="5" t="s">
        <v>40</v>
      </c>
      <c r="G45" s="5" t="s">
        <v>64</v>
      </c>
      <c r="H45" s="5" t="s">
        <v>42</v>
      </c>
      <c r="I45" s="6">
        <v>45294.0</v>
      </c>
      <c r="J45" s="5" t="s">
        <v>43</v>
      </c>
      <c r="K45" s="4" t="s">
        <v>193</v>
      </c>
      <c r="L45" s="5" t="s">
        <v>45</v>
      </c>
      <c r="M45" s="5" t="str">
        <f t="array" ref="M45">XLOOKUP($A45,'Raw Data'!$A$2:$A$1000,'Raw Data'!$M$2:$M$1000)</f>
        <v>Ranjitha</v>
      </c>
      <c r="N45" s="5" t="str">
        <f t="array" ref="N45">IFERROR(XLOOKUP($A45,'Screening Interviews'!$A$2:$A$1000,'Screening Interviews'!$N$2:$N$1000),"x")</f>
        <v>Shortlisted</v>
      </c>
      <c r="O45" s="5" t="str">
        <f t="array" ref="O45">IFERROR(XLOOKUP($A45,'Round 1'!$A$2:$A$1000,'Round 1'!$O$2:$O$1000),"x")</f>
        <v>Reject</v>
      </c>
      <c r="P45" s="5" t="str">
        <f t="array" ref="P45">IFERROR(XLOOKUP($A45,'HR Round'!$A$2:$A$1000,'HR Round'!$O$2:$O$1000),"x")</f>
        <v>x</v>
      </c>
      <c r="Q45" s="5" t="str">
        <f t="array" ref="Q45">IFERROR(XLOOKUP($A45,Offer!$A$2:$A$1000,Offer!$P$2:$P$1000),"x")</f>
        <v>x</v>
      </c>
      <c r="R45" s="5" t="str">
        <f t="array" ref="R45">iferror(XLOOKUP($A45,Offer!$A$2:$A$1000,Offer!$Q$2:$Q$1000),"x")</f>
        <v>x</v>
      </c>
      <c r="S45" s="5" t="str">
        <f t="array" ref="S45">iferror(XLOOKUP($A45,Onboarding!$A$2:$A$1000,Onboarding!$R$2:$R$1000),"x")</f>
        <v>x</v>
      </c>
      <c r="T45" s="5" t="str">
        <f t="shared" si="2"/>
        <v>Round 1 Status</v>
      </c>
      <c r="U45" s="5"/>
      <c r="V45" s="5">
        <f t="shared" si="3"/>
        <v>2</v>
      </c>
      <c r="W45" s="4"/>
      <c r="X45" s="4"/>
      <c r="Y45" s="4"/>
      <c r="Z45" s="4"/>
      <c r="AA45" s="4"/>
      <c r="AB45" s="4"/>
    </row>
    <row r="46">
      <c r="A46" s="5" t="str">
        <f t="shared" si="1"/>
        <v>Req_1239234567934</v>
      </c>
      <c r="B46" s="5" t="s">
        <v>194</v>
      </c>
      <c r="C46" s="5">
        <v>9.234567934E9</v>
      </c>
      <c r="D46" s="4" t="s">
        <v>195</v>
      </c>
      <c r="E46" s="5" t="s">
        <v>68</v>
      </c>
      <c r="F46" s="5" t="s">
        <v>40</v>
      </c>
      <c r="G46" s="5" t="s">
        <v>69</v>
      </c>
      <c r="H46" s="5" t="s">
        <v>42</v>
      </c>
      <c r="I46" s="6">
        <v>45299.0</v>
      </c>
      <c r="J46" s="5" t="s">
        <v>51</v>
      </c>
      <c r="K46" s="4" t="s">
        <v>196</v>
      </c>
      <c r="L46" s="5" t="s">
        <v>45</v>
      </c>
      <c r="M46" s="5" t="str">
        <f t="array" ref="M46">XLOOKUP($A46,'Raw Data'!$A$2:$A$1000,'Raw Data'!$M$2:$M$1000)</f>
        <v>Ayushi</v>
      </c>
      <c r="N46" s="5" t="str">
        <f t="array" ref="N46">IFERROR(XLOOKUP($A46,'Screening Interviews'!$A$2:$A$1000,'Screening Interviews'!$N$2:$N$1000),"x")</f>
        <v>Shortlisted</v>
      </c>
      <c r="O46" s="5" t="str">
        <f t="array" ref="O46">IFERROR(XLOOKUP($A46,'Round 1'!$A$2:$A$1000,'Round 1'!$O$2:$O$1000),"x")</f>
        <v>Rescheduled</v>
      </c>
      <c r="P46" s="5" t="str">
        <f t="array" ref="P46">IFERROR(XLOOKUP($A46,'HR Round'!$A$2:$A$1000,'HR Round'!$O$2:$O$1000),"x")</f>
        <v>x</v>
      </c>
      <c r="Q46" s="5" t="str">
        <f t="array" ref="Q46">IFERROR(XLOOKUP($A46,Offer!$A$2:$A$1000,Offer!$P$2:$P$1000),"x")</f>
        <v>x</v>
      </c>
      <c r="R46" s="5" t="str">
        <f t="array" ref="R46">iferror(XLOOKUP($A46,Offer!$A$2:$A$1000,Offer!$Q$2:$Q$1000),"x")</f>
        <v>x</v>
      </c>
      <c r="S46" s="5" t="str">
        <f t="array" ref="S46">iferror(XLOOKUP($A46,Onboarding!$A$2:$A$1000,Onboarding!$R$2:$R$1000),"x")</f>
        <v>x</v>
      </c>
      <c r="T46" s="5" t="str">
        <f t="shared" si="2"/>
        <v>Round 1 Status</v>
      </c>
      <c r="U46" s="5"/>
      <c r="V46" s="5">
        <f t="shared" si="3"/>
        <v>2</v>
      </c>
      <c r="W46" s="4"/>
      <c r="X46" s="4"/>
      <c r="Y46" s="4"/>
      <c r="Z46" s="4"/>
      <c r="AA46" s="4"/>
      <c r="AB46" s="4"/>
    </row>
    <row r="47">
      <c r="A47" s="5" t="str">
        <f t="shared" si="1"/>
        <v>Req_1239234567935</v>
      </c>
      <c r="B47" s="5" t="s">
        <v>197</v>
      </c>
      <c r="C47" s="5">
        <v>9.234567935E9</v>
      </c>
      <c r="D47" s="4" t="s">
        <v>198</v>
      </c>
      <c r="E47" s="5" t="s">
        <v>39</v>
      </c>
      <c r="F47" s="5" t="s">
        <v>40</v>
      </c>
      <c r="G47" s="5" t="s">
        <v>57</v>
      </c>
      <c r="H47" s="5" t="s">
        <v>42</v>
      </c>
      <c r="I47" s="6">
        <v>45307.0</v>
      </c>
      <c r="J47" s="5" t="s">
        <v>59</v>
      </c>
      <c r="K47" s="4" t="s">
        <v>199</v>
      </c>
      <c r="L47" s="5" t="s">
        <v>45</v>
      </c>
      <c r="M47" s="5" t="str">
        <f t="array" ref="M47">XLOOKUP($A47,'Raw Data'!$A$2:$A$1000,'Raw Data'!$M$2:$M$1000)</f>
        <v>Kartik</v>
      </c>
      <c r="N47" s="5" t="str">
        <f t="array" ref="N47">IFERROR(XLOOKUP($A47,'Screening Interviews'!$A$2:$A$1000,'Screening Interviews'!$N$2:$N$1000),"x")</f>
        <v>Not Shortlisted</v>
      </c>
      <c r="O47" s="5" t="str">
        <f t="array" ref="O47">IFERROR(XLOOKUP($A47,'Round 1'!$A$2:$A$1000,'Round 1'!$O$2:$O$1000),"x")</f>
        <v>x</v>
      </c>
      <c r="P47" s="5" t="str">
        <f t="array" ref="P47">IFERROR(XLOOKUP($A47,'HR Round'!$A$2:$A$1000,'HR Round'!$O$2:$O$1000),"x")</f>
        <v>x</v>
      </c>
      <c r="Q47" s="5" t="str">
        <f t="array" ref="Q47">IFERROR(XLOOKUP($A47,Offer!$A$2:$A$1000,Offer!$P$2:$P$1000),"x")</f>
        <v>x</v>
      </c>
      <c r="R47" s="5" t="str">
        <f t="array" ref="R47">iferror(XLOOKUP($A47,Offer!$A$2:$A$1000,Offer!$Q$2:$Q$1000),"x")</f>
        <v>x</v>
      </c>
      <c r="S47" s="5" t="str">
        <f t="array" ref="S47">iferror(XLOOKUP($A47,Onboarding!$A$2:$A$1000,Onboarding!$R$2:$R$1000),"x")</f>
        <v>x</v>
      </c>
      <c r="T47" s="5" t="str">
        <f t="shared" si="2"/>
        <v>Screening Interview Status</v>
      </c>
      <c r="U47" s="5"/>
      <c r="V47" s="5">
        <f t="shared" si="3"/>
        <v>1</v>
      </c>
      <c r="W47" s="4"/>
      <c r="X47" s="4"/>
      <c r="Y47" s="4"/>
      <c r="Z47" s="4"/>
      <c r="AA47" s="4"/>
      <c r="AB47" s="4"/>
    </row>
    <row r="48">
      <c r="A48" s="5" t="str">
        <f t="shared" si="1"/>
        <v>Req_1239234567936</v>
      </c>
      <c r="B48" s="5" t="s">
        <v>200</v>
      </c>
      <c r="C48" s="5">
        <v>9.234567936E9</v>
      </c>
      <c r="D48" s="4" t="s">
        <v>201</v>
      </c>
      <c r="E48" s="5" t="s">
        <v>56</v>
      </c>
      <c r="F48" s="5" t="s">
        <v>40</v>
      </c>
      <c r="G48" s="5" t="s">
        <v>64</v>
      </c>
      <c r="H48" s="5" t="s">
        <v>58</v>
      </c>
      <c r="I48" s="6">
        <v>45122.0</v>
      </c>
      <c r="J48" s="5" t="s">
        <v>43</v>
      </c>
      <c r="K48" s="4" t="s">
        <v>202</v>
      </c>
      <c r="L48" s="5" t="s">
        <v>53</v>
      </c>
      <c r="M48" s="5" t="str">
        <f t="array" ref="M48">XLOOKUP($A48,'Raw Data'!$A$2:$A$1000,'Raw Data'!$M$2:$M$1000)</f>
        <v>Radhika</v>
      </c>
      <c r="N48" s="5" t="str">
        <f t="array" ref="N48">IFERROR(XLOOKUP($A48,'Screening Interviews'!$A$2:$A$1000,'Screening Interviews'!$N$2:$N$1000),"x")</f>
        <v>x</v>
      </c>
      <c r="O48" s="5" t="str">
        <f t="array" ref="O48">IFERROR(XLOOKUP($A48,'Round 1'!$A$2:$A$1000,'Round 1'!$O$2:$O$1000),"x")</f>
        <v>x</v>
      </c>
      <c r="P48" s="5" t="str">
        <f t="array" ref="P48">IFERROR(XLOOKUP($A48,'HR Round'!$A$2:$A$1000,'HR Round'!$O$2:$O$1000),"x")</f>
        <v>x</v>
      </c>
      <c r="Q48" s="5" t="str">
        <f t="array" ref="Q48">IFERROR(XLOOKUP($A48,Offer!$A$2:$A$1000,Offer!$P$2:$P$1000),"x")</f>
        <v>x</v>
      </c>
      <c r="R48" s="5" t="str">
        <f t="array" ref="R48">iferror(XLOOKUP($A48,Offer!$A$2:$A$1000,Offer!$Q$2:$Q$1000),"x")</f>
        <v>x</v>
      </c>
      <c r="S48" s="5" t="str">
        <f t="array" ref="S48">iferror(XLOOKUP($A48,Onboarding!$A$2:$A$1000,Onboarding!$R$2:$R$1000),"x")</f>
        <v>x</v>
      </c>
      <c r="T48" s="5" t="str">
        <f t="shared" si="2"/>
        <v>Previous Cycle</v>
      </c>
      <c r="U48" s="5"/>
      <c r="V48" s="5">
        <f t="shared" si="3"/>
        <v>0</v>
      </c>
      <c r="W48" s="4"/>
      <c r="X48" s="4"/>
      <c r="Y48" s="4"/>
      <c r="Z48" s="4"/>
      <c r="AA48" s="4"/>
      <c r="AB48" s="4"/>
    </row>
    <row r="49">
      <c r="A49" s="5" t="str">
        <f t="shared" si="1"/>
        <v>Req_1239234567937</v>
      </c>
      <c r="B49" s="5" t="s">
        <v>203</v>
      </c>
      <c r="C49" s="5">
        <v>9.234567937E9</v>
      </c>
      <c r="D49" s="4" t="s">
        <v>204</v>
      </c>
      <c r="E49" s="5" t="s">
        <v>63</v>
      </c>
      <c r="F49" s="5" t="s">
        <v>40</v>
      </c>
      <c r="G49" s="5" t="s">
        <v>41</v>
      </c>
      <c r="H49" s="5" t="s">
        <v>58</v>
      </c>
      <c r="I49" s="6">
        <v>45073.0</v>
      </c>
      <c r="J49" s="5" t="s">
        <v>51</v>
      </c>
      <c r="K49" s="4" t="s">
        <v>205</v>
      </c>
      <c r="L49" s="5" t="s">
        <v>53</v>
      </c>
      <c r="M49" s="5" t="str">
        <f t="array" ref="M49">XLOOKUP($A49,'Raw Data'!$A$2:$A$1000,'Raw Data'!$M$2:$M$1000)</f>
        <v>Ayushi</v>
      </c>
      <c r="N49" s="5" t="str">
        <f t="array" ref="N49">IFERROR(XLOOKUP($A49,'Screening Interviews'!$A$2:$A$1000,'Screening Interviews'!$N$2:$N$1000),"x")</f>
        <v>x</v>
      </c>
      <c r="O49" s="5" t="str">
        <f t="array" ref="O49">IFERROR(XLOOKUP($A49,'Round 1'!$A$2:$A$1000,'Round 1'!$O$2:$O$1000),"x")</f>
        <v>x</v>
      </c>
      <c r="P49" s="5" t="str">
        <f t="array" ref="P49">IFERROR(XLOOKUP($A49,'HR Round'!$A$2:$A$1000,'HR Round'!$O$2:$O$1000),"x")</f>
        <v>x</v>
      </c>
      <c r="Q49" s="5" t="str">
        <f t="array" ref="Q49">IFERROR(XLOOKUP($A49,Offer!$A$2:$A$1000,Offer!$P$2:$P$1000),"x")</f>
        <v>x</v>
      </c>
      <c r="R49" s="5" t="str">
        <f t="array" ref="R49">iferror(XLOOKUP($A49,Offer!$A$2:$A$1000,Offer!$Q$2:$Q$1000),"x")</f>
        <v>x</v>
      </c>
      <c r="S49" s="5" t="str">
        <f t="array" ref="S49">iferror(XLOOKUP($A49,Onboarding!$A$2:$A$1000,Onboarding!$R$2:$R$1000),"x")</f>
        <v>x</v>
      </c>
      <c r="T49" s="5" t="str">
        <f t="shared" si="2"/>
        <v>Previous Cycle</v>
      </c>
      <c r="U49" s="5"/>
      <c r="V49" s="5">
        <f t="shared" si="3"/>
        <v>0</v>
      </c>
      <c r="W49" s="4"/>
      <c r="X49" s="4"/>
      <c r="Y49" s="4"/>
      <c r="Z49" s="4"/>
      <c r="AA49" s="4"/>
      <c r="AB49" s="4"/>
    </row>
    <row r="50">
      <c r="A50" s="5" t="str">
        <f t="shared" si="1"/>
        <v>Req_1239234567938</v>
      </c>
      <c r="B50" s="5" t="s">
        <v>206</v>
      </c>
      <c r="C50" s="5">
        <v>9.234567938E9</v>
      </c>
      <c r="D50" s="4" t="s">
        <v>207</v>
      </c>
      <c r="E50" s="5" t="s">
        <v>73</v>
      </c>
      <c r="F50" s="5" t="s">
        <v>40</v>
      </c>
      <c r="G50" s="5" t="s">
        <v>49</v>
      </c>
      <c r="H50" s="5" t="s">
        <v>208</v>
      </c>
      <c r="I50" s="6">
        <v>45176.0</v>
      </c>
      <c r="J50" s="5" t="s">
        <v>59</v>
      </c>
      <c r="K50" s="4" t="s">
        <v>209</v>
      </c>
      <c r="L50" s="5" t="s">
        <v>53</v>
      </c>
      <c r="M50" s="5" t="str">
        <f t="array" ref="M50">XLOOKUP($A50,'Raw Data'!$A$2:$A$1000,'Raw Data'!$M$2:$M$1000)</f>
        <v>Ranjitha</v>
      </c>
      <c r="N50" s="5" t="str">
        <f t="array" ref="N50">IFERROR(XLOOKUP($A50,'Screening Interviews'!$A$2:$A$1000,'Screening Interviews'!$N$2:$N$1000),"x")</f>
        <v>x</v>
      </c>
      <c r="O50" s="5" t="str">
        <f t="array" ref="O50">IFERROR(XLOOKUP($A50,'Round 1'!$A$2:$A$1000,'Round 1'!$O$2:$O$1000),"x")</f>
        <v>x</v>
      </c>
      <c r="P50" s="5" t="str">
        <f t="array" ref="P50">IFERROR(XLOOKUP($A50,'HR Round'!$A$2:$A$1000,'HR Round'!$O$2:$O$1000),"x")</f>
        <v>x</v>
      </c>
      <c r="Q50" s="5" t="str">
        <f t="array" ref="Q50">IFERROR(XLOOKUP($A50,Offer!$A$2:$A$1000,Offer!$P$2:$P$1000),"x")</f>
        <v>x</v>
      </c>
      <c r="R50" s="5" t="str">
        <f t="array" ref="R50">iferror(XLOOKUP($A50,Offer!$A$2:$A$1000,Offer!$Q$2:$Q$1000),"x")</f>
        <v>x</v>
      </c>
      <c r="S50" s="5" t="str">
        <f t="array" ref="S50">iferror(XLOOKUP($A50,Onboarding!$A$2:$A$1000,Onboarding!$R$2:$R$1000),"x")</f>
        <v>x</v>
      </c>
      <c r="T50" s="5" t="str">
        <f t="shared" si="2"/>
        <v>Previous Cycle</v>
      </c>
      <c r="U50" s="5"/>
      <c r="V50" s="5">
        <f t="shared" si="3"/>
        <v>0</v>
      </c>
      <c r="W50" s="4"/>
      <c r="X50" s="4"/>
      <c r="Y50" s="4"/>
      <c r="Z50" s="4"/>
      <c r="AA50" s="4"/>
      <c r="AB50" s="4"/>
    </row>
    <row r="51">
      <c r="A51" s="5" t="str">
        <f t="shared" si="1"/>
        <v>Req_1239234567939</v>
      </c>
      <c r="B51" s="5" t="s">
        <v>210</v>
      </c>
      <c r="C51" s="5">
        <v>9.234567939E9</v>
      </c>
      <c r="D51" s="4" t="s">
        <v>211</v>
      </c>
      <c r="E51" s="5" t="s">
        <v>68</v>
      </c>
      <c r="F51" s="5" t="s">
        <v>40</v>
      </c>
      <c r="G51" s="5" t="s">
        <v>69</v>
      </c>
      <c r="H51" s="5" t="s">
        <v>42</v>
      </c>
      <c r="I51" s="6">
        <v>45331.0</v>
      </c>
      <c r="J51" s="5" t="s">
        <v>43</v>
      </c>
      <c r="K51" s="4" t="s">
        <v>212</v>
      </c>
      <c r="L51" s="5" t="s">
        <v>45</v>
      </c>
      <c r="M51" s="5" t="str">
        <f t="array" ref="M51">XLOOKUP($A51,'Raw Data'!$A$2:$A$1000,'Raw Data'!$M$2:$M$1000)</f>
        <v>Ayushi</v>
      </c>
      <c r="N51" s="5" t="str">
        <f t="array" ref="N51">IFERROR(XLOOKUP($A51,'Screening Interviews'!$A$2:$A$1000,'Screening Interviews'!$N$2:$N$1000),"x")</f>
        <v>Shortlisted</v>
      </c>
      <c r="O51" s="5" t="str">
        <f t="array" ref="O51">IFERROR(XLOOKUP($A51,'Round 1'!$A$2:$A$1000,'Round 1'!$O$2:$O$1000),"x")</f>
        <v>On Hold</v>
      </c>
      <c r="P51" s="5" t="str">
        <f t="array" ref="P51">IFERROR(XLOOKUP($A51,'HR Round'!$A$2:$A$1000,'HR Round'!$O$2:$O$1000),"x")</f>
        <v>x</v>
      </c>
      <c r="Q51" s="5" t="str">
        <f t="array" ref="Q51">IFERROR(XLOOKUP($A51,Offer!$A$2:$A$1000,Offer!$P$2:$P$1000),"x")</f>
        <v>x</v>
      </c>
      <c r="R51" s="5" t="str">
        <f t="array" ref="R51">iferror(XLOOKUP($A51,Offer!$A$2:$A$1000,Offer!$Q$2:$Q$1000),"x")</f>
        <v>x</v>
      </c>
      <c r="S51" s="5" t="str">
        <f t="array" ref="S51">iferror(XLOOKUP($A51,Onboarding!$A$2:$A$1000,Onboarding!$R$2:$R$1000),"x")</f>
        <v>x</v>
      </c>
      <c r="T51" s="5" t="str">
        <f t="shared" si="2"/>
        <v>Round 1 Status</v>
      </c>
      <c r="U51" s="5"/>
      <c r="V51" s="5">
        <f t="shared" si="3"/>
        <v>2</v>
      </c>
      <c r="W51" s="4"/>
      <c r="X51" s="4"/>
      <c r="Y51" s="4"/>
      <c r="Z51" s="4"/>
      <c r="AA51" s="4"/>
      <c r="AB51" s="4"/>
    </row>
    <row r="52">
      <c r="A52" s="5" t="str">
        <f t="shared" si="1"/>
        <v>Req_1239234567940</v>
      </c>
      <c r="B52" s="5" t="s">
        <v>213</v>
      </c>
      <c r="C52" s="5">
        <v>9.23456794E9</v>
      </c>
      <c r="D52" s="4" t="s">
        <v>214</v>
      </c>
      <c r="E52" s="5" t="s">
        <v>48</v>
      </c>
      <c r="F52" s="5" t="s">
        <v>40</v>
      </c>
      <c r="G52" s="5" t="s">
        <v>57</v>
      </c>
      <c r="H52" s="5" t="s">
        <v>58</v>
      </c>
      <c r="I52" s="6">
        <v>45093.0</v>
      </c>
      <c r="J52" s="5" t="s">
        <v>51</v>
      </c>
      <c r="K52" s="4" t="s">
        <v>215</v>
      </c>
      <c r="L52" s="5" t="s">
        <v>53</v>
      </c>
      <c r="M52" s="5" t="str">
        <f t="array" ref="M52">XLOOKUP($A52,'Raw Data'!$A$2:$A$1000,'Raw Data'!$M$2:$M$1000)</f>
        <v>Kartik</v>
      </c>
      <c r="N52" s="5" t="str">
        <f t="array" ref="N52">IFERROR(XLOOKUP($A52,'Screening Interviews'!$A$2:$A$1000,'Screening Interviews'!$N$2:$N$1000),"x")</f>
        <v>x</v>
      </c>
      <c r="O52" s="5" t="str">
        <f t="array" ref="O52">IFERROR(XLOOKUP($A52,'Round 1'!$A$2:$A$1000,'Round 1'!$O$2:$O$1000),"x")</f>
        <v>x</v>
      </c>
      <c r="P52" s="5" t="str">
        <f t="array" ref="P52">IFERROR(XLOOKUP($A52,'HR Round'!$A$2:$A$1000,'HR Round'!$O$2:$O$1000),"x")</f>
        <v>x</v>
      </c>
      <c r="Q52" s="5" t="str">
        <f t="array" ref="Q52">IFERROR(XLOOKUP($A52,Offer!$A$2:$A$1000,Offer!$P$2:$P$1000),"x")</f>
        <v>x</v>
      </c>
      <c r="R52" s="5" t="str">
        <f t="array" ref="R52">iferror(XLOOKUP($A52,Offer!$A$2:$A$1000,Offer!$Q$2:$Q$1000),"x")</f>
        <v>x</v>
      </c>
      <c r="S52" s="5" t="str">
        <f t="array" ref="S52">iferror(XLOOKUP($A52,Onboarding!$A$2:$A$1000,Onboarding!$R$2:$R$1000),"x")</f>
        <v>x</v>
      </c>
      <c r="T52" s="5" t="str">
        <f t="shared" si="2"/>
        <v>Previous Cycle</v>
      </c>
      <c r="U52" s="5"/>
      <c r="V52" s="5">
        <f t="shared" si="3"/>
        <v>0</v>
      </c>
      <c r="W52" s="4"/>
      <c r="X52" s="4"/>
      <c r="Y52" s="4"/>
      <c r="Z52" s="4"/>
      <c r="AA52" s="4"/>
      <c r="AB52" s="4"/>
    </row>
    <row r="53">
      <c r="A53" s="5" t="str">
        <f t="shared" si="1"/>
        <v>Req_1239234567941</v>
      </c>
      <c r="B53" s="5" t="s">
        <v>216</v>
      </c>
      <c r="C53" s="5">
        <v>9.234567941E9</v>
      </c>
      <c r="D53" s="4" t="s">
        <v>217</v>
      </c>
      <c r="E53" s="5" t="s">
        <v>39</v>
      </c>
      <c r="F53" s="5" t="s">
        <v>40</v>
      </c>
      <c r="G53" s="5" t="s">
        <v>49</v>
      </c>
      <c r="H53" s="5" t="s">
        <v>218</v>
      </c>
      <c r="I53" s="6">
        <v>45342.0</v>
      </c>
      <c r="J53" s="5" t="s">
        <v>59</v>
      </c>
      <c r="K53" s="4" t="s">
        <v>219</v>
      </c>
      <c r="L53" s="5" t="s">
        <v>45</v>
      </c>
      <c r="M53" s="5" t="str">
        <f t="array" ref="M53">XLOOKUP($A53,'Raw Data'!$A$2:$A$1000,'Raw Data'!$M$2:$M$1000)</f>
        <v>Radhika</v>
      </c>
      <c r="N53" s="5" t="str">
        <f t="array" ref="N53">IFERROR(XLOOKUP($A53,'Screening Interviews'!$A$2:$A$1000,'Screening Interviews'!$N$2:$N$1000),"x")</f>
        <v>Not Shortlisted</v>
      </c>
      <c r="O53" s="5" t="str">
        <f t="array" ref="O53">IFERROR(XLOOKUP($A53,'Round 1'!$A$2:$A$1000,'Round 1'!$O$2:$O$1000),"x")</f>
        <v>x</v>
      </c>
      <c r="P53" s="5" t="str">
        <f t="array" ref="P53">IFERROR(XLOOKUP($A53,'HR Round'!$A$2:$A$1000,'HR Round'!$O$2:$O$1000),"x")</f>
        <v>x</v>
      </c>
      <c r="Q53" s="5" t="str">
        <f t="array" ref="Q53">IFERROR(XLOOKUP($A53,Offer!$A$2:$A$1000,Offer!$P$2:$P$1000),"x")</f>
        <v>x</v>
      </c>
      <c r="R53" s="5" t="str">
        <f t="array" ref="R53">iferror(XLOOKUP($A53,Offer!$A$2:$A$1000,Offer!$Q$2:$Q$1000),"x")</f>
        <v>x</v>
      </c>
      <c r="S53" s="5" t="str">
        <f t="array" ref="S53">iferror(XLOOKUP($A53,Onboarding!$A$2:$A$1000,Onboarding!$R$2:$R$1000),"x")</f>
        <v>x</v>
      </c>
      <c r="T53" s="5" t="str">
        <f t="shared" si="2"/>
        <v>Screening Interview Status</v>
      </c>
      <c r="U53" s="5"/>
      <c r="V53" s="5">
        <f t="shared" si="3"/>
        <v>1</v>
      </c>
      <c r="W53" s="4"/>
      <c r="X53" s="4"/>
      <c r="Y53" s="4"/>
      <c r="Z53" s="4"/>
      <c r="AA53" s="4"/>
      <c r="AB53" s="4"/>
    </row>
    <row r="54">
      <c r="A54" s="5" t="str">
        <f t="shared" si="1"/>
        <v>Req_1239234567942</v>
      </c>
      <c r="B54" s="5" t="s">
        <v>220</v>
      </c>
      <c r="C54" s="5">
        <v>9.234567942E9</v>
      </c>
      <c r="D54" s="4" t="s">
        <v>221</v>
      </c>
      <c r="E54" s="5" t="s">
        <v>56</v>
      </c>
      <c r="F54" s="5" t="s">
        <v>40</v>
      </c>
      <c r="G54" s="5" t="s">
        <v>64</v>
      </c>
      <c r="H54" s="5" t="s">
        <v>58</v>
      </c>
      <c r="I54" s="6">
        <v>45349.0</v>
      </c>
      <c r="J54" s="5" t="s">
        <v>43</v>
      </c>
      <c r="K54" s="4" t="s">
        <v>222</v>
      </c>
      <c r="L54" s="5" t="s">
        <v>45</v>
      </c>
      <c r="M54" s="5" t="str">
        <f t="array" ref="M54">XLOOKUP($A54,'Raw Data'!$A$2:$A$1000,'Raw Data'!$M$2:$M$1000)</f>
        <v>Ayushi</v>
      </c>
      <c r="N54" s="5" t="str">
        <f t="array" ref="N54">IFERROR(XLOOKUP($A54,'Screening Interviews'!$A$2:$A$1000,'Screening Interviews'!$N$2:$N$1000),"x")</f>
        <v>Shortlisted</v>
      </c>
      <c r="O54" s="5" t="str">
        <f t="array" ref="O54">IFERROR(XLOOKUP($A54,'Round 1'!$A$2:$A$1000,'Round 1'!$O$2:$O$1000),"x")</f>
        <v>Rescheduled</v>
      </c>
      <c r="P54" s="5" t="str">
        <f t="array" ref="P54">IFERROR(XLOOKUP($A54,'HR Round'!$A$2:$A$1000,'HR Round'!$O$2:$O$1000),"x")</f>
        <v>x</v>
      </c>
      <c r="Q54" s="5" t="str">
        <f t="array" ref="Q54">IFERROR(XLOOKUP($A54,Offer!$A$2:$A$1000,Offer!$P$2:$P$1000),"x")</f>
        <v>x</v>
      </c>
      <c r="R54" s="5" t="str">
        <f t="array" ref="R54">iferror(XLOOKUP($A54,Offer!$A$2:$A$1000,Offer!$Q$2:$Q$1000),"x")</f>
        <v>x</v>
      </c>
      <c r="S54" s="5" t="str">
        <f t="array" ref="S54">iferror(XLOOKUP($A54,Onboarding!$A$2:$A$1000,Onboarding!$R$2:$R$1000),"x")</f>
        <v>x</v>
      </c>
      <c r="T54" s="5" t="str">
        <f t="shared" si="2"/>
        <v>Round 1 Status</v>
      </c>
      <c r="U54" s="5"/>
      <c r="V54" s="5">
        <f t="shared" si="3"/>
        <v>2</v>
      </c>
      <c r="W54" s="4"/>
      <c r="X54" s="4"/>
      <c r="Y54" s="4"/>
      <c r="Z54" s="4"/>
      <c r="AA54" s="4"/>
      <c r="AB54" s="4"/>
    </row>
    <row r="55">
      <c r="A55" s="5" t="str">
        <f t="shared" si="1"/>
        <v>Req_1239234567943</v>
      </c>
      <c r="B55" s="5" t="s">
        <v>223</v>
      </c>
      <c r="C55" s="5">
        <v>9.234567943E9</v>
      </c>
      <c r="D55" s="4" t="s">
        <v>224</v>
      </c>
      <c r="E55" s="5" t="s">
        <v>63</v>
      </c>
      <c r="F55" s="5" t="s">
        <v>40</v>
      </c>
      <c r="G55" s="5" t="s">
        <v>69</v>
      </c>
      <c r="H55" s="5" t="s">
        <v>58</v>
      </c>
      <c r="I55" s="6">
        <v>45355.0</v>
      </c>
      <c r="J55" s="5" t="s">
        <v>51</v>
      </c>
      <c r="K55" s="4" t="s">
        <v>225</v>
      </c>
      <c r="L55" s="5" t="s">
        <v>45</v>
      </c>
      <c r="M55" s="5" t="str">
        <f t="array" ref="M55">XLOOKUP($A55,'Raw Data'!$A$2:$A$1000,'Raw Data'!$M$2:$M$1000)</f>
        <v>Ranjitha</v>
      </c>
      <c r="N55" s="5" t="str">
        <f t="array" ref="N55">IFERROR(XLOOKUP($A55,'Screening Interviews'!$A$2:$A$1000,'Screening Interviews'!$N$2:$N$1000),"x")</f>
        <v>Not Shortlisted</v>
      </c>
      <c r="O55" s="5" t="str">
        <f t="array" ref="O55">IFERROR(XLOOKUP($A55,'Round 1'!$A$2:$A$1000,'Round 1'!$O$2:$O$1000),"x")</f>
        <v>x</v>
      </c>
      <c r="P55" s="5" t="str">
        <f t="array" ref="P55">IFERROR(XLOOKUP($A55,'HR Round'!$A$2:$A$1000,'HR Round'!$O$2:$O$1000),"x")</f>
        <v>x</v>
      </c>
      <c r="Q55" s="5" t="str">
        <f t="array" ref="Q55">IFERROR(XLOOKUP($A55,Offer!$A$2:$A$1000,Offer!$P$2:$P$1000),"x")</f>
        <v>x</v>
      </c>
      <c r="R55" s="5" t="str">
        <f t="array" ref="R55">iferror(XLOOKUP($A55,Offer!$A$2:$A$1000,Offer!$Q$2:$Q$1000),"x")</f>
        <v>x</v>
      </c>
      <c r="S55" s="5" t="str">
        <f t="array" ref="S55">iferror(XLOOKUP($A55,Onboarding!$A$2:$A$1000,Onboarding!$R$2:$R$1000),"x")</f>
        <v>x</v>
      </c>
      <c r="T55" s="5" t="str">
        <f t="shared" si="2"/>
        <v>Screening Interview Status</v>
      </c>
      <c r="U55" s="5"/>
      <c r="V55" s="5">
        <f t="shared" si="3"/>
        <v>1</v>
      </c>
      <c r="W55" s="4"/>
      <c r="X55" s="4"/>
      <c r="Y55" s="4"/>
      <c r="Z55" s="4"/>
      <c r="AA55" s="4"/>
      <c r="AB55" s="4"/>
    </row>
    <row r="56">
      <c r="A56" s="5" t="str">
        <f t="shared" si="1"/>
        <v>Req_1239234567944</v>
      </c>
      <c r="B56" s="5" t="s">
        <v>226</v>
      </c>
      <c r="C56" s="5">
        <v>9.234567944E9</v>
      </c>
      <c r="D56" s="4" t="s">
        <v>227</v>
      </c>
      <c r="E56" s="5" t="s">
        <v>73</v>
      </c>
      <c r="F56" s="5" t="s">
        <v>40</v>
      </c>
      <c r="G56" s="5" t="s">
        <v>57</v>
      </c>
      <c r="H56" s="5" t="s">
        <v>58</v>
      </c>
      <c r="I56" s="6">
        <v>45261.0</v>
      </c>
      <c r="J56" s="5" t="s">
        <v>59</v>
      </c>
      <c r="K56" s="4" t="s">
        <v>228</v>
      </c>
      <c r="L56" s="5" t="s">
        <v>53</v>
      </c>
      <c r="M56" s="5" t="str">
        <f t="array" ref="M56">XLOOKUP($A56,'Raw Data'!$A$2:$A$1000,'Raw Data'!$M$2:$M$1000)</f>
        <v>Ayushi</v>
      </c>
      <c r="N56" s="5" t="str">
        <f t="array" ref="N56">IFERROR(XLOOKUP($A56,'Screening Interviews'!$A$2:$A$1000,'Screening Interviews'!$N$2:$N$1000),"x")</f>
        <v>x</v>
      </c>
      <c r="O56" s="5" t="str">
        <f t="array" ref="O56">IFERROR(XLOOKUP($A56,'Round 1'!$A$2:$A$1000,'Round 1'!$O$2:$O$1000),"x")</f>
        <v>x</v>
      </c>
      <c r="P56" s="5" t="str">
        <f t="array" ref="P56">IFERROR(XLOOKUP($A56,'HR Round'!$A$2:$A$1000,'HR Round'!$O$2:$O$1000),"x")</f>
        <v>x</v>
      </c>
      <c r="Q56" s="5" t="str">
        <f t="array" ref="Q56">IFERROR(XLOOKUP($A56,Offer!$A$2:$A$1000,Offer!$P$2:$P$1000),"x")</f>
        <v>x</v>
      </c>
      <c r="R56" s="5" t="str">
        <f t="array" ref="R56">iferror(XLOOKUP($A56,Offer!$A$2:$A$1000,Offer!$Q$2:$Q$1000),"x")</f>
        <v>x</v>
      </c>
      <c r="S56" s="5" t="str">
        <f t="array" ref="S56">iferror(XLOOKUP($A56,Onboarding!$A$2:$A$1000,Onboarding!$R$2:$R$1000),"x")</f>
        <v>x</v>
      </c>
      <c r="T56" s="5" t="str">
        <f t="shared" si="2"/>
        <v>Previous Cycle</v>
      </c>
      <c r="U56" s="5"/>
      <c r="V56" s="5">
        <f t="shared" si="3"/>
        <v>0</v>
      </c>
      <c r="W56" s="4"/>
      <c r="X56" s="4"/>
      <c r="Y56" s="4"/>
      <c r="Z56" s="4"/>
      <c r="AA56" s="4"/>
      <c r="AB56" s="4"/>
    </row>
    <row r="57">
      <c r="A57" s="5" t="str">
        <f t="shared" si="1"/>
        <v>Req_1239234567945</v>
      </c>
      <c r="B57" s="5" t="s">
        <v>229</v>
      </c>
      <c r="C57" s="5">
        <v>9.234567945E9</v>
      </c>
      <c r="D57" s="4" t="s">
        <v>230</v>
      </c>
      <c r="E57" s="5" t="s">
        <v>48</v>
      </c>
      <c r="F57" s="5" t="s">
        <v>40</v>
      </c>
      <c r="G57" s="5" t="s">
        <v>41</v>
      </c>
      <c r="H57" s="5" t="s">
        <v>58</v>
      </c>
      <c r="I57" s="6">
        <v>44981.0</v>
      </c>
      <c r="J57" s="5" t="s">
        <v>43</v>
      </c>
      <c r="K57" s="4" t="s">
        <v>231</v>
      </c>
      <c r="L57" s="5" t="s">
        <v>53</v>
      </c>
      <c r="M57" s="5" t="str">
        <f t="array" ref="M57">XLOOKUP($A57,'Raw Data'!$A$2:$A$1000,'Raw Data'!$M$2:$M$1000)</f>
        <v>Kartik</v>
      </c>
      <c r="N57" s="5" t="str">
        <f t="array" ref="N57">IFERROR(XLOOKUP($A57,'Screening Interviews'!$A$2:$A$1000,'Screening Interviews'!$N$2:$N$1000),"x")</f>
        <v>x</v>
      </c>
      <c r="O57" s="5" t="str">
        <f t="array" ref="O57">IFERROR(XLOOKUP($A57,'Round 1'!$A$2:$A$1000,'Round 1'!$O$2:$O$1000),"x")</f>
        <v>x</v>
      </c>
      <c r="P57" s="5" t="str">
        <f t="array" ref="P57">IFERROR(XLOOKUP($A57,'HR Round'!$A$2:$A$1000,'HR Round'!$O$2:$O$1000),"x")</f>
        <v>x</v>
      </c>
      <c r="Q57" s="5" t="str">
        <f t="array" ref="Q57">IFERROR(XLOOKUP($A57,Offer!$A$2:$A$1000,Offer!$P$2:$P$1000),"x")</f>
        <v>x</v>
      </c>
      <c r="R57" s="5" t="str">
        <f t="array" ref="R57">iferror(XLOOKUP($A57,Offer!$A$2:$A$1000,Offer!$Q$2:$Q$1000),"x")</f>
        <v>x</v>
      </c>
      <c r="S57" s="5" t="str">
        <f t="array" ref="S57">iferror(XLOOKUP($A57,Onboarding!$A$2:$A$1000,Onboarding!$R$2:$R$1000),"x")</f>
        <v>x</v>
      </c>
      <c r="T57" s="5" t="str">
        <f t="shared" si="2"/>
        <v>Previous Cycle</v>
      </c>
      <c r="U57" s="5"/>
      <c r="V57" s="5">
        <f t="shared" si="3"/>
        <v>0</v>
      </c>
      <c r="W57" s="4"/>
      <c r="X57" s="4"/>
      <c r="Y57" s="4"/>
      <c r="Z57" s="4"/>
      <c r="AA57" s="4"/>
      <c r="AB57" s="4"/>
    </row>
    <row r="58">
      <c r="A58" s="5" t="str">
        <f t="shared" si="1"/>
        <v>Req_1239234567946</v>
      </c>
      <c r="B58" s="5" t="s">
        <v>232</v>
      </c>
      <c r="C58" s="5">
        <v>9.234567946E9</v>
      </c>
      <c r="D58" s="4" t="s">
        <v>233</v>
      </c>
      <c r="E58" s="5" t="s">
        <v>68</v>
      </c>
      <c r="F58" s="5" t="s">
        <v>40</v>
      </c>
      <c r="G58" s="5" t="s">
        <v>49</v>
      </c>
      <c r="H58" s="5" t="s">
        <v>234</v>
      </c>
      <c r="I58" s="6">
        <v>45163.0</v>
      </c>
      <c r="J58" s="5" t="s">
        <v>51</v>
      </c>
      <c r="K58" s="4" t="s">
        <v>235</v>
      </c>
      <c r="L58" s="5" t="s">
        <v>53</v>
      </c>
      <c r="M58" s="5" t="str">
        <f t="array" ref="M58">XLOOKUP($A58,'Raw Data'!$A$2:$A$1000,'Raw Data'!$M$2:$M$1000)</f>
        <v>Radhika</v>
      </c>
      <c r="N58" s="5" t="str">
        <f t="array" ref="N58">IFERROR(XLOOKUP($A58,'Screening Interviews'!$A$2:$A$1000,'Screening Interviews'!$N$2:$N$1000),"x")</f>
        <v>x</v>
      </c>
      <c r="O58" s="5" t="str">
        <f t="array" ref="O58">IFERROR(XLOOKUP($A58,'Round 1'!$A$2:$A$1000,'Round 1'!$O$2:$O$1000),"x")</f>
        <v>x</v>
      </c>
      <c r="P58" s="5" t="str">
        <f t="array" ref="P58">IFERROR(XLOOKUP($A58,'HR Round'!$A$2:$A$1000,'HR Round'!$O$2:$O$1000),"x")</f>
        <v>x</v>
      </c>
      <c r="Q58" s="5" t="str">
        <f t="array" ref="Q58">IFERROR(XLOOKUP($A58,Offer!$A$2:$A$1000,Offer!$P$2:$P$1000),"x")</f>
        <v>x</v>
      </c>
      <c r="R58" s="5" t="str">
        <f t="array" ref="R58">iferror(XLOOKUP($A58,Offer!$A$2:$A$1000,Offer!$Q$2:$Q$1000),"x")</f>
        <v>x</v>
      </c>
      <c r="S58" s="5" t="str">
        <f t="array" ref="S58">iferror(XLOOKUP($A58,Onboarding!$A$2:$A$1000,Onboarding!$R$2:$R$1000),"x")</f>
        <v>x</v>
      </c>
      <c r="T58" s="5" t="str">
        <f t="shared" si="2"/>
        <v>Previous Cycle</v>
      </c>
      <c r="U58" s="5"/>
      <c r="V58" s="5">
        <f t="shared" si="3"/>
        <v>0</v>
      </c>
      <c r="W58" s="4"/>
      <c r="X58" s="4"/>
      <c r="Y58" s="4"/>
      <c r="Z58" s="4"/>
      <c r="AA58" s="4"/>
      <c r="AB58" s="4"/>
    </row>
    <row r="59">
      <c r="A59" s="5" t="str">
        <f t="shared" si="1"/>
        <v>Req_1239234567947</v>
      </c>
      <c r="B59" s="5" t="s">
        <v>236</v>
      </c>
      <c r="C59" s="5">
        <v>9.234567947E9</v>
      </c>
      <c r="D59" s="4" t="s">
        <v>237</v>
      </c>
      <c r="E59" s="5" t="s">
        <v>39</v>
      </c>
      <c r="F59" s="5" t="s">
        <v>40</v>
      </c>
      <c r="G59" s="5" t="s">
        <v>64</v>
      </c>
      <c r="H59" s="5" t="s">
        <v>58</v>
      </c>
      <c r="I59" s="6">
        <v>45301.0</v>
      </c>
      <c r="J59" s="5" t="s">
        <v>59</v>
      </c>
      <c r="K59" s="4" t="s">
        <v>238</v>
      </c>
      <c r="L59" s="5" t="s">
        <v>45</v>
      </c>
      <c r="M59" s="5" t="str">
        <f t="array" ref="M59">XLOOKUP($A59,'Raw Data'!$A$2:$A$1000,'Raw Data'!$M$2:$M$1000)</f>
        <v>Ayushi</v>
      </c>
      <c r="N59" s="5" t="str">
        <f t="array" ref="N59">IFERROR(XLOOKUP($A59,'Screening Interviews'!$A$2:$A$1000,'Screening Interviews'!$N$2:$N$1000),"x")</f>
        <v>Shortlisted</v>
      </c>
      <c r="O59" s="5" t="str">
        <f t="array" ref="O59">IFERROR(XLOOKUP($A59,'Round 1'!$A$2:$A$1000,'Round 1'!$O$2:$O$1000),"x")</f>
        <v>Select</v>
      </c>
      <c r="P59" s="5" t="str">
        <f t="array" ref="P59">IFERROR(XLOOKUP($A59,'HR Round'!$A$2:$A$1000,'HR Round'!$O$2:$O$1000),"x")</f>
        <v>Select</v>
      </c>
      <c r="Q59" s="5" t="str">
        <f t="array" ref="Q59">IFERROR(XLOOKUP($A59,Offer!$A$2:$A$1000,Offer!$P$2:$P$1000),"x")</f>
        <v>Offered</v>
      </c>
      <c r="R59" s="5" t="str">
        <f t="array" ref="R59">iferror(XLOOKUP($A59,Offer!$A$2:$A$1000,Offer!$Q$2:$Q$1000),"x")</f>
        <v>Offer Denied</v>
      </c>
      <c r="S59" s="5" t="str">
        <f t="array" ref="S59">iferror(XLOOKUP($A59,Onboarding!$A$2:$A$1000,Onboarding!$R$2:$R$1000),"x")</f>
        <v>x</v>
      </c>
      <c r="T59" s="5" t="str">
        <f t="shared" si="2"/>
        <v>Offer Status</v>
      </c>
      <c r="U59" s="5"/>
      <c r="V59" s="5">
        <f t="shared" si="3"/>
        <v>5</v>
      </c>
      <c r="W59" s="4"/>
      <c r="X59" s="4"/>
      <c r="Y59" s="4"/>
      <c r="Z59" s="4"/>
      <c r="AA59" s="4"/>
      <c r="AB59" s="4"/>
    </row>
    <row r="60">
      <c r="A60" s="5" t="str">
        <f t="shared" si="1"/>
        <v>Req_1239234567948</v>
      </c>
      <c r="B60" s="5" t="s">
        <v>239</v>
      </c>
      <c r="C60" s="5">
        <v>9.234567948E9</v>
      </c>
      <c r="D60" s="4" t="s">
        <v>240</v>
      </c>
      <c r="E60" s="5" t="s">
        <v>56</v>
      </c>
      <c r="F60" s="5" t="s">
        <v>40</v>
      </c>
      <c r="G60" s="5" t="s">
        <v>69</v>
      </c>
      <c r="H60" s="5" t="s">
        <v>58</v>
      </c>
      <c r="I60" s="6">
        <v>45059.0</v>
      </c>
      <c r="J60" s="5" t="s">
        <v>43</v>
      </c>
      <c r="K60" s="4" t="s">
        <v>241</v>
      </c>
      <c r="L60" s="5" t="s">
        <v>53</v>
      </c>
      <c r="M60" s="5" t="str">
        <f t="array" ref="M60">XLOOKUP($A60,'Raw Data'!$A$2:$A$1000,'Raw Data'!$M$2:$M$1000)</f>
        <v>Ranjitha</v>
      </c>
      <c r="N60" s="5" t="str">
        <f t="array" ref="N60">IFERROR(XLOOKUP($A60,'Screening Interviews'!$A$2:$A$1000,'Screening Interviews'!$N$2:$N$1000),"x")</f>
        <v>x</v>
      </c>
      <c r="O60" s="5" t="str">
        <f t="array" ref="O60">IFERROR(XLOOKUP($A60,'Round 1'!$A$2:$A$1000,'Round 1'!$O$2:$O$1000),"x")</f>
        <v>x</v>
      </c>
      <c r="P60" s="5" t="str">
        <f t="array" ref="P60">IFERROR(XLOOKUP($A60,'HR Round'!$A$2:$A$1000,'HR Round'!$O$2:$O$1000),"x")</f>
        <v>x</v>
      </c>
      <c r="Q60" s="5" t="str">
        <f t="array" ref="Q60">IFERROR(XLOOKUP($A60,Offer!$A$2:$A$1000,Offer!$P$2:$P$1000),"x")</f>
        <v>x</v>
      </c>
      <c r="R60" s="5" t="str">
        <f t="array" ref="R60">iferror(XLOOKUP($A60,Offer!$A$2:$A$1000,Offer!$Q$2:$Q$1000),"x")</f>
        <v>x</v>
      </c>
      <c r="S60" s="5" t="str">
        <f t="array" ref="S60">iferror(XLOOKUP($A60,Onboarding!$A$2:$A$1000,Onboarding!$R$2:$R$1000),"x")</f>
        <v>x</v>
      </c>
      <c r="T60" s="5" t="str">
        <f t="shared" si="2"/>
        <v>Previous Cycle</v>
      </c>
      <c r="U60" s="5"/>
      <c r="V60" s="5">
        <f t="shared" si="3"/>
        <v>0</v>
      </c>
      <c r="W60" s="4"/>
      <c r="X60" s="4"/>
      <c r="Y60" s="4"/>
      <c r="Z60" s="4"/>
      <c r="AA60" s="4"/>
      <c r="AB60" s="4"/>
    </row>
    <row r="61">
      <c r="A61" s="5" t="str">
        <f t="shared" si="1"/>
        <v>Req_1239234567949</v>
      </c>
      <c r="B61" s="5" t="s">
        <v>242</v>
      </c>
      <c r="C61" s="5">
        <v>9.234567949E9</v>
      </c>
      <c r="D61" s="4" t="s">
        <v>243</v>
      </c>
      <c r="E61" s="5" t="s">
        <v>63</v>
      </c>
      <c r="F61" s="5" t="s">
        <v>40</v>
      </c>
      <c r="G61" s="5" t="s">
        <v>57</v>
      </c>
      <c r="H61" s="5" t="s">
        <v>58</v>
      </c>
      <c r="I61" s="6">
        <v>45315.0</v>
      </c>
      <c r="J61" s="5" t="s">
        <v>51</v>
      </c>
      <c r="K61" s="4" t="s">
        <v>244</v>
      </c>
      <c r="L61" s="5" t="s">
        <v>45</v>
      </c>
      <c r="M61" s="5" t="str">
        <f t="array" ref="M61">XLOOKUP($A61,'Raw Data'!$A$2:$A$1000,'Raw Data'!$M$2:$M$1000)</f>
        <v>Ayushi</v>
      </c>
      <c r="N61" s="5" t="str">
        <f t="array" ref="N61">IFERROR(XLOOKUP($A61,'Screening Interviews'!$A$2:$A$1000,'Screening Interviews'!$N$2:$N$1000),"x")</f>
        <v>Not Shortlisted</v>
      </c>
      <c r="O61" s="5" t="str">
        <f t="array" ref="O61">IFERROR(XLOOKUP($A61,'Round 1'!$A$2:$A$1000,'Round 1'!$O$2:$O$1000),"x")</f>
        <v>x</v>
      </c>
      <c r="P61" s="5" t="str">
        <f t="array" ref="P61">IFERROR(XLOOKUP($A61,'HR Round'!$A$2:$A$1000,'HR Round'!$O$2:$O$1000),"x")</f>
        <v>x</v>
      </c>
      <c r="Q61" s="5" t="str">
        <f t="array" ref="Q61">IFERROR(XLOOKUP($A61,Offer!$A$2:$A$1000,Offer!$P$2:$P$1000),"x")</f>
        <v>x</v>
      </c>
      <c r="R61" s="5" t="str">
        <f t="array" ref="R61">iferror(XLOOKUP($A61,Offer!$A$2:$A$1000,Offer!$Q$2:$Q$1000),"x")</f>
        <v>x</v>
      </c>
      <c r="S61" s="5" t="str">
        <f t="array" ref="S61">iferror(XLOOKUP($A61,Onboarding!$A$2:$A$1000,Onboarding!$R$2:$R$1000),"x")</f>
        <v>x</v>
      </c>
      <c r="T61" s="5" t="str">
        <f t="shared" si="2"/>
        <v>Screening Interview Status</v>
      </c>
      <c r="U61" s="5"/>
      <c r="V61" s="5">
        <f t="shared" si="3"/>
        <v>1</v>
      </c>
      <c r="W61" s="4"/>
      <c r="X61" s="4"/>
      <c r="Y61" s="4"/>
      <c r="Z61" s="4"/>
      <c r="AA61" s="4"/>
      <c r="AB61" s="4"/>
    </row>
    <row r="62">
      <c r="A62" s="5" t="str">
        <f t="shared" si="1"/>
        <v>Req_1239234567950</v>
      </c>
      <c r="B62" s="5" t="s">
        <v>245</v>
      </c>
      <c r="C62" s="5">
        <v>9.23456795E9</v>
      </c>
      <c r="D62" s="4" t="s">
        <v>246</v>
      </c>
      <c r="E62" s="5" t="s">
        <v>73</v>
      </c>
      <c r="F62" s="5" t="s">
        <v>40</v>
      </c>
      <c r="G62" s="5" t="s">
        <v>49</v>
      </c>
      <c r="H62" s="5" t="s">
        <v>247</v>
      </c>
      <c r="I62" s="6">
        <v>45321.0</v>
      </c>
      <c r="J62" s="5" t="s">
        <v>59</v>
      </c>
      <c r="K62" s="4" t="s">
        <v>248</v>
      </c>
      <c r="L62" s="5" t="s">
        <v>45</v>
      </c>
      <c r="M62" s="5" t="str">
        <f t="array" ref="M62">XLOOKUP($A62,'Raw Data'!$A$2:$A$1000,'Raw Data'!$M$2:$M$1000)</f>
        <v>Kartik</v>
      </c>
      <c r="N62" s="5" t="str">
        <f t="array" ref="N62">IFERROR(XLOOKUP($A62,'Screening Interviews'!$A$2:$A$1000,'Screening Interviews'!$N$2:$N$1000),"x")</f>
        <v>Shortlisted</v>
      </c>
      <c r="O62" s="5" t="str">
        <f t="array" ref="O62">IFERROR(XLOOKUP($A62,'Round 1'!$A$2:$A$1000,'Round 1'!$O$2:$O$1000),"x")</f>
        <v>Reject</v>
      </c>
      <c r="P62" s="5" t="str">
        <f t="array" ref="P62">IFERROR(XLOOKUP($A62,'HR Round'!$A$2:$A$1000,'HR Round'!$O$2:$O$1000),"x")</f>
        <v>x</v>
      </c>
      <c r="Q62" s="5" t="str">
        <f t="array" ref="Q62">IFERROR(XLOOKUP($A62,Offer!$A$2:$A$1000,Offer!$P$2:$P$1000),"x")</f>
        <v>x</v>
      </c>
      <c r="R62" s="5" t="str">
        <f t="array" ref="R62">iferror(XLOOKUP($A62,Offer!$A$2:$A$1000,Offer!$Q$2:$Q$1000),"x")</f>
        <v>x</v>
      </c>
      <c r="S62" s="5" t="str">
        <f t="array" ref="S62">iferror(XLOOKUP($A62,Onboarding!$A$2:$A$1000,Onboarding!$R$2:$R$1000),"x")</f>
        <v>x</v>
      </c>
      <c r="T62" s="5" t="str">
        <f t="shared" si="2"/>
        <v>Round 1 Status</v>
      </c>
      <c r="U62" s="5"/>
      <c r="V62" s="5">
        <f t="shared" si="3"/>
        <v>2</v>
      </c>
      <c r="W62" s="4"/>
      <c r="X62" s="4"/>
      <c r="Y62" s="4"/>
      <c r="Z62" s="4"/>
      <c r="AA62" s="4"/>
      <c r="AB62" s="4"/>
    </row>
    <row r="63">
      <c r="A63" s="5" t="str">
        <f t="shared" si="1"/>
        <v>Req_1239234567951</v>
      </c>
      <c r="B63" s="5" t="s">
        <v>249</v>
      </c>
      <c r="C63" s="5">
        <v>9.234567951E9</v>
      </c>
      <c r="D63" s="4" t="s">
        <v>250</v>
      </c>
      <c r="E63" s="5" t="s">
        <v>48</v>
      </c>
      <c r="F63" s="5" t="s">
        <v>40</v>
      </c>
      <c r="G63" s="5" t="s">
        <v>64</v>
      </c>
      <c r="H63" s="5" t="s">
        <v>58</v>
      </c>
      <c r="I63" s="6">
        <v>45326.0</v>
      </c>
      <c r="J63" s="5" t="s">
        <v>43</v>
      </c>
      <c r="K63" s="4" t="s">
        <v>251</v>
      </c>
      <c r="L63" s="5" t="s">
        <v>45</v>
      </c>
      <c r="M63" s="5" t="str">
        <f t="array" ref="M63">XLOOKUP($A63,'Raw Data'!$A$2:$A$1000,'Raw Data'!$M$2:$M$1000)</f>
        <v>Radhika</v>
      </c>
      <c r="N63" s="5" t="str">
        <f t="array" ref="N63">IFERROR(XLOOKUP($A63,'Screening Interviews'!$A$2:$A$1000,'Screening Interviews'!$N$2:$N$1000),"x")</f>
        <v>Shortlisted</v>
      </c>
      <c r="O63" s="5" t="str">
        <f t="array" ref="O63">IFERROR(XLOOKUP($A63,'Round 1'!$A$2:$A$1000,'Round 1'!$O$2:$O$1000),"x")</f>
        <v>On Hold</v>
      </c>
      <c r="P63" s="5" t="str">
        <f t="array" ref="P63">IFERROR(XLOOKUP($A63,'HR Round'!$A$2:$A$1000,'HR Round'!$O$2:$O$1000),"x")</f>
        <v>x</v>
      </c>
      <c r="Q63" s="5" t="str">
        <f t="array" ref="Q63">IFERROR(XLOOKUP($A63,Offer!$A$2:$A$1000,Offer!$P$2:$P$1000),"x")</f>
        <v>x</v>
      </c>
      <c r="R63" s="5" t="str">
        <f t="array" ref="R63">iferror(XLOOKUP($A63,Offer!$A$2:$A$1000,Offer!$Q$2:$Q$1000),"x")</f>
        <v>x</v>
      </c>
      <c r="S63" s="5" t="str">
        <f t="array" ref="S63">iferror(XLOOKUP($A63,Onboarding!$A$2:$A$1000,Onboarding!$R$2:$R$1000),"x")</f>
        <v>x</v>
      </c>
      <c r="T63" s="5" t="str">
        <f t="shared" si="2"/>
        <v>Round 1 Status</v>
      </c>
      <c r="U63" s="5"/>
      <c r="V63" s="5">
        <f t="shared" si="3"/>
        <v>2</v>
      </c>
      <c r="W63" s="4"/>
      <c r="X63" s="4"/>
      <c r="Y63" s="4"/>
      <c r="Z63" s="4"/>
      <c r="AA63" s="4"/>
      <c r="AB63" s="4"/>
    </row>
    <row r="64">
      <c r="A64" s="5" t="str">
        <f t="shared" si="1"/>
        <v>Req_1239234567952</v>
      </c>
      <c r="B64" s="5" t="s">
        <v>252</v>
      </c>
      <c r="C64" s="5">
        <v>9.234567952E9</v>
      </c>
      <c r="D64" s="4" t="s">
        <v>253</v>
      </c>
      <c r="E64" s="5" t="s">
        <v>68</v>
      </c>
      <c r="F64" s="5" t="s">
        <v>40</v>
      </c>
      <c r="G64" s="5" t="s">
        <v>41</v>
      </c>
      <c r="H64" s="5" t="s">
        <v>58</v>
      </c>
      <c r="I64" s="6">
        <v>45219.0</v>
      </c>
      <c r="J64" s="5" t="s">
        <v>51</v>
      </c>
      <c r="K64" s="4" t="s">
        <v>254</v>
      </c>
      <c r="L64" s="5" t="s">
        <v>53</v>
      </c>
      <c r="M64" s="5" t="str">
        <f t="array" ref="M64">XLOOKUP($A64,'Raw Data'!$A$2:$A$1000,'Raw Data'!$M$2:$M$1000)</f>
        <v>Ayushi</v>
      </c>
      <c r="N64" s="5" t="str">
        <f t="array" ref="N64">IFERROR(XLOOKUP($A64,'Screening Interviews'!$A$2:$A$1000,'Screening Interviews'!$N$2:$N$1000),"x")</f>
        <v>x</v>
      </c>
      <c r="O64" s="5" t="str">
        <f t="array" ref="O64">IFERROR(XLOOKUP($A64,'Round 1'!$A$2:$A$1000,'Round 1'!$O$2:$O$1000),"x")</f>
        <v>x</v>
      </c>
      <c r="P64" s="5" t="str">
        <f t="array" ref="P64">IFERROR(XLOOKUP($A64,'HR Round'!$A$2:$A$1000,'HR Round'!$O$2:$O$1000),"x")</f>
        <v>x</v>
      </c>
      <c r="Q64" s="5" t="str">
        <f t="array" ref="Q64">IFERROR(XLOOKUP($A64,Offer!$A$2:$A$1000,Offer!$P$2:$P$1000),"x")</f>
        <v>x</v>
      </c>
      <c r="R64" s="5" t="str">
        <f t="array" ref="R64">iferror(XLOOKUP($A64,Offer!$A$2:$A$1000,Offer!$Q$2:$Q$1000),"x")</f>
        <v>x</v>
      </c>
      <c r="S64" s="5" t="str">
        <f t="array" ref="S64">iferror(XLOOKUP($A64,Onboarding!$A$2:$A$1000,Onboarding!$R$2:$R$1000),"x")</f>
        <v>x</v>
      </c>
      <c r="T64" s="5" t="str">
        <f t="shared" si="2"/>
        <v>Previous Cycle</v>
      </c>
      <c r="U64" s="5"/>
      <c r="V64" s="5">
        <f t="shared" si="3"/>
        <v>0</v>
      </c>
      <c r="W64" s="4"/>
      <c r="X64" s="4"/>
      <c r="Y64" s="4"/>
      <c r="Z64" s="4"/>
      <c r="AA64" s="4"/>
      <c r="AB64" s="4"/>
    </row>
    <row r="65">
      <c r="A65" s="5" t="str">
        <f t="shared" si="1"/>
        <v>Req_1239234567953</v>
      </c>
      <c r="B65" s="5" t="s">
        <v>255</v>
      </c>
      <c r="C65" s="5">
        <v>9.234567953E9</v>
      </c>
      <c r="D65" s="4" t="s">
        <v>256</v>
      </c>
      <c r="E65" s="5" t="s">
        <v>39</v>
      </c>
      <c r="F65" s="5" t="s">
        <v>40</v>
      </c>
      <c r="G65" s="5" t="s">
        <v>69</v>
      </c>
      <c r="H65" s="5" t="s">
        <v>58</v>
      </c>
      <c r="I65" s="6">
        <v>45022.0</v>
      </c>
      <c r="J65" s="5" t="s">
        <v>59</v>
      </c>
      <c r="K65" s="4" t="s">
        <v>257</v>
      </c>
      <c r="L65" s="5" t="s">
        <v>53</v>
      </c>
      <c r="M65" s="5" t="str">
        <f t="array" ref="M65">XLOOKUP($A65,'Raw Data'!$A$2:$A$1000,'Raw Data'!$M$2:$M$1000)</f>
        <v>Ranjitha</v>
      </c>
      <c r="N65" s="5" t="str">
        <f t="array" ref="N65">IFERROR(XLOOKUP($A65,'Screening Interviews'!$A$2:$A$1000,'Screening Interviews'!$N$2:$N$1000),"x")</f>
        <v>x</v>
      </c>
      <c r="O65" s="5" t="str">
        <f t="array" ref="O65">IFERROR(XLOOKUP($A65,'Round 1'!$A$2:$A$1000,'Round 1'!$O$2:$O$1000),"x")</f>
        <v>x</v>
      </c>
      <c r="P65" s="5" t="str">
        <f t="array" ref="P65">IFERROR(XLOOKUP($A65,'HR Round'!$A$2:$A$1000,'HR Round'!$O$2:$O$1000),"x")</f>
        <v>x</v>
      </c>
      <c r="Q65" s="5" t="str">
        <f t="array" ref="Q65">IFERROR(XLOOKUP($A65,Offer!$A$2:$A$1000,Offer!$P$2:$P$1000),"x")</f>
        <v>x</v>
      </c>
      <c r="R65" s="5" t="str">
        <f t="array" ref="R65">iferror(XLOOKUP($A65,Offer!$A$2:$A$1000,Offer!$Q$2:$Q$1000),"x")</f>
        <v>x</v>
      </c>
      <c r="S65" s="5" t="str">
        <f t="array" ref="S65">iferror(XLOOKUP($A65,Onboarding!$A$2:$A$1000,Onboarding!$R$2:$R$1000),"x")</f>
        <v>x</v>
      </c>
      <c r="T65" s="5" t="str">
        <f t="shared" si="2"/>
        <v>Previous Cycle</v>
      </c>
      <c r="U65" s="5"/>
      <c r="V65" s="5">
        <f t="shared" si="3"/>
        <v>0</v>
      </c>
      <c r="W65" s="4"/>
      <c r="X65" s="4"/>
      <c r="Y65" s="4"/>
      <c r="Z65" s="4"/>
      <c r="AA65" s="4"/>
      <c r="AB65" s="4"/>
    </row>
    <row r="66">
      <c r="A66" s="5" t="str">
        <f t="shared" si="1"/>
        <v>Req_1239234567954</v>
      </c>
      <c r="B66" s="5" t="s">
        <v>258</v>
      </c>
      <c r="C66" s="5">
        <v>9.234567954E9</v>
      </c>
      <c r="D66" s="4" t="s">
        <v>259</v>
      </c>
      <c r="E66" s="5" t="s">
        <v>56</v>
      </c>
      <c r="F66" s="5" t="s">
        <v>40</v>
      </c>
      <c r="G66" s="5" t="s">
        <v>57</v>
      </c>
      <c r="H66" s="5" t="s">
        <v>58</v>
      </c>
      <c r="I66" s="6">
        <v>44959.0</v>
      </c>
      <c r="J66" s="5" t="s">
        <v>43</v>
      </c>
      <c r="K66" s="4" t="s">
        <v>260</v>
      </c>
      <c r="L66" s="5" t="s">
        <v>53</v>
      </c>
      <c r="M66" s="5" t="str">
        <f t="array" ref="M66">XLOOKUP($A66,'Raw Data'!$A$2:$A$1000,'Raw Data'!$M$2:$M$1000)</f>
        <v>Ayushi</v>
      </c>
      <c r="N66" s="5" t="str">
        <f t="array" ref="N66">IFERROR(XLOOKUP($A66,'Screening Interviews'!$A$2:$A$1000,'Screening Interviews'!$N$2:$N$1000),"x")</f>
        <v>x</v>
      </c>
      <c r="O66" s="5" t="str">
        <f t="array" ref="O66">IFERROR(XLOOKUP($A66,'Round 1'!$A$2:$A$1000,'Round 1'!$O$2:$O$1000),"x")</f>
        <v>x</v>
      </c>
      <c r="P66" s="5" t="str">
        <f t="array" ref="P66">IFERROR(XLOOKUP($A66,'HR Round'!$A$2:$A$1000,'HR Round'!$O$2:$O$1000),"x")</f>
        <v>x</v>
      </c>
      <c r="Q66" s="5" t="str">
        <f t="array" ref="Q66">IFERROR(XLOOKUP($A66,Offer!$A$2:$A$1000,Offer!$P$2:$P$1000),"x")</f>
        <v>x</v>
      </c>
      <c r="R66" s="5" t="str">
        <f t="array" ref="R66">iferror(XLOOKUP($A66,Offer!$A$2:$A$1000,Offer!$Q$2:$Q$1000),"x")</f>
        <v>x</v>
      </c>
      <c r="S66" s="5" t="str">
        <f t="array" ref="S66">iferror(XLOOKUP($A66,Onboarding!$A$2:$A$1000,Onboarding!$R$2:$R$1000),"x")</f>
        <v>x</v>
      </c>
      <c r="T66" s="5" t="str">
        <f t="shared" si="2"/>
        <v>Previous Cycle</v>
      </c>
      <c r="U66" s="5"/>
      <c r="V66" s="5">
        <f t="shared" si="3"/>
        <v>0</v>
      </c>
      <c r="W66" s="4"/>
      <c r="X66" s="4"/>
      <c r="Y66" s="4"/>
      <c r="Z66" s="4"/>
      <c r="AA66" s="4"/>
      <c r="AB66" s="4"/>
    </row>
    <row r="67">
      <c r="A67" s="5" t="str">
        <f t="shared" si="1"/>
        <v>Req_1239234567955</v>
      </c>
      <c r="B67" s="5" t="s">
        <v>261</v>
      </c>
      <c r="C67" s="5">
        <v>9.234567955E9</v>
      </c>
      <c r="D67" s="4" t="s">
        <v>262</v>
      </c>
      <c r="E67" s="5" t="s">
        <v>63</v>
      </c>
      <c r="F67" s="5" t="s">
        <v>40</v>
      </c>
      <c r="G67" s="5" t="s">
        <v>64</v>
      </c>
      <c r="H67" s="5" t="s">
        <v>58</v>
      </c>
      <c r="I67" s="6">
        <v>45347.0</v>
      </c>
      <c r="J67" s="5" t="s">
        <v>51</v>
      </c>
      <c r="K67" s="4" t="s">
        <v>263</v>
      </c>
      <c r="L67" s="5" t="s">
        <v>45</v>
      </c>
      <c r="M67" s="5" t="str">
        <f t="array" ref="M67">XLOOKUP($A67,'Raw Data'!$A$2:$A$1000,'Raw Data'!$M$2:$M$1000)</f>
        <v>Kartik</v>
      </c>
      <c r="N67" s="5" t="str">
        <f t="array" ref="N67">IFERROR(XLOOKUP($A67,'Screening Interviews'!$A$2:$A$1000,'Screening Interviews'!$N$2:$N$1000),"x")</f>
        <v>Not Shortlisted</v>
      </c>
      <c r="O67" s="5" t="str">
        <f t="array" ref="O67">IFERROR(XLOOKUP($A67,'Round 1'!$A$2:$A$1000,'Round 1'!$O$2:$O$1000),"x")</f>
        <v>x</v>
      </c>
      <c r="P67" s="5" t="str">
        <f t="array" ref="P67">IFERROR(XLOOKUP($A67,'HR Round'!$A$2:$A$1000,'HR Round'!$O$2:$O$1000),"x")</f>
        <v>x</v>
      </c>
      <c r="Q67" s="5" t="str">
        <f t="array" ref="Q67">IFERROR(XLOOKUP($A67,Offer!$A$2:$A$1000,Offer!$P$2:$P$1000),"x")</f>
        <v>x</v>
      </c>
      <c r="R67" s="5" t="str">
        <f t="array" ref="R67">iferror(XLOOKUP($A67,Offer!$A$2:$A$1000,Offer!$Q$2:$Q$1000),"x")</f>
        <v>x</v>
      </c>
      <c r="S67" s="5" t="str">
        <f t="array" ref="S67">iferror(XLOOKUP($A67,Onboarding!$A$2:$A$1000,Onboarding!$R$2:$R$1000),"x")</f>
        <v>x</v>
      </c>
      <c r="T67" s="5" t="str">
        <f t="shared" si="2"/>
        <v>Screening Interview Status</v>
      </c>
      <c r="U67" s="5"/>
      <c r="V67" s="5">
        <f t="shared" si="3"/>
        <v>1</v>
      </c>
      <c r="W67" s="4"/>
      <c r="X67" s="4"/>
      <c r="Y67" s="4"/>
      <c r="Z67" s="4"/>
      <c r="AA67" s="4"/>
      <c r="AB67" s="4"/>
    </row>
    <row r="68">
      <c r="A68" s="5" t="str">
        <f t="shared" si="1"/>
        <v>Req_1239234567956</v>
      </c>
      <c r="B68" s="5" t="s">
        <v>264</v>
      </c>
      <c r="C68" s="5">
        <v>9.234567956E9</v>
      </c>
      <c r="D68" s="4" t="s">
        <v>265</v>
      </c>
      <c r="E68" s="5" t="s">
        <v>73</v>
      </c>
      <c r="F68" s="5" t="s">
        <v>40</v>
      </c>
      <c r="G68" s="5" t="s">
        <v>49</v>
      </c>
      <c r="H68" s="5" t="s">
        <v>266</v>
      </c>
      <c r="I68" s="6">
        <v>45105.0</v>
      </c>
      <c r="J68" s="5" t="s">
        <v>59</v>
      </c>
      <c r="K68" s="4" t="s">
        <v>267</v>
      </c>
      <c r="L68" s="5" t="s">
        <v>53</v>
      </c>
      <c r="M68" s="5" t="str">
        <f t="array" ref="M68">XLOOKUP($A68,'Raw Data'!$A$2:$A$1000,'Raw Data'!$M$2:$M$1000)</f>
        <v>Radhika</v>
      </c>
      <c r="N68" s="5" t="str">
        <f t="array" ref="N68">IFERROR(XLOOKUP($A68,'Screening Interviews'!$A$2:$A$1000,'Screening Interviews'!$N$2:$N$1000),"x")</f>
        <v>x</v>
      </c>
      <c r="O68" s="5" t="str">
        <f t="array" ref="O68">IFERROR(XLOOKUP($A68,'Round 1'!$A$2:$A$1000,'Round 1'!$O$2:$O$1000),"x")</f>
        <v>x</v>
      </c>
      <c r="P68" s="5" t="str">
        <f t="array" ref="P68">IFERROR(XLOOKUP($A68,'HR Round'!$A$2:$A$1000,'HR Round'!$O$2:$O$1000),"x")</f>
        <v>x</v>
      </c>
      <c r="Q68" s="5" t="str">
        <f t="array" ref="Q68">IFERROR(XLOOKUP($A68,Offer!$A$2:$A$1000,Offer!$P$2:$P$1000),"x")</f>
        <v>x</v>
      </c>
      <c r="R68" s="5" t="str">
        <f t="array" ref="R68">iferror(XLOOKUP($A68,Offer!$A$2:$A$1000,Offer!$Q$2:$Q$1000),"x")</f>
        <v>x</v>
      </c>
      <c r="S68" s="5" t="str">
        <f t="array" ref="S68">iferror(XLOOKUP($A68,Onboarding!$A$2:$A$1000,Onboarding!$R$2:$R$1000),"x")</f>
        <v>x</v>
      </c>
      <c r="T68" s="5" t="str">
        <f t="shared" si="2"/>
        <v>Previous Cycle</v>
      </c>
      <c r="U68" s="5"/>
      <c r="V68" s="5">
        <f t="shared" si="3"/>
        <v>0</v>
      </c>
      <c r="W68" s="4"/>
      <c r="X68" s="4"/>
      <c r="Y68" s="4"/>
      <c r="Z68" s="4"/>
      <c r="AA68" s="4"/>
      <c r="AB68" s="4"/>
    </row>
    <row r="69">
      <c r="A69" s="5" t="str">
        <f t="shared" si="1"/>
        <v>Req_1239234567957</v>
      </c>
      <c r="B69" s="5" t="s">
        <v>268</v>
      </c>
      <c r="C69" s="5">
        <v>9.234567957E9</v>
      </c>
      <c r="D69" s="4" t="s">
        <v>269</v>
      </c>
      <c r="E69" s="5" t="s">
        <v>68</v>
      </c>
      <c r="F69" s="5" t="s">
        <v>40</v>
      </c>
      <c r="G69" s="5" t="s">
        <v>41</v>
      </c>
      <c r="H69" s="5" t="s">
        <v>58</v>
      </c>
      <c r="I69" s="6">
        <v>45367.0</v>
      </c>
      <c r="J69" s="5" t="s">
        <v>43</v>
      </c>
      <c r="K69" s="4" t="s">
        <v>270</v>
      </c>
      <c r="L69" s="5" t="s">
        <v>45</v>
      </c>
      <c r="M69" s="5" t="str">
        <f t="array" ref="M69">XLOOKUP($A69,'Raw Data'!$A$2:$A$1000,'Raw Data'!$M$2:$M$1000)</f>
        <v>Ayushi</v>
      </c>
      <c r="N69" s="5" t="str">
        <f t="array" ref="N69">IFERROR(XLOOKUP($A69,'Screening Interviews'!$A$2:$A$1000,'Screening Interviews'!$N$2:$N$1000),"x")</f>
        <v>Shortlisted</v>
      </c>
      <c r="O69" s="5" t="str">
        <f t="array" ref="O69">IFERROR(XLOOKUP($A69,'Round 1'!$A$2:$A$1000,'Round 1'!$O$2:$O$1000),"x")</f>
        <v>Rescheduled</v>
      </c>
      <c r="P69" s="5" t="str">
        <f t="array" ref="P69">IFERROR(XLOOKUP($A69,'HR Round'!$A$2:$A$1000,'HR Round'!$O$2:$O$1000),"x")</f>
        <v>x</v>
      </c>
      <c r="Q69" s="5" t="str">
        <f t="array" ref="Q69">IFERROR(XLOOKUP($A69,Offer!$A$2:$A$1000,Offer!$P$2:$P$1000),"x")</f>
        <v>x</v>
      </c>
      <c r="R69" s="5" t="str">
        <f t="array" ref="R69">iferror(XLOOKUP($A69,Offer!$A$2:$A$1000,Offer!$Q$2:$Q$1000),"x")</f>
        <v>x</v>
      </c>
      <c r="S69" s="5" t="str">
        <f t="array" ref="S69">iferror(XLOOKUP($A69,Onboarding!$A$2:$A$1000,Onboarding!$R$2:$R$1000),"x")</f>
        <v>x</v>
      </c>
      <c r="T69" s="5" t="str">
        <f t="shared" si="2"/>
        <v>Round 1 Status</v>
      </c>
      <c r="U69" s="5"/>
      <c r="V69" s="5">
        <f t="shared" si="3"/>
        <v>2</v>
      </c>
      <c r="W69" s="4"/>
      <c r="X69" s="4"/>
      <c r="Y69" s="4"/>
      <c r="Z69" s="4"/>
      <c r="AA69" s="4"/>
      <c r="AB69" s="4"/>
    </row>
    <row r="70">
      <c r="A70" s="5" t="str">
        <f t="shared" si="1"/>
        <v>Req_1239234567958</v>
      </c>
      <c r="B70" s="5" t="s">
        <v>271</v>
      </c>
      <c r="C70" s="5">
        <v>9.234567958E9</v>
      </c>
      <c r="D70" s="4" t="s">
        <v>272</v>
      </c>
      <c r="E70" s="5" t="s">
        <v>48</v>
      </c>
      <c r="F70" s="5" t="s">
        <v>40</v>
      </c>
      <c r="G70" s="5" t="s">
        <v>69</v>
      </c>
      <c r="H70" s="5" t="s">
        <v>58</v>
      </c>
      <c r="I70" s="6">
        <v>45292.0</v>
      </c>
      <c r="J70" s="5" t="s">
        <v>51</v>
      </c>
      <c r="K70" s="4" t="s">
        <v>273</v>
      </c>
      <c r="L70" s="5" t="s">
        <v>45</v>
      </c>
      <c r="M70" s="5" t="str">
        <f t="array" ref="M70">XLOOKUP($A70,'Raw Data'!$A$2:$A$1000,'Raw Data'!$M$2:$M$1000)</f>
        <v>Ranjitha</v>
      </c>
      <c r="N70" s="5" t="str">
        <f t="array" ref="N70">IFERROR(XLOOKUP($A70,'Screening Interviews'!$A$2:$A$1000,'Screening Interviews'!$N$2:$N$1000),"x")</f>
        <v>Not Shortlisted</v>
      </c>
      <c r="O70" s="5" t="str">
        <f t="array" ref="O70">IFERROR(XLOOKUP($A70,'Round 1'!$A$2:$A$1000,'Round 1'!$O$2:$O$1000),"x")</f>
        <v>x</v>
      </c>
      <c r="P70" s="5" t="str">
        <f t="array" ref="P70">IFERROR(XLOOKUP($A70,'HR Round'!$A$2:$A$1000,'HR Round'!$O$2:$O$1000),"x")</f>
        <v>x</v>
      </c>
      <c r="Q70" s="5" t="str">
        <f t="array" ref="Q70">IFERROR(XLOOKUP($A70,Offer!$A$2:$A$1000,Offer!$P$2:$P$1000),"x")</f>
        <v>x</v>
      </c>
      <c r="R70" s="5" t="str">
        <f t="array" ref="R70">iferror(XLOOKUP($A70,Offer!$A$2:$A$1000,Offer!$Q$2:$Q$1000),"x")</f>
        <v>x</v>
      </c>
      <c r="S70" s="5" t="str">
        <f t="array" ref="S70">iferror(XLOOKUP($A70,Onboarding!$A$2:$A$1000,Onboarding!$R$2:$R$1000),"x")</f>
        <v>x</v>
      </c>
      <c r="T70" s="5" t="str">
        <f t="shared" si="2"/>
        <v>Screening Interview Status</v>
      </c>
      <c r="U70" s="5"/>
      <c r="V70" s="5">
        <f t="shared" si="3"/>
        <v>1</v>
      </c>
      <c r="W70" s="4"/>
      <c r="X70" s="4"/>
      <c r="Y70" s="4"/>
      <c r="Z70" s="4"/>
      <c r="AA70" s="4"/>
      <c r="AB70" s="4"/>
    </row>
    <row r="71">
      <c r="A71" s="5" t="str">
        <f t="shared" si="1"/>
        <v>Req_1239234567959</v>
      </c>
      <c r="B71" s="5" t="s">
        <v>274</v>
      </c>
      <c r="C71" s="5">
        <v>9.234567959E9</v>
      </c>
      <c r="D71" s="4" t="s">
        <v>275</v>
      </c>
      <c r="E71" s="5" t="s">
        <v>39</v>
      </c>
      <c r="F71" s="5" t="s">
        <v>40</v>
      </c>
      <c r="G71" s="5" t="s">
        <v>57</v>
      </c>
      <c r="H71" s="5" t="s">
        <v>42</v>
      </c>
      <c r="I71" s="6">
        <v>45297.0</v>
      </c>
      <c r="J71" s="5" t="s">
        <v>59</v>
      </c>
      <c r="K71" s="4" t="s">
        <v>276</v>
      </c>
      <c r="L71" s="5" t="s">
        <v>45</v>
      </c>
      <c r="M71" s="5" t="str">
        <f t="array" ref="M71">XLOOKUP($A71,'Raw Data'!$A$2:$A$1000,'Raw Data'!$M$2:$M$1000)</f>
        <v>Ayushi</v>
      </c>
      <c r="N71" s="5" t="str">
        <f t="array" ref="N71">IFERROR(XLOOKUP($A71,'Screening Interviews'!$A$2:$A$1000,'Screening Interviews'!$N$2:$N$1000),"x")</f>
        <v>Shortlisted</v>
      </c>
      <c r="O71" s="5" t="str">
        <f t="array" ref="O71">IFERROR(XLOOKUP($A71,'Round 1'!$A$2:$A$1000,'Round 1'!$O$2:$O$1000),"x")</f>
        <v>Reject</v>
      </c>
      <c r="P71" s="5" t="str">
        <f t="array" ref="P71">IFERROR(XLOOKUP($A71,'HR Round'!$A$2:$A$1000,'HR Round'!$O$2:$O$1000),"x")</f>
        <v>x</v>
      </c>
      <c r="Q71" s="5" t="str">
        <f t="array" ref="Q71">IFERROR(XLOOKUP($A71,Offer!$A$2:$A$1000,Offer!$P$2:$P$1000),"x")</f>
        <v>x</v>
      </c>
      <c r="R71" s="5" t="str">
        <f t="array" ref="R71">iferror(XLOOKUP($A71,Offer!$A$2:$A$1000,Offer!$Q$2:$Q$1000),"x")</f>
        <v>x</v>
      </c>
      <c r="S71" s="5" t="str">
        <f t="array" ref="S71">iferror(XLOOKUP($A71,Onboarding!$A$2:$A$1000,Onboarding!$R$2:$R$1000),"x")</f>
        <v>x</v>
      </c>
      <c r="T71" s="5" t="str">
        <f t="shared" si="2"/>
        <v>Round 1 Status</v>
      </c>
      <c r="U71" s="5"/>
      <c r="V71" s="5">
        <f t="shared" si="3"/>
        <v>2</v>
      </c>
      <c r="W71" s="4"/>
      <c r="X71" s="4"/>
      <c r="Y71" s="4"/>
      <c r="Z71" s="4"/>
      <c r="AA71" s="4"/>
      <c r="AB71" s="4"/>
    </row>
    <row r="72">
      <c r="A72" s="5" t="str">
        <f t="shared" si="1"/>
        <v>Req_1239234567960</v>
      </c>
      <c r="B72" s="5" t="s">
        <v>277</v>
      </c>
      <c r="C72" s="5">
        <v>9.23456796E9</v>
      </c>
      <c r="D72" s="4" t="s">
        <v>278</v>
      </c>
      <c r="E72" s="5" t="s">
        <v>56</v>
      </c>
      <c r="F72" s="5" t="s">
        <v>40</v>
      </c>
      <c r="G72" s="5" t="s">
        <v>49</v>
      </c>
      <c r="H72" s="5" t="s">
        <v>279</v>
      </c>
      <c r="I72" s="6">
        <v>45239.0</v>
      </c>
      <c r="J72" s="5" t="s">
        <v>43</v>
      </c>
      <c r="K72" s="4" t="s">
        <v>280</v>
      </c>
      <c r="L72" s="5" t="s">
        <v>53</v>
      </c>
      <c r="M72" s="5" t="str">
        <f t="array" ref="M72">XLOOKUP($A72,'Raw Data'!$A$2:$A$1000,'Raw Data'!$M$2:$M$1000)</f>
        <v>Kartik</v>
      </c>
      <c r="N72" s="5" t="str">
        <f t="array" ref="N72">IFERROR(XLOOKUP($A72,'Screening Interviews'!$A$2:$A$1000,'Screening Interviews'!$N$2:$N$1000),"x")</f>
        <v>x</v>
      </c>
      <c r="O72" s="5" t="str">
        <f t="array" ref="O72">IFERROR(XLOOKUP($A72,'Round 1'!$A$2:$A$1000,'Round 1'!$O$2:$O$1000),"x")</f>
        <v>x</v>
      </c>
      <c r="P72" s="5" t="str">
        <f t="array" ref="P72">IFERROR(XLOOKUP($A72,'HR Round'!$A$2:$A$1000,'HR Round'!$O$2:$O$1000),"x")</f>
        <v>x</v>
      </c>
      <c r="Q72" s="5" t="str">
        <f t="array" ref="Q72">IFERROR(XLOOKUP($A72,Offer!$A$2:$A$1000,Offer!$P$2:$P$1000),"x")</f>
        <v>x</v>
      </c>
      <c r="R72" s="5" t="str">
        <f t="array" ref="R72">iferror(XLOOKUP($A72,Offer!$A$2:$A$1000,Offer!$Q$2:$Q$1000),"x")</f>
        <v>x</v>
      </c>
      <c r="S72" s="5" t="str">
        <f t="array" ref="S72">iferror(XLOOKUP($A72,Onboarding!$A$2:$A$1000,Onboarding!$R$2:$R$1000),"x")</f>
        <v>x</v>
      </c>
      <c r="T72" s="5" t="str">
        <f t="shared" si="2"/>
        <v>Previous Cycle</v>
      </c>
      <c r="U72" s="5"/>
      <c r="V72" s="5">
        <f t="shared" si="3"/>
        <v>0</v>
      </c>
      <c r="W72" s="4"/>
      <c r="X72" s="4"/>
      <c r="Y72" s="4"/>
      <c r="Z72" s="4"/>
      <c r="AA72" s="4"/>
      <c r="AB72" s="4"/>
    </row>
    <row r="73">
      <c r="A73" s="5" t="str">
        <f t="shared" si="1"/>
        <v>Req_1239234567961</v>
      </c>
      <c r="B73" s="5" t="s">
        <v>281</v>
      </c>
      <c r="C73" s="5">
        <v>9.234567961E9</v>
      </c>
      <c r="D73" s="4" t="s">
        <v>282</v>
      </c>
      <c r="E73" s="5" t="s">
        <v>63</v>
      </c>
      <c r="F73" s="5" t="s">
        <v>40</v>
      </c>
      <c r="G73" s="5" t="s">
        <v>64</v>
      </c>
      <c r="H73" s="5" t="s">
        <v>58</v>
      </c>
      <c r="I73" s="6">
        <v>45148.0</v>
      </c>
      <c r="J73" s="5" t="s">
        <v>51</v>
      </c>
      <c r="K73" s="4" t="s">
        <v>283</v>
      </c>
      <c r="L73" s="5" t="s">
        <v>53</v>
      </c>
      <c r="M73" s="5" t="str">
        <f t="array" ref="M73">XLOOKUP($A73,'Raw Data'!$A$2:$A$1000,'Raw Data'!$M$2:$M$1000)</f>
        <v>Radhika</v>
      </c>
      <c r="N73" s="5" t="str">
        <f t="array" ref="N73">IFERROR(XLOOKUP($A73,'Screening Interviews'!$A$2:$A$1000,'Screening Interviews'!$N$2:$N$1000),"x")</f>
        <v>x</v>
      </c>
      <c r="O73" s="5" t="str">
        <f t="array" ref="O73">IFERROR(XLOOKUP($A73,'Round 1'!$A$2:$A$1000,'Round 1'!$O$2:$O$1000),"x")</f>
        <v>x</v>
      </c>
      <c r="P73" s="5" t="str">
        <f t="array" ref="P73">IFERROR(XLOOKUP($A73,'HR Round'!$A$2:$A$1000,'HR Round'!$O$2:$O$1000),"x")</f>
        <v>x</v>
      </c>
      <c r="Q73" s="5" t="str">
        <f t="array" ref="Q73">IFERROR(XLOOKUP($A73,Offer!$A$2:$A$1000,Offer!$P$2:$P$1000),"x")</f>
        <v>x</v>
      </c>
      <c r="R73" s="5" t="str">
        <f t="array" ref="R73">iferror(XLOOKUP($A73,Offer!$A$2:$A$1000,Offer!$Q$2:$Q$1000),"x")</f>
        <v>x</v>
      </c>
      <c r="S73" s="5" t="str">
        <f t="array" ref="S73">iferror(XLOOKUP($A73,Onboarding!$A$2:$A$1000,Onboarding!$R$2:$R$1000),"x")</f>
        <v>x</v>
      </c>
      <c r="T73" s="5" t="str">
        <f t="shared" si="2"/>
        <v>Previous Cycle</v>
      </c>
      <c r="U73" s="5"/>
      <c r="V73" s="5">
        <f t="shared" si="3"/>
        <v>0</v>
      </c>
      <c r="W73" s="4"/>
      <c r="X73" s="4"/>
      <c r="Y73" s="4"/>
      <c r="Z73" s="4"/>
      <c r="AA73" s="4"/>
      <c r="AB73" s="4"/>
    </row>
    <row r="74">
      <c r="A74" s="5" t="str">
        <f t="shared" si="1"/>
        <v>Req_1239234567962</v>
      </c>
      <c r="B74" s="5" t="s">
        <v>284</v>
      </c>
      <c r="C74" s="5">
        <v>9.234567962E9</v>
      </c>
      <c r="D74" s="4" t="s">
        <v>285</v>
      </c>
      <c r="E74" s="5" t="s">
        <v>73</v>
      </c>
      <c r="F74" s="5" t="s">
        <v>40</v>
      </c>
      <c r="G74" s="5" t="s">
        <v>69</v>
      </c>
      <c r="H74" s="5" t="s">
        <v>58</v>
      </c>
      <c r="I74" s="6">
        <v>45275.0</v>
      </c>
      <c r="J74" s="5" t="s">
        <v>59</v>
      </c>
      <c r="K74" s="4" t="s">
        <v>286</v>
      </c>
      <c r="L74" s="5" t="s">
        <v>53</v>
      </c>
      <c r="M74" s="5" t="str">
        <f t="array" ref="M74">XLOOKUP($A74,'Raw Data'!$A$2:$A$1000,'Raw Data'!$M$2:$M$1000)</f>
        <v>Ayushi</v>
      </c>
      <c r="N74" s="5" t="str">
        <f t="array" ref="N74">IFERROR(XLOOKUP($A74,'Screening Interviews'!$A$2:$A$1000,'Screening Interviews'!$N$2:$N$1000),"x")</f>
        <v>x</v>
      </c>
      <c r="O74" s="5" t="str">
        <f t="array" ref="O74">IFERROR(XLOOKUP($A74,'Round 1'!$A$2:$A$1000,'Round 1'!$O$2:$O$1000),"x")</f>
        <v>x</v>
      </c>
      <c r="P74" s="5" t="str">
        <f t="array" ref="P74">IFERROR(XLOOKUP($A74,'HR Round'!$A$2:$A$1000,'HR Round'!$O$2:$O$1000),"x")</f>
        <v>x</v>
      </c>
      <c r="Q74" s="5" t="str">
        <f t="array" ref="Q74">IFERROR(XLOOKUP($A74,Offer!$A$2:$A$1000,Offer!$P$2:$P$1000),"x")</f>
        <v>x</v>
      </c>
      <c r="R74" s="5" t="str">
        <f t="array" ref="R74">iferror(XLOOKUP($A74,Offer!$A$2:$A$1000,Offer!$Q$2:$Q$1000),"x")</f>
        <v>x</v>
      </c>
      <c r="S74" s="5" t="str">
        <f t="array" ref="S74">iferror(XLOOKUP($A74,Onboarding!$A$2:$A$1000,Onboarding!$R$2:$R$1000),"x")</f>
        <v>x</v>
      </c>
      <c r="T74" s="5" t="str">
        <f t="shared" si="2"/>
        <v>Previous Cycle</v>
      </c>
      <c r="U74" s="5"/>
      <c r="V74" s="5">
        <f t="shared" si="3"/>
        <v>0</v>
      </c>
      <c r="W74" s="4"/>
      <c r="X74" s="4"/>
      <c r="Y74" s="4"/>
      <c r="Z74" s="4"/>
      <c r="AA74" s="4"/>
      <c r="AB74" s="4"/>
    </row>
    <row r="75">
      <c r="A75" s="5" t="str">
        <f t="shared" si="1"/>
        <v>Req_1239234567963</v>
      </c>
      <c r="B75" s="5" t="s">
        <v>287</v>
      </c>
      <c r="C75" s="5">
        <v>9.234567963E9</v>
      </c>
      <c r="D75" s="4" t="s">
        <v>288</v>
      </c>
      <c r="E75" s="5" t="s">
        <v>68</v>
      </c>
      <c r="F75" s="5" t="s">
        <v>40</v>
      </c>
      <c r="G75" s="5" t="s">
        <v>57</v>
      </c>
      <c r="H75" s="5" t="s">
        <v>58</v>
      </c>
      <c r="I75" s="6">
        <v>45331.0</v>
      </c>
      <c r="J75" s="5" t="s">
        <v>43</v>
      </c>
      <c r="K75" s="4" t="s">
        <v>289</v>
      </c>
      <c r="L75" s="5" t="s">
        <v>45</v>
      </c>
      <c r="M75" s="5" t="str">
        <f t="array" ref="M75">XLOOKUP($A75,'Raw Data'!$A$2:$A$1000,'Raw Data'!$M$2:$M$1000)</f>
        <v>Ranjitha</v>
      </c>
      <c r="N75" s="5" t="str">
        <f t="array" ref="N75">IFERROR(XLOOKUP($A75,'Screening Interviews'!$A$2:$A$1000,'Screening Interviews'!$N$2:$N$1000),"x")</f>
        <v>Not Shortlisted</v>
      </c>
      <c r="O75" s="5" t="str">
        <f t="array" ref="O75">IFERROR(XLOOKUP($A75,'Round 1'!$A$2:$A$1000,'Round 1'!$O$2:$O$1000),"x")</f>
        <v>x</v>
      </c>
      <c r="P75" s="5" t="str">
        <f t="array" ref="P75">IFERROR(XLOOKUP($A75,'HR Round'!$A$2:$A$1000,'HR Round'!$O$2:$O$1000),"x")</f>
        <v>x</v>
      </c>
      <c r="Q75" s="5" t="str">
        <f t="array" ref="Q75">IFERROR(XLOOKUP($A75,Offer!$A$2:$A$1000,Offer!$P$2:$P$1000),"x")</f>
        <v>x</v>
      </c>
      <c r="R75" s="5" t="str">
        <f t="array" ref="R75">iferror(XLOOKUP($A75,Offer!$A$2:$A$1000,Offer!$Q$2:$Q$1000),"x")</f>
        <v>x</v>
      </c>
      <c r="S75" s="5" t="str">
        <f t="array" ref="S75">iferror(XLOOKUP($A75,Onboarding!$A$2:$A$1000,Onboarding!$R$2:$R$1000),"x")</f>
        <v>x</v>
      </c>
      <c r="T75" s="5" t="str">
        <f t="shared" si="2"/>
        <v>Screening Interview Status</v>
      </c>
      <c r="U75" s="5"/>
      <c r="V75" s="5">
        <f t="shared" si="3"/>
        <v>1</v>
      </c>
      <c r="W75" s="4"/>
      <c r="X75" s="4"/>
      <c r="Y75" s="4"/>
      <c r="Z75" s="4"/>
      <c r="AA75" s="4"/>
      <c r="AB75" s="4"/>
    </row>
    <row r="76">
      <c r="A76" s="5" t="str">
        <f t="shared" si="1"/>
        <v>Req_1239234567964</v>
      </c>
      <c r="B76" s="5" t="s">
        <v>290</v>
      </c>
      <c r="C76" s="5">
        <v>9.234567964E9</v>
      </c>
      <c r="D76" s="4" t="s">
        <v>291</v>
      </c>
      <c r="E76" s="5" t="s">
        <v>48</v>
      </c>
      <c r="F76" s="5" t="s">
        <v>40</v>
      </c>
      <c r="G76" s="5" t="s">
        <v>64</v>
      </c>
      <c r="H76" s="5" t="s">
        <v>58</v>
      </c>
      <c r="I76" s="6">
        <v>45114.0</v>
      </c>
      <c r="J76" s="5" t="s">
        <v>51</v>
      </c>
      <c r="K76" s="4" t="s">
        <v>292</v>
      </c>
      <c r="L76" s="5" t="s">
        <v>53</v>
      </c>
      <c r="M76" s="5" t="str">
        <f t="array" ref="M76">XLOOKUP($A76,'Raw Data'!$A$2:$A$1000,'Raw Data'!$M$2:$M$1000)</f>
        <v>Ayushi</v>
      </c>
      <c r="N76" s="5" t="str">
        <f t="array" ref="N76">IFERROR(XLOOKUP($A76,'Screening Interviews'!$A$2:$A$1000,'Screening Interviews'!$N$2:$N$1000),"x")</f>
        <v>x</v>
      </c>
      <c r="O76" s="5" t="str">
        <f t="array" ref="O76">IFERROR(XLOOKUP($A76,'Round 1'!$A$2:$A$1000,'Round 1'!$O$2:$O$1000),"x")</f>
        <v>x</v>
      </c>
      <c r="P76" s="5" t="str">
        <f t="array" ref="P76">IFERROR(XLOOKUP($A76,'HR Round'!$A$2:$A$1000,'HR Round'!$O$2:$O$1000),"x")</f>
        <v>x</v>
      </c>
      <c r="Q76" s="5" t="str">
        <f t="array" ref="Q76">IFERROR(XLOOKUP($A76,Offer!$A$2:$A$1000,Offer!$P$2:$P$1000),"x")</f>
        <v>x</v>
      </c>
      <c r="R76" s="5" t="str">
        <f t="array" ref="R76">iferror(XLOOKUP($A76,Offer!$A$2:$A$1000,Offer!$Q$2:$Q$1000),"x")</f>
        <v>x</v>
      </c>
      <c r="S76" s="5" t="str">
        <f t="array" ref="S76">iferror(XLOOKUP($A76,Onboarding!$A$2:$A$1000,Onboarding!$R$2:$R$1000),"x")</f>
        <v>x</v>
      </c>
      <c r="T76" s="5" t="str">
        <f t="shared" si="2"/>
        <v>Previous Cycle</v>
      </c>
      <c r="U76" s="5"/>
      <c r="V76" s="5">
        <f t="shared" si="3"/>
        <v>0</v>
      </c>
      <c r="W76" s="4"/>
      <c r="X76" s="4"/>
      <c r="Y76" s="4"/>
      <c r="Z76" s="4"/>
      <c r="AA76" s="4"/>
      <c r="AB76" s="4"/>
    </row>
    <row r="77">
      <c r="A77" s="5" t="str">
        <f t="shared" si="1"/>
        <v>Req_1239234567965</v>
      </c>
      <c r="B77" s="5" t="s">
        <v>293</v>
      </c>
      <c r="C77" s="5">
        <v>9.234567965E9</v>
      </c>
      <c r="D77" s="4" t="s">
        <v>294</v>
      </c>
      <c r="E77" s="5" t="s">
        <v>39</v>
      </c>
      <c r="F77" s="5" t="s">
        <v>40</v>
      </c>
      <c r="G77" s="5" t="s">
        <v>41</v>
      </c>
      <c r="H77" s="5" t="s">
        <v>58</v>
      </c>
      <c r="I77" s="6">
        <v>45344.0</v>
      </c>
      <c r="J77" s="5" t="s">
        <v>59</v>
      </c>
      <c r="K77" s="4" t="s">
        <v>295</v>
      </c>
      <c r="L77" s="5" t="s">
        <v>45</v>
      </c>
      <c r="M77" s="5" t="str">
        <f t="array" ref="M77">XLOOKUP($A77,'Raw Data'!$A$2:$A$1000,'Raw Data'!$M$2:$M$1000)</f>
        <v>Kartik</v>
      </c>
      <c r="N77" s="5" t="str">
        <f t="array" ref="N77">IFERROR(XLOOKUP($A77,'Screening Interviews'!$A$2:$A$1000,'Screening Interviews'!$N$2:$N$1000),"x")</f>
        <v>Not Shortlisted</v>
      </c>
      <c r="O77" s="5" t="str">
        <f t="array" ref="O77">IFERROR(XLOOKUP($A77,'Round 1'!$A$2:$A$1000,'Round 1'!$O$2:$O$1000),"x")</f>
        <v>x</v>
      </c>
      <c r="P77" s="5" t="str">
        <f t="array" ref="P77">IFERROR(XLOOKUP($A77,'HR Round'!$A$2:$A$1000,'HR Round'!$O$2:$O$1000),"x")</f>
        <v>x</v>
      </c>
      <c r="Q77" s="5" t="str">
        <f t="array" ref="Q77">IFERROR(XLOOKUP($A77,Offer!$A$2:$A$1000,Offer!$P$2:$P$1000),"x")</f>
        <v>x</v>
      </c>
      <c r="R77" s="5" t="str">
        <f t="array" ref="R77">iferror(XLOOKUP($A77,Offer!$A$2:$A$1000,Offer!$Q$2:$Q$1000),"x")</f>
        <v>x</v>
      </c>
      <c r="S77" s="5" t="str">
        <f t="array" ref="S77">iferror(XLOOKUP($A77,Onboarding!$A$2:$A$1000,Onboarding!$R$2:$R$1000),"x")</f>
        <v>x</v>
      </c>
      <c r="T77" s="5" t="str">
        <f t="shared" si="2"/>
        <v>Screening Interview Status</v>
      </c>
      <c r="U77" s="5"/>
      <c r="V77" s="5">
        <f t="shared" si="3"/>
        <v>1</v>
      </c>
      <c r="W77" s="4"/>
      <c r="X77" s="4"/>
      <c r="Y77" s="4"/>
      <c r="Z77" s="4"/>
      <c r="AA77" s="4"/>
      <c r="AB77" s="4"/>
    </row>
    <row r="78">
      <c r="A78" s="5" t="str">
        <f t="shared" si="1"/>
        <v>Req_1239234567966</v>
      </c>
      <c r="B78" s="5" t="s">
        <v>296</v>
      </c>
      <c r="C78" s="5">
        <v>9.234567966E9</v>
      </c>
      <c r="D78" s="4" t="s">
        <v>297</v>
      </c>
      <c r="E78" s="5" t="s">
        <v>56</v>
      </c>
      <c r="F78" s="5" t="s">
        <v>40</v>
      </c>
      <c r="G78" s="5" t="s">
        <v>49</v>
      </c>
      <c r="H78" s="5" t="s">
        <v>298</v>
      </c>
      <c r="I78" s="6">
        <v>45368.0</v>
      </c>
      <c r="J78" s="5" t="s">
        <v>43</v>
      </c>
      <c r="K78" s="4" t="s">
        <v>299</v>
      </c>
      <c r="L78" s="5" t="s">
        <v>45</v>
      </c>
      <c r="M78" s="5" t="str">
        <f t="array" ref="M78">XLOOKUP($A78,'Raw Data'!$A$2:$A$1000,'Raw Data'!$M$2:$M$1000)</f>
        <v>Radhika</v>
      </c>
      <c r="N78" s="5" t="str">
        <f t="array" ref="N78">IFERROR(XLOOKUP($A78,'Screening Interviews'!$A$2:$A$1000,'Screening Interviews'!$N$2:$N$1000),"x")</f>
        <v>Shortlisted</v>
      </c>
      <c r="O78" s="5" t="str">
        <f t="array" ref="O78">IFERROR(XLOOKUP($A78,'Round 1'!$A$2:$A$1000,'Round 1'!$O$2:$O$1000),"x")</f>
        <v>Select</v>
      </c>
      <c r="P78" s="5" t="str">
        <f t="array" ref="P78">IFERROR(XLOOKUP($A78,'HR Round'!$A$2:$A$1000,'HR Round'!$O$2:$O$1000),"x")</f>
        <v>Select</v>
      </c>
      <c r="Q78" s="5" t="str">
        <f t="array" ref="Q78">IFERROR(XLOOKUP($A78,Offer!$A$2:$A$1000,Offer!$P$2:$P$1000),"x")</f>
        <v>Approval Pending</v>
      </c>
      <c r="R78" s="5" t="str">
        <f t="array" ref="R78">iferror(XLOOKUP($A78,Offer!$A$2:$A$1000,Offer!$Q$2:$Q$1000),"x")</f>
        <v/>
      </c>
      <c r="S78" s="5" t="str">
        <f t="array" ref="S78">iferror(XLOOKUP($A78,Onboarding!$A$2:$A$1000,Onboarding!$R$2:$R$1000),"x")</f>
        <v>x</v>
      </c>
      <c r="T78" s="5" t="str">
        <f t="shared" si="2"/>
        <v>Offer Status</v>
      </c>
      <c r="U78" s="5"/>
      <c r="V78" s="5">
        <f t="shared" si="3"/>
        <v>5</v>
      </c>
      <c r="W78" s="4"/>
      <c r="X78" s="4"/>
      <c r="Y78" s="4"/>
      <c r="Z78" s="4"/>
      <c r="AA78" s="4"/>
      <c r="AB78" s="4"/>
    </row>
    <row r="79">
      <c r="A79" s="5" t="str">
        <f t="shared" si="1"/>
        <v>Req_1239234567967</v>
      </c>
      <c r="B79" s="5" t="s">
        <v>300</v>
      </c>
      <c r="C79" s="5">
        <v>9.234567967E9</v>
      </c>
      <c r="D79" s="4" t="s">
        <v>301</v>
      </c>
      <c r="E79" s="5" t="s">
        <v>63</v>
      </c>
      <c r="F79" s="5" t="s">
        <v>40</v>
      </c>
      <c r="G79" s="5" t="s">
        <v>69</v>
      </c>
      <c r="H79" s="5" t="s">
        <v>58</v>
      </c>
      <c r="I79" s="6">
        <v>45369.0</v>
      </c>
      <c r="J79" s="5" t="s">
        <v>51</v>
      </c>
      <c r="K79" s="4" t="s">
        <v>302</v>
      </c>
      <c r="L79" s="5" t="s">
        <v>45</v>
      </c>
      <c r="M79" s="5" t="str">
        <f t="array" ref="M79">XLOOKUP($A79,'Raw Data'!$A$2:$A$1000,'Raw Data'!$M$2:$M$1000)</f>
        <v>Ayushi</v>
      </c>
      <c r="N79" s="5" t="str">
        <f t="array" ref="N79">IFERROR(XLOOKUP($A79,'Screening Interviews'!$A$2:$A$1000,'Screening Interviews'!$N$2:$N$1000),"x")</f>
        <v>Shortlisted</v>
      </c>
      <c r="O79" s="5" t="str">
        <f t="array" ref="O79">IFERROR(XLOOKUP($A79,'Round 1'!$A$2:$A$1000,'Round 1'!$O$2:$O$1000),"x")</f>
        <v>Rescheduled</v>
      </c>
      <c r="P79" s="5" t="str">
        <f t="array" ref="P79">IFERROR(XLOOKUP($A79,'HR Round'!$A$2:$A$1000,'HR Round'!$O$2:$O$1000),"x")</f>
        <v>x</v>
      </c>
      <c r="Q79" s="5" t="str">
        <f t="array" ref="Q79">IFERROR(XLOOKUP($A79,Offer!$A$2:$A$1000,Offer!$P$2:$P$1000),"x")</f>
        <v>x</v>
      </c>
      <c r="R79" s="5" t="str">
        <f t="array" ref="R79">iferror(XLOOKUP($A79,Offer!$A$2:$A$1000,Offer!$Q$2:$Q$1000),"x")</f>
        <v>x</v>
      </c>
      <c r="S79" s="5" t="str">
        <f t="array" ref="S79">iferror(XLOOKUP($A79,Onboarding!$A$2:$A$1000,Onboarding!$R$2:$R$1000),"x")</f>
        <v>x</v>
      </c>
      <c r="T79" s="5" t="str">
        <f t="shared" si="2"/>
        <v>Round 1 Status</v>
      </c>
      <c r="U79" s="5"/>
      <c r="V79" s="5">
        <f t="shared" si="3"/>
        <v>2</v>
      </c>
      <c r="W79" s="4"/>
      <c r="X79" s="4"/>
      <c r="Y79" s="4"/>
      <c r="Z79" s="4"/>
      <c r="AA79" s="4"/>
      <c r="AB79" s="4"/>
    </row>
    <row r="80">
      <c r="A80" s="5" t="str">
        <f t="shared" si="1"/>
        <v>Req_1239234567968</v>
      </c>
      <c r="B80" s="5" t="s">
        <v>303</v>
      </c>
      <c r="C80" s="5">
        <v>9.234567968E9</v>
      </c>
      <c r="D80" s="4" t="s">
        <v>304</v>
      </c>
      <c r="E80" s="5" t="s">
        <v>73</v>
      </c>
      <c r="F80" s="5" t="s">
        <v>40</v>
      </c>
      <c r="G80" s="5" t="s">
        <v>57</v>
      </c>
      <c r="H80" s="5" t="s">
        <v>58</v>
      </c>
      <c r="I80" s="6">
        <v>45190.0</v>
      </c>
      <c r="J80" s="5" t="s">
        <v>59</v>
      </c>
      <c r="K80" s="4" t="s">
        <v>305</v>
      </c>
      <c r="L80" s="5" t="s">
        <v>53</v>
      </c>
      <c r="M80" s="5" t="str">
        <f t="array" ref="M80">XLOOKUP($A80,'Raw Data'!$A$2:$A$1000,'Raw Data'!$M$2:$M$1000)</f>
        <v>Ranjitha</v>
      </c>
      <c r="N80" s="5" t="str">
        <f t="array" ref="N80">IFERROR(XLOOKUP($A80,'Screening Interviews'!$A$2:$A$1000,'Screening Interviews'!$N$2:$N$1000),"x")</f>
        <v>x</v>
      </c>
      <c r="O80" s="5" t="str">
        <f t="array" ref="O80">IFERROR(XLOOKUP($A80,'Round 1'!$A$2:$A$1000,'Round 1'!$O$2:$O$1000),"x")</f>
        <v>x</v>
      </c>
      <c r="P80" s="5" t="str">
        <f t="array" ref="P80">IFERROR(XLOOKUP($A80,'HR Round'!$A$2:$A$1000,'HR Round'!$O$2:$O$1000),"x")</f>
        <v>x</v>
      </c>
      <c r="Q80" s="5" t="str">
        <f t="array" ref="Q80">IFERROR(XLOOKUP($A80,Offer!$A$2:$A$1000,Offer!$P$2:$P$1000),"x")</f>
        <v>x</v>
      </c>
      <c r="R80" s="5" t="str">
        <f t="array" ref="R80">iferror(XLOOKUP($A80,Offer!$A$2:$A$1000,Offer!$Q$2:$Q$1000),"x")</f>
        <v>x</v>
      </c>
      <c r="S80" s="5" t="str">
        <f t="array" ref="S80">iferror(XLOOKUP($A80,Onboarding!$A$2:$A$1000,Onboarding!$R$2:$R$1000),"x")</f>
        <v>x</v>
      </c>
      <c r="T80" s="5" t="str">
        <f t="shared" si="2"/>
        <v>Previous Cycle</v>
      </c>
      <c r="U80" s="5"/>
      <c r="V80" s="5">
        <f t="shared" si="3"/>
        <v>0</v>
      </c>
      <c r="W80" s="4"/>
      <c r="X80" s="4"/>
      <c r="Y80" s="4"/>
      <c r="Z80" s="4"/>
      <c r="AA80" s="4"/>
      <c r="AB80" s="4"/>
    </row>
    <row r="81">
      <c r="A81" s="5" t="str">
        <f t="shared" si="1"/>
        <v>Req_1239234567969</v>
      </c>
      <c r="B81" s="5" t="s">
        <v>306</v>
      </c>
      <c r="C81" s="5">
        <v>9.234567969E9</v>
      </c>
      <c r="D81" s="4" t="s">
        <v>307</v>
      </c>
      <c r="E81" s="5" t="s">
        <v>48</v>
      </c>
      <c r="F81" s="5" t="s">
        <v>40</v>
      </c>
      <c r="G81" s="5" t="s">
        <v>64</v>
      </c>
      <c r="H81" s="5" t="s">
        <v>58</v>
      </c>
      <c r="I81" s="6">
        <v>45049.0</v>
      </c>
      <c r="J81" s="5" t="s">
        <v>43</v>
      </c>
      <c r="K81" s="4" t="s">
        <v>308</v>
      </c>
      <c r="L81" s="5" t="s">
        <v>53</v>
      </c>
      <c r="M81" s="5" t="str">
        <f t="array" ref="M81">XLOOKUP($A81,'Raw Data'!$A$2:$A$1000,'Raw Data'!$M$2:$M$1000)</f>
        <v>Ayushi</v>
      </c>
      <c r="N81" s="5" t="str">
        <f t="array" ref="N81">IFERROR(XLOOKUP($A81,'Screening Interviews'!$A$2:$A$1000,'Screening Interviews'!$N$2:$N$1000),"x")</f>
        <v>x</v>
      </c>
      <c r="O81" s="5" t="str">
        <f t="array" ref="O81">IFERROR(XLOOKUP($A81,'Round 1'!$A$2:$A$1000,'Round 1'!$O$2:$O$1000),"x")</f>
        <v>x</v>
      </c>
      <c r="P81" s="5" t="str">
        <f t="array" ref="P81">IFERROR(XLOOKUP($A81,'HR Round'!$A$2:$A$1000,'HR Round'!$O$2:$O$1000),"x")</f>
        <v>x</v>
      </c>
      <c r="Q81" s="5" t="str">
        <f t="array" ref="Q81">IFERROR(XLOOKUP($A81,Offer!$A$2:$A$1000,Offer!$P$2:$P$1000),"x")</f>
        <v>x</v>
      </c>
      <c r="R81" s="5" t="str">
        <f t="array" ref="R81">iferror(XLOOKUP($A81,Offer!$A$2:$A$1000,Offer!$Q$2:$Q$1000),"x")</f>
        <v>x</v>
      </c>
      <c r="S81" s="5" t="str">
        <f t="array" ref="S81">iferror(XLOOKUP($A81,Onboarding!$A$2:$A$1000,Onboarding!$R$2:$R$1000),"x")</f>
        <v>x</v>
      </c>
      <c r="T81" s="5" t="str">
        <f t="shared" si="2"/>
        <v>Previous Cycle</v>
      </c>
      <c r="U81" s="5"/>
      <c r="V81" s="5">
        <f t="shared" si="3"/>
        <v>0</v>
      </c>
      <c r="W81" s="4"/>
      <c r="X81" s="4"/>
      <c r="Y81" s="4"/>
      <c r="Z81" s="4"/>
      <c r="AA81" s="4"/>
      <c r="AB81" s="4"/>
    </row>
    <row r="82">
      <c r="A82" s="5" t="str">
        <f t="shared" si="1"/>
        <v>Req_1239234567970</v>
      </c>
      <c r="B82" s="5" t="s">
        <v>309</v>
      </c>
      <c r="C82" s="5">
        <v>9.23456797E9</v>
      </c>
      <c r="D82" s="4" t="s">
        <v>310</v>
      </c>
      <c r="E82" s="5" t="s">
        <v>68</v>
      </c>
      <c r="F82" s="5" t="s">
        <v>40</v>
      </c>
      <c r="G82" s="5" t="s">
        <v>49</v>
      </c>
      <c r="H82" s="5" t="s">
        <v>311</v>
      </c>
      <c r="I82" s="6">
        <v>44938.0</v>
      </c>
      <c r="J82" s="5" t="s">
        <v>51</v>
      </c>
      <c r="K82" s="4" t="s">
        <v>312</v>
      </c>
      <c r="L82" s="5" t="s">
        <v>53</v>
      </c>
      <c r="M82" s="5" t="str">
        <f t="array" ref="M82">XLOOKUP($A82,'Raw Data'!$A$2:$A$1000,'Raw Data'!$M$2:$M$1000)</f>
        <v>Kartik</v>
      </c>
      <c r="N82" s="5" t="str">
        <f t="array" ref="N82">IFERROR(XLOOKUP($A82,'Screening Interviews'!$A$2:$A$1000,'Screening Interviews'!$N$2:$N$1000),"x")</f>
        <v>x</v>
      </c>
      <c r="O82" s="5" t="str">
        <f t="array" ref="O82">IFERROR(XLOOKUP($A82,'Round 1'!$A$2:$A$1000,'Round 1'!$O$2:$O$1000),"x")</f>
        <v>x</v>
      </c>
      <c r="P82" s="5" t="str">
        <f t="array" ref="P82">IFERROR(XLOOKUP($A82,'HR Round'!$A$2:$A$1000,'HR Round'!$O$2:$O$1000),"x")</f>
        <v>x</v>
      </c>
      <c r="Q82" s="5" t="str">
        <f t="array" ref="Q82">IFERROR(XLOOKUP($A82,Offer!$A$2:$A$1000,Offer!$P$2:$P$1000),"x")</f>
        <v>x</v>
      </c>
      <c r="R82" s="5" t="str">
        <f t="array" ref="R82">iferror(XLOOKUP($A82,Offer!$A$2:$A$1000,Offer!$Q$2:$Q$1000),"x")</f>
        <v>x</v>
      </c>
      <c r="S82" s="5" t="str">
        <f t="array" ref="S82">iferror(XLOOKUP($A82,Onboarding!$A$2:$A$1000,Onboarding!$R$2:$R$1000),"x")</f>
        <v>x</v>
      </c>
      <c r="T82" s="5" t="str">
        <f t="shared" si="2"/>
        <v>Previous Cycle</v>
      </c>
      <c r="U82" s="5"/>
      <c r="V82" s="5">
        <f t="shared" si="3"/>
        <v>0</v>
      </c>
      <c r="W82" s="4"/>
      <c r="X82" s="4"/>
      <c r="Y82" s="4"/>
      <c r="Z82" s="4"/>
      <c r="AA82" s="4"/>
      <c r="AB82" s="4"/>
    </row>
    <row r="83">
      <c r="A83" s="5" t="str">
        <f t="shared" si="1"/>
        <v>Req_1239234567971</v>
      </c>
      <c r="B83" s="5" t="s">
        <v>313</v>
      </c>
      <c r="C83" s="5">
        <v>9.234567971E9</v>
      </c>
      <c r="D83" s="4" t="s">
        <v>314</v>
      </c>
      <c r="E83" s="5" t="s">
        <v>39</v>
      </c>
      <c r="F83" s="5" t="s">
        <v>40</v>
      </c>
      <c r="G83" s="5" t="s">
        <v>69</v>
      </c>
      <c r="H83" s="5" t="s">
        <v>58</v>
      </c>
      <c r="I83" s="6">
        <v>45373.0</v>
      </c>
      <c r="J83" s="5" t="s">
        <v>59</v>
      </c>
      <c r="K83" s="4" t="s">
        <v>315</v>
      </c>
      <c r="L83" s="5" t="s">
        <v>45</v>
      </c>
      <c r="M83" s="5" t="str">
        <f t="array" ref="M83">XLOOKUP($A83,'Raw Data'!$A$2:$A$1000,'Raw Data'!$M$2:$M$1000)</f>
        <v>Radhika</v>
      </c>
      <c r="N83" s="5" t="str">
        <f t="array" ref="N83">IFERROR(XLOOKUP($A83,'Screening Interviews'!$A$2:$A$1000,'Screening Interviews'!$N$2:$N$1000),"x")</f>
        <v>Not Shortlisted</v>
      </c>
      <c r="O83" s="5" t="str">
        <f t="array" ref="O83">IFERROR(XLOOKUP($A83,'Round 1'!$A$2:$A$1000,'Round 1'!$O$2:$O$1000),"x")</f>
        <v>x</v>
      </c>
      <c r="P83" s="5" t="str">
        <f t="array" ref="P83">IFERROR(XLOOKUP($A83,'HR Round'!$A$2:$A$1000,'HR Round'!$O$2:$O$1000),"x")</f>
        <v>x</v>
      </c>
      <c r="Q83" s="5" t="str">
        <f t="array" ref="Q83">IFERROR(XLOOKUP($A83,Offer!$A$2:$A$1000,Offer!$P$2:$P$1000),"x")</f>
        <v>x</v>
      </c>
      <c r="R83" s="5" t="str">
        <f t="array" ref="R83">iferror(XLOOKUP($A83,Offer!$A$2:$A$1000,Offer!$Q$2:$Q$1000),"x")</f>
        <v>x</v>
      </c>
      <c r="S83" s="5" t="str">
        <f t="array" ref="S83">iferror(XLOOKUP($A83,Onboarding!$A$2:$A$1000,Onboarding!$R$2:$R$1000),"x")</f>
        <v>x</v>
      </c>
      <c r="T83" s="5" t="str">
        <f t="shared" si="2"/>
        <v>Screening Interview Status</v>
      </c>
      <c r="U83" s="5"/>
      <c r="V83" s="5">
        <f t="shared" si="3"/>
        <v>1</v>
      </c>
      <c r="W83" s="4"/>
      <c r="X83" s="4"/>
      <c r="Y83" s="4"/>
      <c r="Z83" s="4"/>
      <c r="AA83" s="4"/>
      <c r="AB83" s="4"/>
    </row>
    <row r="84">
      <c r="A84" s="5" t="str">
        <f t="shared" si="1"/>
        <v>Req_1239234567972</v>
      </c>
      <c r="B84" s="5" t="s">
        <v>316</v>
      </c>
      <c r="C84" s="5">
        <v>9.234567972E9</v>
      </c>
      <c r="D84" s="4" t="s">
        <v>317</v>
      </c>
      <c r="E84" s="5" t="s">
        <v>56</v>
      </c>
      <c r="F84" s="5" t="s">
        <v>40</v>
      </c>
      <c r="G84" s="5" t="s">
        <v>41</v>
      </c>
      <c r="H84" s="5" t="s">
        <v>58</v>
      </c>
      <c r="I84" s="6">
        <v>45002.0</v>
      </c>
      <c r="J84" s="5" t="s">
        <v>43</v>
      </c>
      <c r="K84" s="4" t="s">
        <v>318</v>
      </c>
      <c r="L84" s="5" t="s">
        <v>53</v>
      </c>
      <c r="M84" s="5" t="str">
        <f t="array" ref="M84">XLOOKUP($A84,'Raw Data'!$A$2:$A$1000,'Raw Data'!$M$2:$M$1000)</f>
        <v>Ayushi</v>
      </c>
      <c r="N84" s="5" t="str">
        <f t="array" ref="N84">IFERROR(XLOOKUP($A84,'Screening Interviews'!$A$2:$A$1000,'Screening Interviews'!$N$2:$N$1000),"x")</f>
        <v>x</v>
      </c>
      <c r="O84" s="5" t="str">
        <f t="array" ref="O84">IFERROR(XLOOKUP($A84,'Round 1'!$A$2:$A$1000,'Round 1'!$O$2:$O$1000),"x")</f>
        <v>x</v>
      </c>
      <c r="P84" s="5" t="str">
        <f t="array" ref="P84">IFERROR(XLOOKUP($A84,'HR Round'!$A$2:$A$1000,'HR Round'!$O$2:$O$1000),"x")</f>
        <v>x</v>
      </c>
      <c r="Q84" s="5" t="str">
        <f t="array" ref="Q84">IFERROR(XLOOKUP($A84,Offer!$A$2:$A$1000,Offer!$P$2:$P$1000),"x")</f>
        <v>x</v>
      </c>
      <c r="R84" s="5" t="str">
        <f t="array" ref="R84">iferror(XLOOKUP($A84,Offer!$A$2:$A$1000,Offer!$Q$2:$Q$1000),"x")</f>
        <v>x</v>
      </c>
      <c r="S84" s="5" t="str">
        <f t="array" ref="S84">iferror(XLOOKUP($A84,Onboarding!$A$2:$A$1000,Onboarding!$R$2:$R$1000),"x")</f>
        <v>x</v>
      </c>
      <c r="T84" s="5" t="str">
        <f t="shared" si="2"/>
        <v>Previous Cycle</v>
      </c>
      <c r="U84" s="5"/>
      <c r="V84" s="5">
        <f t="shared" si="3"/>
        <v>0</v>
      </c>
      <c r="W84" s="4"/>
      <c r="X84" s="4"/>
      <c r="Y84" s="4"/>
      <c r="Z84" s="4"/>
      <c r="AA84" s="4"/>
      <c r="AB84" s="4"/>
    </row>
    <row r="85">
      <c r="A85" s="5" t="str">
        <f t="shared" si="1"/>
        <v>Req_1239234567973</v>
      </c>
      <c r="B85" s="5" t="s">
        <v>319</v>
      </c>
      <c r="C85" s="5">
        <v>9.234567973E9</v>
      </c>
      <c r="D85" s="4" t="s">
        <v>320</v>
      </c>
      <c r="E85" s="5" t="s">
        <v>63</v>
      </c>
      <c r="F85" s="5" t="s">
        <v>40</v>
      </c>
      <c r="G85" s="5" t="s">
        <v>57</v>
      </c>
      <c r="H85" s="5" t="s">
        <v>58</v>
      </c>
      <c r="I85" s="6">
        <v>45375.0</v>
      </c>
      <c r="J85" s="5" t="s">
        <v>51</v>
      </c>
      <c r="K85" s="4" t="s">
        <v>321</v>
      </c>
      <c r="L85" s="5" t="s">
        <v>45</v>
      </c>
      <c r="M85" s="5" t="str">
        <f t="array" ref="M85">XLOOKUP($A85,'Raw Data'!$A$2:$A$1000,'Raw Data'!$M$2:$M$1000)</f>
        <v>Ranjitha</v>
      </c>
      <c r="N85" s="5" t="str">
        <f t="array" ref="N85">IFERROR(XLOOKUP($A85,'Screening Interviews'!$A$2:$A$1000,'Screening Interviews'!$N$2:$N$1000),"x")</f>
        <v>Shortlisted</v>
      </c>
      <c r="O85" s="5" t="str">
        <f t="array" ref="O85">IFERROR(XLOOKUP($A85,'Round 1'!$A$2:$A$1000,'Round 1'!$O$2:$O$1000),"x")</f>
        <v>On Hold</v>
      </c>
      <c r="P85" s="5" t="str">
        <f t="array" ref="P85">IFERROR(XLOOKUP($A85,'HR Round'!$A$2:$A$1000,'HR Round'!$O$2:$O$1000),"x")</f>
        <v>x</v>
      </c>
      <c r="Q85" s="5" t="str">
        <f t="array" ref="Q85">IFERROR(XLOOKUP($A85,Offer!$A$2:$A$1000,Offer!$P$2:$P$1000),"x")</f>
        <v>x</v>
      </c>
      <c r="R85" s="5" t="str">
        <f t="array" ref="R85">iferror(XLOOKUP($A85,Offer!$A$2:$A$1000,Offer!$Q$2:$Q$1000),"x")</f>
        <v>x</v>
      </c>
      <c r="S85" s="5" t="str">
        <f t="array" ref="S85">iferror(XLOOKUP($A85,Onboarding!$A$2:$A$1000,Onboarding!$R$2:$R$1000),"x")</f>
        <v>x</v>
      </c>
      <c r="T85" s="5" t="str">
        <f t="shared" si="2"/>
        <v>Round 1 Status</v>
      </c>
      <c r="U85" s="5"/>
      <c r="V85" s="5">
        <f t="shared" si="3"/>
        <v>2</v>
      </c>
      <c r="W85" s="4"/>
      <c r="X85" s="4"/>
      <c r="Y85" s="4"/>
      <c r="Z85" s="4"/>
      <c r="AA85" s="4"/>
      <c r="AB85" s="4"/>
    </row>
    <row r="86">
      <c r="A86" s="5" t="str">
        <f t="shared" si="1"/>
        <v>Req_1239234567974</v>
      </c>
      <c r="B86" s="5" t="s">
        <v>322</v>
      </c>
      <c r="C86" s="5">
        <v>9.234567974E9</v>
      </c>
      <c r="D86" s="4" t="s">
        <v>323</v>
      </c>
      <c r="E86" s="5" t="s">
        <v>73</v>
      </c>
      <c r="F86" s="5" t="s">
        <v>40</v>
      </c>
      <c r="G86" s="5" t="s">
        <v>64</v>
      </c>
      <c r="H86" s="5" t="s">
        <v>58</v>
      </c>
      <c r="I86" s="6">
        <v>45376.0</v>
      </c>
      <c r="J86" s="5" t="s">
        <v>59</v>
      </c>
      <c r="K86" s="4" t="s">
        <v>324</v>
      </c>
      <c r="L86" s="5" t="s">
        <v>45</v>
      </c>
      <c r="M86" s="5" t="str">
        <f t="array" ref="M86">XLOOKUP($A86,'Raw Data'!$A$2:$A$1000,'Raw Data'!$M$2:$M$1000)</f>
        <v>Ayushi</v>
      </c>
      <c r="N86" s="5" t="str">
        <f t="array" ref="N86">IFERROR(XLOOKUP($A86,'Screening Interviews'!$A$2:$A$1000,'Screening Interviews'!$N$2:$N$1000),"x")</f>
        <v>Shortlisted</v>
      </c>
      <c r="O86" s="5" t="str">
        <f t="array" ref="O86">IFERROR(XLOOKUP($A86,'Round 1'!$A$2:$A$1000,'Round 1'!$O$2:$O$1000),"x")</f>
        <v>Rescheduled</v>
      </c>
      <c r="P86" s="5" t="str">
        <f t="array" ref="P86">IFERROR(XLOOKUP($A86,'HR Round'!$A$2:$A$1000,'HR Round'!$O$2:$O$1000),"x")</f>
        <v>x</v>
      </c>
      <c r="Q86" s="5" t="str">
        <f t="array" ref="Q86">IFERROR(XLOOKUP($A86,Offer!$A$2:$A$1000,Offer!$P$2:$P$1000),"x")</f>
        <v>x</v>
      </c>
      <c r="R86" s="5" t="str">
        <f t="array" ref="R86">iferror(XLOOKUP($A86,Offer!$A$2:$A$1000,Offer!$Q$2:$Q$1000),"x")</f>
        <v>x</v>
      </c>
      <c r="S86" s="5" t="str">
        <f t="array" ref="S86">iferror(XLOOKUP($A86,Onboarding!$A$2:$A$1000,Onboarding!$R$2:$R$1000),"x")</f>
        <v>x</v>
      </c>
      <c r="T86" s="5" t="str">
        <f t="shared" si="2"/>
        <v>Round 1 Status</v>
      </c>
      <c r="U86" s="5"/>
      <c r="V86" s="5">
        <f t="shared" si="3"/>
        <v>2</v>
      </c>
      <c r="W86" s="4"/>
      <c r="X86" s="4"/>
      <c r="Y86" s="4"/>
      <c r="Z86" s="4"/>
      <c r="AA86" s="4"/>
      <c r="AB86" s="4"/>
    </row>
    <row r="87">
      <c r="A87" s="5" t="str">
        <f t="shared" si="1"/>
        <v>Req_1239234567975</v>
      </c>
      <c r="B87" s="5" t="s">
        <v>325</v>
      </c>
      <c r="C87" s="5">
        <v>9.234567975E9</v>
      </c>
      <c r="D87" s="4" t="s">
        <v>326</v>
      </c>
      <c r="E87" s="5" t="s">
        <v>48</v>
      </c>
      <c r="F87" s="5" t="s">
        <v>40</v>
      </c>
      <c r="G87" s="5" t="s">
        <v>49</v>
      </c>
      <c r="H87" s="5" t="s">
        <v>327</v>
      </c>
      <c r="I87" s="6">
        <v>45377.0</v>
      </c>
      <c r="J87" s="5" t="s">
        <v>43</v>
      </c>
      <c r="K87" s="4" t="s">
        <v>328</v>
      </c>
      <c r="L87" s="5" t="s">
        <v>45</v>
      </c>
      <c r="M87" s="5" t="str">
        <f t="array" ref="M87">XLOOKUP($A87,'Raw Data'!$A$2:$A$1000,'Raw Data'!$M$2:$M$1000)</f>
        <v>Kartik</v>
      </c>
      <c r="N87" s="5" t="str">
        <f t="array" ref="N87">IFERROR(XLOOKUP($A87,'Screening Interviews'!$A$2:$A$1000,'Screening Interviews'!$N$2:$N$1000),"x")</f>
        <v>Not Shortlisted</v>
      </c>
      <c r="O87" s="5" t="str">
        <f t="array" ref="O87">IFERROR(XLOOKUP($A87,'Round 1'!$A$2:$A$1000,'Round 1'!$O$2:$O$1000),"x")</f>
        <v>x</v>
      </c>
      <c r="P87" s="5" t="str">
        <f t="array" ref="P87">IFERROR(XLOOKUP($A87,'HR Round'!$A$2:$A$1000,'HR Round'!$O$2:$O$1000),"x")</f>
        <v>x</v>
      </c>
      <c r="Q87" s="5" t="str">
        <f t="array" ref="Q87">IFERROR(XLOOKUP($A87,Offer!$A$2:$A$1000,Offer!$P$2:$P$1000),"x")</f>
        <v>x</v>
      </c>
      <c r="R87" s="5" t="str">
        <f t="array" ref="R87">iferror(XLOOKUP($A87,Offer!$A$2:$A$1000,Offer!$Q$2:$Q$1000),"x")</f>
        <v>x</v>
      </c>
      <c r="S87" s="5" t="str">
        <f t="array" ref="S87">iferror(XLOOKUP($A87,Onboarding!$A$2:$A$1000,Onboarding!$R$2:$R$1000),"x")</f>
        <v>x</v>
      </c>
      <c r="T87" s="5" t="str">
        <f t="shared" si="2"/>
        <v>Screening Interview Status</v>
      </c>
      <c r="U87" s="5"/>
      <c r="V87" s="5">
        <f t="shared" si="3"/>
        <v>1</v>
      </c>
      <c r="W87" s="4"/>
      <c r="X87" s="4"/>
      <c r="Y87" s="4"/>
      <c r="Z87" s="4"/>
      <c r="AA87" s="4"/>
      <c r="AB87" s="4"/>
    </row>
    <row r="88">
      <c r="A88" s="5" t="str">
        <f t="shared" si="1"/>
        <v>Req_1239234567976</v>
      </c>
      <c r="B88" s="5" t="s">
        <v>329</v>
      </c>
      <c r="C88" s="5">
        <v>9.234567976E9</v>
      </c>
      <c r="D88" s="4" t="s">
        <v>330</v>
      </c>
      <c r="E88" s="5" t="s">
        <v>68</v>
      </c>
      <c r="F88" s="5" t="s">
        <v>40</v>
      </c>
      <c r="G88" s="5" t="s">
        <v>69</v>
      </c>
      <c r="H88" s="5" t="s">
        <v>42</v>
      </c>
      <c r="I88" s="6">
        <v>45259.0</v>
      </c>
      <c r="J88" s="5" t="s">
        <v>51</v>
      </c>
      <c r="K88" s="4" t="s">
        <v>331</v>
      </c>
      <c r="L88" s="5" t="s">
        <v>53</v>
      </c>
      <c r="M88" s="5" t="str">
        <f t="array" ref="M88">XLOOKUP($A88,'Raw Data'!$A$2:$A$1000,'Raw Data'!$M$2:$M$1000)</f>
        <v>Radhika</v>
      </c>
      <c r="N88" s="5" t="str">
        <f t="array" ref="N88">IFERROR(XLOOKUP($A88,'Screening Interviews'!$A$2:$A$1000,'Screening Interviews'!$N$2:$N$1000),"x")</f>
        <v>x</v>
      </c>
      <c r="O88" s="5" t="str">
        <f t="array" ref="O88">IFERROR(XLOOKUP($A88,'Round 1'!$A$2:$A$1000,'Round 1'!$O$2:$O$1000),"x")</f>
        <v>x</v>
      </c>
      <c r="P88" s="5" t="str">
        <f t="array" ref="P88">IFERROR(XLOOKUP($A88,'HR Round'!$A$2:$A$1000,'HR Round'!$O$2:$O$1000),"x")</f>
        <v>x</v>
      </c>
      <c r="Q88" s="5" t="str">
        <f t="array" ref="Q88">IFERROR(XLOOKUP($A88,Offer!$A$2:$A$1000,Offer!$P$2:$P$1000),"x")</f>
        <v>x</v>
      </c>
      <c r="R88" s="5" t="str">
        <f t="array" ref="R88">iferror(XLOOKUP($A88,Offer!$A$2:$A$1000,Offer!$Q$2:$Q$1000),"x")</f>
        <v>x</v>
      </c>
      <c r="S88" s="5" t="str">
        <f t="array" ref="S88">iferror(XLOOKUP($A88,Onboarding!$A$2:$A$1000,Onboarding!$R$2:$R$1000),"x")</f>
        <v>x</v>
      </c>
      <c r="T88" s="5" t="str">
        <f t="shared" si="2"/>
        <v>Previous Cycle</v>
      </c>
      <c r="U88" s="5"/>
      <c r="V88" s="5">
        <f t="shared" si="3"/>
        <v>0</v>
      </c>
      <c r="W88" s="4"/>
      <c r="X88" s="4"/>
      <c r="Y88" s="4"/>
      <c r="Z88" s="4"/>
      <c r="AA88" s="4"/>
      <c r="AB88" s="4"/>
    </row>
    <row r="89">
      <c r="A89" s="5" t="str">
        <f t="shared" si="1"/>
        <v>Req_1239234567977</v>
      </c>
      <c r="B89" s="5" t="s">
        <v>332</v>
      </c>
      <c r="C89" s="5">
        <v>9.234567977E9</v>
      </c>
      <c r="D89" s="4" t="s">
        <v>333</v>
      </c>
      <c r="E89" s="5" t="s">
        <v>39</v>
      </c>
      <c r="F89" s="5" t="s">
        <v>40</v>
      </c>
      <c r="G89" s="5" t="s">
        <v>57</v>
      </c>
      <c r="H89" s="5" t="s">
        <v>58</v>
      </c>
      <c r="I89" s="6">
        <v>45203.0</v>
      </c>
      <c r="J89" s="5" t="s">
        <v>59</v>
      </c>
      <c r="K89" s="4" t="s">
        <v>334</v>
      </c>
      <c r="L89" s="5" t="s">
        <v>53</v>
      </c>
      <c r="M89" s="5" t="str">
        <f t="array" ref="M89">XLOOKUP($A89,'Raw Data'!$A$2:$A$1000,'Raw Data'!$M$2:$M$1000)</f>
        <v>Ayushi</v>
      </c>
      <c r="N89" s="5" t="str">
        <f t="array" ref="N89">IFERROR(XLOOKUP($A89,'Screening Interviews'!$A$2:$A$1000,'Screening Interviews'!$N$2:$N$1000),"x")</f>
        <v>x</v>
      </c>
      <c r="O89" s="5" t="str">
        <f t="array" ref="O89">IFERROR(XLOOKUP($A89,'Round 1'!$A$2:$A$1000,'Round 1'!$O$2:$O$1000),"x")</f>
        <v>x</v>
      </c>
      <c r="P89" s="5" t="str">
        <f t="array" ref="P89">IFERROR(XLOOKUP($A89,'HR Round'!$A$2:$A$1000,'HR Round'!$O$2:$O$1000),"x")</f>
        <v>x</v>
      </c>
      <c r="Q89" s="5" t="str">
        <f t="array" ref="Q89">IFERROR(XLOOKUP($A89,Offer!$A$2:$A$1000,Offer!$P$2:$P$1000),"x")</f>
        <v>x</v>
      </c>
      <c r="R89" s="5" t="str">
        <f t="array" ref="R89">iferror(XLOOKUP($A89,Offer!$A$2:$A$1000,Offer!$Q$2:$Q$1000),"x")</f>
        <v>x</v>
      </c>
      <c r="S89" s="5" t="str">
        <f t="array" ref="S89">iferror(XLOOKUP($A89,Onboarding!$A$2:$A$1000,Onboarding!$R$2:$R$1000),"x")</f>
        <v>x</v>
      </c>
      <c r="T89" s="5" t="str">
        <f t="shared" si="2"/>
        <v>Previous Cycle</v>
      </c>
      <c r="U89" s="5"/>
      <c r="V89" s="5">
        <f t="shared" si="3"/>
        <v>0</v>
      </c>
      <c r="W89" s="4"/>
      <c r="X89" s="4"/>
      <c r="Y89" s="4"/>
      <c r="Z89" s="4"/>
      <c r="AA89" s="4"/>
      <c r="AB89" s="4"/>
    </row>
    <row r="90">
      <c r="A90" s="5" t="str">
        <f t="shared" si="1"/>
        <v>Req_1239234567978</v>
      </c>
      <c r="B90" s="5" t="s">
        <v>335</v>
      </c>
      <c r="C90" s="5">
        <v>9.234567978E9</v>
      </c>
      <c r="D90" s="4" t="s">
        <v>336</v>
      </c>
      <c r="E90" s="5" t="s">
        <v>56</v>
      </c>
      <c r="F90" s="5" t="s">
        <v>40</v>
      </c>
      <c r="G90" s="5" t="s">
        <v>64</v>
      </c>
      <c r="H90" s="5" t="s">
        <v>58</v>
      </c>
      <c r="I90" s="6">
        <v>45085.0</v>
      </c>
      <c r="J90" s="5" t="s">
        <v>43</v>
      </c>
      <c r="K90" s="4" t="s">
        <v>337</v>
      </c>
      <c r="L90" s="5" t="s">
        <v>53</v>
      </c>
      <c r="M90" s="5" t="str">
        <f t="array" ref="M90">XLOOKUP($A90,'Raw Data'!$A$2:$A$1000,'Raw Data'!$M$2:$M$1000)</f>
        <v>Ranjitha</v>
      </c>
      <c r="N90" s="5" t="str">
        <f t="array" ref="N90">IFERROR(XLOOKUP($A90,'Screening Interviews'!$A$2:$A$1000,'Screening Interviews'!$N$2:$N$1000),"x")</f>
        <v>x</v>
      </c>
      <c r="O90" s="5" t="str">
        <f t="array" ref="O90">IFERROR(XLOOKUP($A90,'Round 1'!$A$2:$A$1000,'Round 1'!$O$2:$O$1000),"x")</f>
        <v>x</v>
      </c>
      <c r="P90" s="5" t="str">
        <f t="array" ref="P90">IFERROR(XLOOKUP($A90,'HR Round'!$A$2:$A$1000,'HR Round'!$O$2:$O$1000),"x")</f>
        <v>x</v>
      </c>
      <c r="Q90" s="5" t="str">
        <f t="array" ref="Q90">IFERROR(XLOOKUP($A90,Offer!$A$2:$A$1000,Offer!$P$2:$P$1000),"x")</f>
        <v>x</v>
      </c>
      <c r="R90" s="5" t="str">
        <f t="array" ref="R90">iferror(XLOOKUP($A90,Offer!$A$2:$A$1000,Offer!$Q$2:$Q$1000),"x")</f>
        <v>x</v>
      </c>
      <c r="S90" s="5" t="str">
        <f t="array" ref="S90">iferror(XLOOKUP($A90,Onboarding!$A$2:$A$1000,Onboarding!$R$2:$R$1000),"x")</f>
        <v>x</v>
      </c>
      <c r="T90" s="5" t="str">
        <f t="shared" si="2"/>
        <v>Previous Cycle</v>
      </c>
      <c r="U90" s="5"/>
      <c r="V90" s="5">
        <f t="shared" si="3"/>
        <v>0</v>
      </c>
      <c r="W90" s="4"/>
      <c r="X90" s="4"/>
      <c r="Y90" s="4"/>
      <c r="Z90" s="4"/>
      <c r="AA90" s="4"/>
      <c r="AB90" s="4"/>
    </row>
    <row r="91">
      <c r="A91" s="5" t="str">
        <f t="shared" si="1"/>
        <v>Req_1239234567979</v>
      </c>
      <c r="B91" s="5" t="s">
        <v>338</v>
      </c>
      <c r="C91" s="5">
        <v>9.234567979E9</v>
      </c>
      <c r="D91" s="4" t="s">
        <v>339</v>
      </c>
      <c r="E91" s="5" t="s">
        <v>63</v>
      </c>
      <c r="F91" s="5" t="s">
        <v>40</v>
      </c>
      <c r="G91" s="5" t="s">
        <v>41</v>
      </c>
      <c r="H91" s="5" t="s">
        <v>42</v>
      </c>
      <c r="I91" s="6">
        <v>45381.0</v>
      </c>
      <c r="J91" s="5" t="s">
        <v>51</v>
      </c>
      <c r="K91" s="4" t="s">
        <v>340</v>
      </c>
      <c r="L91" s="5" t="s">
        <v>45</v>
      </c>
      <c r="M91" s="5" t="str">
        <f t="array" ref="M91">XLOOKUP($A91,'Raw Data'!$A$2:$A$1000,'Raw Data'!$M$2:$M$1000)</f>
        <v>Ayushi</v>
      </c>
      <c r="N91" s="5" t="str">
        <f t="array" ref="N91">IFERROR(XLOOKUP($A91,'Screening Interviews'!$A$2:$A$1000,'Screening Interviews'!$N$2:$N$1000),"x")</f>
        <v>Not Shortlisted</v>
      </c>
      <c r="O91" s="5" t="str">
        <f t="array" ref="O91">IFERROR(XLOOKUP($A91,'Round 1'!$A$2:$A$1000,'Round 1'!$O$2:$O$1000),"x")</f>
        <v>x</v>
      </c>
      <c r="P91" s="5" t="str">
        <f t="array" ref="P91">IFERROR(XLOOKUP($A91,'HR Round'!$A$2:$A$1000,'HR Round'!$O$2:$O$1000),"x")</f>
        <v>x</v>
      </c>
      <c r="Q91" s="5" t="str">
        <f t="array" ref="Q91">IFERROR(XLOOKUP($A91,Offer!$A$2:$A$1000,Offer!$P$2:$P$1000),"x")</f>
        <v>x</v>
      </c>
      <c r="R91" s="5" t="str">
        <f t="array" ref="R91">iferror(XLOOKUP($A91,Offer!$A$2:$A$1000,Offer!$Q$2:$Q$1000),"x")</f>
        <v>x</v>
      </c>
      <c r="S91" s="5" t="str">
        <f t="array" ref="S91">iferror(XLOOKUP($A91,Onboarding!$A$2:$A$1000,Onboarding!$R$2:$R$1000),"x")</f>
        <v>x</v>
      </c>
      <c r="T91" s="5" t="str">
        <f t="shared" si="2"/>
        <v>Screening Interview Status</v>
      </c>
      <c r="U91" s="5"/>
      <c r="V91" s="5">
        <f t="shared" si="3"/>
        <v>1</v>
      </c>
      <c r="W91" s="4"/>
      <c r="X91" s="4"/>
      <c r="Y91" s="4"/>
      <c r="Z91" s="4"/>
      <c r="AA91" s="4"/>
      <c r="AB91" s="4"/>
    </row>
    <row r="92">
      <c r="A92" s="5" t="str">
        <f t="shared" si="1"/>
        <v>Req_1239234567980</v>
      </c>
      <c r="B92" s="5" t="s">
        <v>341</v>
      </c>
      <c r="C92" s="5">
        <v>9.23456798E9</v>
      </c>
      <c r="D92" s="4" t="s">
        <v>342</v>
      </c>
      <c r="E92" s="5" t="s">
        <v>73</v>
      </c>
      <c r="F92" s="5" t="s">
        <v>40</v>
      </c>
      <c r="G92" s="5" t="s">
        <v>49</v>
      </c>
      <c r="H92" s="5" t="s">
        <v>343</v>
      </c>
      <c r="I92" s="6">
        <v>45042.0</v>
      </c>
      <c r="J92" s="5" t="s">
        <v>59</v>
      </c>
      <c r="K92" s="4" t="s">
        <v>344</v>
      </c>
      <c r="L92" s="5" t="s">
        <v>53</v>
      </c>
      <c r="M92" s="5" t="str">
        <f t="array" ref="M92">XLOOKUP($A92,'Raw Data'!$A$2:$A$1000,'Raw Data'!$M$2:$M$1000)</f>
        <v>Kartik</v>
      </c>
      <c r="N92" s="5" t="str">
        <f t="array" ref="N92">IFERROR(XLOOKUP($A92,'Screening Interviews'!$A$2:$A$1000,'Screening Interviews'!$N$2:$N$1000),"x")</f>
        <v>x</v>
      </c>
      <c r="O92" s="5" t="str">
        <f t="array" ref="O92">IFERROR(XLOOKUP($A92,'Round 1'!$A$2:$A$1000,'Round 1'!$O$2:$O$1000),"x")</f>
        <v>x</v>
      </c>
      <c r="P92" s="5" t="str">
        <f t="array" ref="P92">IFERROR(XLOOKUP($A92,'HR Round'!$A$2:$A$1000,'HR Round'!$O$2:$O$1000),"x")</f>
        <v>x</v>
      </c>
      <c r="Q92" s="5" t="str">
        <f t="array" ref="Q92">IFERROR(XLOOKUP($A92,Offer!$A$2:$A$1000,Offer!$P$2:$P$1000),"x")</f>
        <v>x</v>
      </c>
      <c r="R92" s="5" t="str">
        <f t="array" ref="R92">iferror(XLOOKUP($A92,Offer!$A$2:$A$1000,Offer!$Q$2:$Q$1000),"x")</f>
        <v>x</v>
      </c>
      <c r="S92" s="5" t="str">
        <f t="array" ref="S92">iferror(XLOOKUP($A92,Onboarding!$A$2:$A$1000,Onboarding!$R$2:$R$1000),"x")</f>
        <v>x</v>
      </c>
      <c r="T92" s="5" t="str">
        <f t="shared" si="2"/>
        <v>Previous Cycle</v>
      </c>
      <c r="U92" s="5"/>
      <c r="V92" s="5">
        <f t="shared" si="3"/>
        <v>0</v>
      </c>
      <c r="W92" s="4"/>
      <c r="X92" s="4"/>
      <c r="Y92" s="4"/>
      <c r="Z92" s="4"/>
      <c r="AA92" s="4"/>
      <c r="AB92" s="4"/>
    </row>
    <row r="93">
      <c r="A93" s="5" t="str">
        <f t="shared" si="1"/>
        <v>Req_1239234567981</v>
      </c>
      <c r="B93" s="5" t="s">
        <v>345</v>
      </c>
      <c r="C93" s="5">
        <v>9.234567981E9</v>
      </c>
      <c r="D93" s="4" t="s">
        <v>346</v>
      </c>
      <c r="E93" s="5" t="s">
        <v>68</v>
      </c>
      <c r="F93" s="5" t="s">
        <v>40</v>
      </c>
      <c r="G93" s="5" t="s">
        <v>69</v>
      </c>
      <c r="H93" s="5" t="s">
        <v>42</v>
      </c>
      <c r="I93" s="6">
        <v>45349.0</v>
      </c>
      <c r="J93" s="5" t="s">
        <v>43</v>
      </c>
      <c r="K93" s="4" t="s">
        <v>347</v>
      </c>
      <c r="L93" s="5" t="s">
        <v>45</v>
      </c>
      <c r="M93" s="5" t="str">
        <f t="array" ref="M93">XLOOKUP($A93,'Raw Data'!$A$2:$A$1000,'Raw Data'!$M$2:$M$1000)</f>
        <v>Radhika</v>
      </c>
      <c r="N93" s="5" t="str">
        <f t="array" ref="N93">IFERROR(XLOOKUP($A93,'Screening Interviews'!$A$2:$A$1000,'Screening Interviews'!$N$2:$N$1000),"x")</f>
        <v>Shortlisted</v>
      </c>
      <c r="O93" s="5" t="str">
        <f t="array" ref="O93">IFERROR(XLOOKUP($A93,'Round 1'!$A$2:$A$1000,'Round 1'!$O$2:$O$1000),"x")</f>
        <v>Reject</v>
      </c>
      <c r="P93" s="5" t="str">
        <f t="array" ref="P93">IFERROR(XLOOKUP($A93,'HR Round'!$A$2:$A$1000,'HR Round'!$O$2:$O$1000),"x")</f>
        <v>x</v>
      </c>
      <c r="Q93" s="5" t="str">
        <f t="array" ref="Q93">IFERROR(XLOOKUP($A93,Offer!$A$2:$A$1000,Offer!$P$2:$P$1000),"x")</f>
        <v>x</v>
      </c>
      <c r="R93" s="5" t="str">
        <f t="array" ref="R93">iferror(XLOOKUP($A93,Offer!$A$2:$A$1000,Offer!$Q$2:$Q$1000),"x")</f>
        <v>x</v>
      </c>
      <c r="S93" s="5" t="str">
        <f t="array" ref="S93">iferror(XLOOKUP($A93,Onboarding!$A$2:$A$1000,Onboarding!$R$2:$R$1000),"x")</f>
        <v>x</v>
      </c>
      <c r="T93" s="5" t="str">
        <f t="shared" si="2"/>
        <v>Round 1 Status</v>
      </c>
      <c r="U93" s="5"/>
      <c r="V93" s="5">
        <f t="shared" si="3"/>
        <v>2</v>
      </c>
      <c r="W93" s="4"/>
      <c r="X93" s="4"/>
      <c r="Y93" s="4"/>
      <c r="Z93" s="4"/>
      <c r="AA93" s="4"/>
      <c r="AB93" s="4"/>
    </row>
    <row r="94">
      <c r="A94" s="5" t="str">
        <f t="shared" si="1"/>
        <v>Req_1239234567982</v>
      </c>
      <c r="B94" s="5" t="s">
        <v>348</v>
      </c>
      <c r="C94" s="5">
        <v>9.234567982E9</v>
      </c>
      <c r="D94" s="4" t="s">
        <v>349</v>
      </c>
      <c r="E94" s="5" t="s">
        <v>48</v>
      </c>
      <c r="F94" s="5" t="s">
        <v>40</v>
      </c>
      <c r="G94" s="5" t="s">
        <v>57</v>
      </c>
      <c r="H94" s="5" t="s">
        <v>42</v>
      </c>
      <c r="I94" s="6">
        <v>45350.0</v>
      </c>
      <c r="J94" s="5" t="s">
        <v>51</v>
      </c>
      <c r="K94" s="4" t="s">
        <v>350</v>
      </c>
      <c r="L94" s="5" t="s">
        <v>45</v>
      </c>
      <c r="M94" s="5" t="str">
        <f t="array" ref="M94">XLOOKUP($A94,'Raw Data'!$A$2:$A$1000,'Raw Data'!$M$2:$M$1000)</f>
        <v>Ayushi</v>
      </c>
      <c r="N94" s="5" t="str">
        <f t="array" ref="N94">IFERROR(XLOOKUP($A94,'Screening Interviews'!$A$2:$A$1000,'Screening Interviews'!$N$2:$N$1000),"x")</f>
        <v>Not Shortlisted</v>
      </c>
      <c r="O94" s="5" t="str">
        <f t="array" ref="O94">IFERROR(XLOOKUP($A94,'Round 1'!$A$2:$A$1000,'Round 1'!$O$2:$O$1000),"x")</f>
        <v>x</v>
      </c>
      <c r="P94" s="5" t="str">
        <f t="array" ref="P94">IFERROR(XLOOKUP($A94,'HR Round'!$A$2:$A$1000,'HR Round'!$O$2:$O$1000),"x")</f>
        <v>x</v>
      </c>
      <c r="Q94" s="5" t="str">
        <f t="array" ref="Q94">IFERROR(XLOOKUP($A94,Offer!$A$2:$A$1000,Offer!$P$2:$P$1000),"x")</f>
        <v>x</v>
      </c>
      <c r="R94" s="5" t="str">
        <f t="array" ref="R94">iferror(XLOOKUP($A94,Offer!$A$2:$A$1000,Offer!$Q$2:$Q$1000),"x")</f>
        <v>x</v>
      </c>
      <c r="S94" s="5" t="str">
        <f t="array" ref="S94">iferror(XLOOKUP($A94,Onboarding!$A$2:$A$1000,Onboarding!$R$2:$R$1000),"x")</f>
        <v>x</v>
      </c>
      <c r="T94" s="5" t="str">
        <f t="shared" si="2"/>
        <v>Screening Interview Status</v>
      </c>
      <c r="U94" s="5"/>
      <c r="V94" s="5">
        <f t="shared" si="3"/>
        <v>1</v>
      </c>
      <c r="W94" s="4"/>
      <c r="X94" s="4"/>
      <c r="Y94" s="4"/>
      <c r="Z94" s="4"/>
      <c r="AA94" s="4"/>
      <c r="AB94" s="4"/>
    </row>
    <row r="95">
      <c r="A95" s="5" t="str">
        <f t="shared" si="1"/>
        <v>Req_1239234567983</v>
      </c>
      <c r="B95" s="5" t="s">
        <v>351</v>
      </c>
      <c r="C95" s="5">
        <v>9.234567983E9</v>
      </c>
      <c r="D95" s="4" t="s">
        <v>352</v>
      </c>
      <c r="E95" s="5" t="s">
        <v>39</v>
      </c>
      <c r="F95" s="5" t="s">
        <v>40</v>
      </c>
      <c r="G95" s="5" t="s">
        <v>64</v>
      </c>
      <c r="H95" s="5" t="s">
        <v>42</v>
      </c>
      <c r="I95" s="6">
        <v>45351.0</v>
      </c>
      <c r="J95" s="5" t="s">
        <v>59</v>
      </c>
      <c r="K95" s="4" t="s">
        <v>353</v>
      </c>
      <c r="L95" s="5" t="s">
        <v>45</v>
      </c>
      <c r="M95" s="5" t="str">
        <f t="array" ref="M95">XLOOKUP($A95,'Raw Data'!$A$2:$A$1000,'Raw Data'!$M$2:$M$1000)</f>
        <v>Ranjitha</v>
      </c>
      <c r="N95" s="5" t="str">
        <f t="array" ref="N95">IFERROR(XLOOKUP($A95,'Screening Interviews'!$A$2:$A$1000,'Screening Interviews'!$N$2:$N$1000),"x")</f>
        <v>Shortlisted</v>
      </c>
      <c r="O95" s="5" t="str">
        <f t="array" ref="O95">IFERROR(XLOOKUP($A95,'Round 1'!$A$2:$A$1000,'Round 1'!$O$2:$O$1000),"x")</f>
        <v>Select</v>
      </c>
      <c r="P95" s="5" t="str">
        <f t="array" ref="P95">IFERROR(XLOOKUP($A95,'HR Round'!$A$2:$A$1000,'HR Round'!$O$2:$O$1000),"x")</f>
        <v>On Hold</v>
      </c>
      <c r="Q95" s="5" t="str">
        <f t="array" ref="Q95">IFERROR(XLOOKUP($A95,Offer!$A$2:$A$1000,Offer!$P$2:$P$1000),"x")</f>
        <v>x</v>
      </c>
      <c r="R95" s="5" t="str">
        <f t="array" ref="R95">iferror(XLOOKUP($A95,Offer!$A$2:$A$1000,Offer!$Q$2:$Q$1000),"x")</f>
        <v>x</v>
      </c>
      <c r="S95" s="5" t="str">
        <f t="array" ref="S95">iferror(XLOOKUP($A95,Onboarding!$A$2:$A$1000,Onboarding!$R$2:$R$1000),"x")</f>
        <v>x</v>
      </c>
      <c r="T95" s="5" t="str">
        <f t="shared" si="2"/>
        <v>HR Round Status</v>
      </c>
      <c r="U95" s="5"/>
      <c r="V95" s="5">
        <f t="shared" si="3"/>
        <v>3</v>
      </c>
      <c r="W95" s="4"/>
      <c r="X95" s="4"/>
      <c r="Y95" s="4"/>
      <c r="Z95" s="4"/>
      <c r="AA95" s="4"/>
      <c r="AB95" s="4"/>
    </row>
    <row r="96">
      <c r="A96" s="5" t="str">
        <f t="shared" si="1"/>
        <v>Req_1239234567984</v>
      </c>
      <c r="B96" s="5" t="s">
        <v>354</v>
      </c>
      <c r="C96" s="5">
        <v>9.234567984E9</v>
      </c>
      <c r="D96" s="4" t="s">
        <v>355</v>
      </c>
      <c r="E96" s="5" t="s">
        <v>56</v>
      </c>
      <c r="F96" s="5" t="s">
        <v>40</v>
      </c>
      <c r="G96" s="5" t="s">
        <v>41</v>
      </c>
      <c r="H96" s="5" t="s">
        <v>58</v>
      </c>
      <c r="I96" s="6">
        <v>44945.0</v>
      </c>
      <c r="J96" s="5" t="s">
        <v>43</v>
      </c>
      <c r="K96" s="4" t="s">
        <v>356</v>
      </c>
      <c r="L96" s="5" t="s">
        <v>53</v>
      </c>
      <c r="M96" s="5" t="str">
        <f t="array" ref="M96">XLOOKUP($A96,'Raw Data'!$A$2:$A$1000,'Raw Data'!$M$2:$M$1000)</f>
        <v>Ayushi</v>
      </c>
      <c r="N96" s="5" t="str">
        <f t="array" ref="N96">IFERROR(XLOOKUP($A96,'Screening Interviews'!$A$2:$A$1000,'Screening Interviews'!$N$2:$N$1000),"x")</f>
        <v>x</v>
      </c>
      <c r="O96" s="5" t="str">
        <f t="array" ref="O96">IFERROR(XLOOKUP($A96,'Round 1'!$A$2:$A$1000,'Round 1'!$O$2:$O$1000),"x")</f>
        <v>x</v>
      </c>
      <c r="P96" s="5" t="str">
        <f t="array" ref="P96">IFERROR(XLOOKUP($A96,'HR Round'!$A$2:$A$1000,'HR Round'!$O$2:$O$1000),"x")</f>
        <v>x</v>
      </c>
      <c r="Q96" s="5" t="str">
        <f t="array" ref="Q96">IFERROR(XLOOKUP($A96,Offer!$A$2:$A$1000,Offer!$P$2:$P$1000),"x")</f>
        <v>x</v>
      </c>
      <c r="R96" s="5" t="str">
        <f t="array" ref="R96">iferror(XLOOKUP($A96,Offer!$A$2:$A$1000,Offer!$Q$2:$Q$1000),"x")</f>
        <v>x</v>
      </c>
      <c r="S96" s="5" t="str">
        <f t="array" ref="S96">iferror(XLOOKUP($A96,Onboarding!$A$2:$A$1000,Onboarding!$R$2:$R$1000),"x")</f>
        <v>x</v>
      </c>
      <c r="T96" s="5" t="str">
        <f t="shared" si="2"/>
        <v>Previous Cycle</v>
      </c>
      <c r="U96" s="5"/>
      <c r="V96" s="5">
        <f t="shared" si="3"/>
        <v>0</v>
      </c>
      <c r="W96" s="4"/>
      <c r="X96" s="4"/>
      <c r="Y96" s="4"/>
      <c r="Z96" s="4"/>
      <c r="AA96" s="4"/>
      <c r="AB96" s="4"/>
    </row>
    <row r="97">
      <c r="A97" s="5" t="str">
        <f t="shared" si="1"/>
        <v>Req_1239234567985</v>
      </c>
      <c r="B97" s="5" t="s">
        <v>357</v>
      </c>
      <c r="C97" s="5">
        <v>9.234567985E9</v>
      </c>
      <c r="D97" s="4" t="s">
        <v>358</v>
      </c>
      <c r="E97" s="5" t="s">
        <v>63</v>
      </c>
      <c r="F97" s="5" t="s">
        <v>40</v>
      </c>
      <c r="G97" s="5" t="s">
        <v>49</v>
      </c>
      <c r="H97" s="5" t="s">
        <v>359</v>
      </c>
      <c r="I97" s="6">
        <v>45149.0</v>
      </c>
      <c r="J97" s="5" t="s">
        <v>51</v>
      </c>
      <c r="K97" s="4" t="s">
        <v>360</v>
      </c>
      <c r="L97" s="5" t="s">
        <v>53</v>
      </c>
      <c r="M97" s="5" t="str">
        <f t="array" ref="M97">XLOOKUP($A97,'Raw Data'!$A$2:$A$1000,'Raw Data'!$M$2:$M$1000)</f>
        <v>Kartik</v>
      </c>
      <c r="N97" s="5" t="str">
        <f t="array" ref="N97">IFERROR(XLOOKUP($A97,'Screening Interviews'!$A$2:$A$1000,'Screening Interviews'!$N$2:$N$1000),"x")</f>
        <v>x</v>
      </c>
      <c r="O97" s="5" t="str">
        <f t="array" ref="O97">IFERROR(XLOOKUP($A97,'Round 1'!$A$2:$A$1000,'Round 1'!$O$2:$O$1000),"x")</f>
        <v>x</v>
      </c>
      <c r="P97" s="5" t="str">
        <f t="array" ref="P97">IFERROR(XLOOKUP($A97,'HR Round'!$A$2:$A$1000,'HR Round'!$O$2:$O$1000),"x")</f>
        <v>x</v>
      </c>
      <c r="Q97" s="5" t="str">
        <f t="array" ref="Q97">IFERROR(XLOOKUP($A97,Offer!$A$2:$A$1000,Offer!$P$2:$P$1000),"x")</f>
        <v>x</v>
      </c>
      <c r="R97" s="5" t="str">
        <f t="array" ref="R97">iferror(XLOOKUP($A97,Offer!$A$2:$A$1000,Offer!$Q$2:$Q$1000),"x")</f>
        <v>x</v>
      </c>
      <c r="S97" s="5" t="str">
        <f t="array" ref="S97">iferror(XLOOKUP($A97,Onboarding!$A$2:$A$1000,Onboarding!$R$2:$R$1000),"x")</f>
        <v>x</v>
      </c>
      <c r="T97" s="5" t="str">
        <f t="shared" si="2"/>
        <v>Previous Cycle</v>
      </c>
      <c r="U97" s="5"/>
      <c r="V97" s="5">
        <f t="shared" si="3"/>
        <v>0</v>
      </c>
      <c r="W97" s="4"/>
      <c r="X97" s="4"/>
      <c r="Y97" s="4"/>
      <c r="Z97" s="4"/>
      <c r="AA97" s="4"/>
      <c r="AB97" s="4"/>
    </row>
    <row r="98">
      <c r="A98" s="5" t="str">
        <f t="shared" si="1"/>
        <v>Req_1239234567986</v>
      </c>
      <c r="B98" s="5" t="s">
        <v>361</v>
      </c>
      <c r="C98" s="5">
        <v>9.234567986E9</v>
      </c>
      <c r="D98" s="4" t="s">
        <v>362</v>
      </c>
      <c r="E98" s="5" t="s">
        <v>73</v>
      </c>
      <c r="F98" s="5" t="s">
        <v>40</v>
      </c>
      <c r="G98" s="5" t="s">
        <v>69</v>
      </c>
      <c r="H98" s="5" t="s">
        <v>58</v>
      </c>
      <c r="I98" s="6">
        <v>45127.0</v>
      </c>
      <c r="J98" s="5" t="s">
        <v>59</v>
      </c>
      <c r="K98" s="4" t="s">
        <v>363</v>
      </c>
      <c r="L98" s="5" t="s">
        <v>53</v>
      </c>
      <c r="M98" s="5" t="str">
        <f t="array" ref="M98">XLOOKUP($A98,'Raw Data'!$A$2:$A$1000,'Raw Data'!$M$2:$M$1000)</f>
        <v>Radhika</v>
      </c>
      <c r="N98" s="5" t="str">
        <f t="array" ref="N98">IFERROR(XLOOKUP($A98,'Screening Interviews'!$A$2:$A$1000,'Screening Interviews'!$N$2:$N$1000),"x")</f>
        <v>x</v>
      </c>
      <c r="O98" s="5" t="str">
        <f t="array" ref="O98">IFERROR(XLOOKUP($A98,'Round 1'!$A$2:$A$1000,'Round 1'!$O$2:$O$1000),"x")</f>
        <v>x</v>
      </c>
      <c r="P98" s="5" t="str">
        <f t="array" ref="P98">IFERROR(XLOOKUP($A98,'HR Round'!$A$2:$A$1000,'HR Round'!$O$2:$O$1000),"x")</f>
        <v>x</v>
      </c>
      <c r="Q98" s="5" t="str">
        <f t="array" ref="Q98">IFERROR(XLOOKUP($A98,Offer!$A$2:$A$1000,Offer!$P$2:$P$1000),"x")</f>
        <v>x</v>
      </c>
      <c r="R98" s="5" t="str">
        <f t="array" ref="R98">iferror(XLOOKUP($A98,Offer!$A$2:$A$1000,Offer!$Q$2:$Q$1000),"x")</f>
        <v>x</v>
      </c>
      <c r="S98" s="5" t="str">
        <f t="array" ref="S98">iferror(XLOOKUP($A98,Onboarding!$A$2:$A$1000,Onboarding!$R$2:$R$1000),"x")</f>
        <v>x</v>
      </c>
      <c r="T98" s="5" t="str">
        <f t="shared" si="2"/>
        <v>Previous Cycle</v>
      </c>
      <c r="U98" s="5"/>
      <c r="V98" s="5">
        <f t="shared" si="3"/>
        <v>0</v>
      </c>
      <c r="W98" s="4"/>
      <c r="X98" s="4"/>
      <c r="Y98" s="4"/>
      <c r="Z98" s="4"/>
      <c r="AA98" s="4"/>
      <c r="AB98" s="4"/>
    </row>
    <row r="99">
      <c r="A99" s="5" t="str">
        <f t="shared" si="1"/>
        <v>Req_1239234567987</v>
      </c>
      <c r="B99" s="5" t="s">
        <v>364</v>
      </c>
      <c r="C99" s="5">
        <v>9.234567987E9</v>
      </c>
      <c r="D99" s="4" t="s">
        <v>365</v>
      </c>
      <c r="E99" s="5" t="s">
        <v>48</v>
      </c>
      <c r="F99" s="5" t="s">
        <v>40</v>
      </c>
      <c r="G99" s="5" t="s">
        <v>57</v>
      </c>
      <c r="H99" s="5" t="s">
        <v>58</v>
      </c>
      <c r="I99" s="6">
        <v>45355.0</v>
      </c>
      <c r="J99" s="5" t="s">
        <v>43</v>
      </c>
      <c r="K99" s="4" t="s">
        <v>366</v>
      </c>
      <c r="L99" s="5" t="s">
        <v>45</v>
      </c>
      <c r="M99" s="5" t="str">
        <f t="array" ref="M99">XLOOKUP($A99,'Raw Data'!$A$2:$A$1000,'Raw Data'!$M$2:$M$1000)</f>
        <v>Ayushi</v>
      </c>
      <c r="N99" s="5" t="str">
        <f t="array" ref="N99">IFERROR(XLOOKUP($A99,'Screening Interviews'!$A$2:$A$1000,'Screening Interviews'!$N$2:$N$1000),"x")</f>
        <v>Not Shortlisted</v>
      </c>
      <c r="O99" s="5" t="str">
        <f t="array" ref="O99">IFERROR(XLOOKUP($A99,'Round 1'!$A$2:$A$1000,'Round 1'!$O$2:$O$1000),"x")</f>
        <v>x</v>
      </c>
      <c r="P99" s="5" t="str">
        <f t="array" ref="P99">IFERROR(XLOOKUP($A99,'HR Round'!$A$2:$A$1000,'HR Round'!$O$2:$O$1000),"x")</f>
        <v>x</v>
      </c>
      <c r="Q99" s="5" t="str">
        <f t="array" ref="Q99">IFERROR(XLOOKUP($A99,Offer!$A$2:$A$1000,Offer!$P$2:$P$1000),"x")</f>
        <v>x</v>
      </c>
      <c r="R99" s="5" t="str">
        <f t="array" ref="R99">iferror(XLOOKUP($A99,Offer!$A$2:$A$1000,Offer!$Q$2:$Q$1000),"x")</f>
        <v>x</v>
      </c>
      <c r="S99" s="5" t="str">
        <f t="array" ref="S99">iferror(XLOOKUP($A99,Onboarding!$A$2:$A$1000,Onboarding!$R$2:$R$1000),"x")</f>
        <v>x</v>
      </c>
      <c r="T99" s="5" t="str">
        <f t="shared" si="2"/>
        <v>Screening Interview Status</v>
      </c>
      <c r="U99" s="5"/>
      <c r="V99" s="5">
        <f t="shared" si="3"/>
        <v>1</v>
      </c>
      <c r="W99" s="4"/>
      <c r="X99" s="4"/>
      <c r="Y99" s="4"/>
      <c r="Z99" s="4"/>
      <c r="AA99" s="4"/>
      <c r="AB99" s="4"/>
    </row>
    <row r="100">
      <c r="A100" s="5" t="str">
        <f t="shared" si="1"/>
        <v>Req_1239234567988</v>
      </c>
      <c r="B100" s="5" t="s">
        <v>367</v>
      </c>
      <c r="C100" s="5">
        <v>9.234567988E9</v>
      </c>
      <c r="D100" s="4" t="s">
        <v>368</v>
      </c>
      <c r="E100" s="5" t="s">
        <v>68</v>
      </c>
      <c r="F100" s="5" t="s">
        <v>40</v>
      </c>
      <c r="G100" s="5" t="s">
        <v>64</v>
      </c>
      <c r="H100" s="5" t="s">
        <v>58</v>
      </c>
      <c r="I100" s="6">
        <v>45183.0</v>
      </c>
      <c r="J100" s="5" t="s">
        <v>51</v>
      </c>
      <c r="K100" s="4" t="s">
        <v>369</v>
      </c>
      <c r="L100" s="5" t="s">
        <v>53</v>
      </c>
      <c r="M100" s="5" t="str">
        <f t="array" ref="M100">XLOOKUP($A100,'Raw Data'!$A$2:$A$1000,'Raw Data'!$M$2:$M$1000)</f>
        <v>Ranjitha</v>
      </c>
      <c r="N100" s="5" t="str">
        <f t="array" ref="N100">IFERROR(XLOOKUP($A100,'Screening Interviews'!$A$2:$A$1000,'Screening Interviews'!$N$2:$N$1000),"x")</f>
        <v>x</v>
      </c>
      <c r="O100" s="5" t="str">
        <f t="array" ref="O100">IFERROR(XLOOKUP($A100,'Round 1'!$A$2:$A$1000,'Round 1'!$O$2:$O$1000),"x")</f>
        <v>x</v>
      </c>
      <c r="P100" s="5" t="str">
        <f t="array" ref="P100">IFERROR(XLOOKUP($A100,'HR Round'!$A$2:$A$1000,'HR Round'!$O$2:$O$1000),"x")</f>
        <v>x</v>
      </c>
      <c r="Q100" s="5" t="str">
        <f t="array" ref="Q100">IFERROR(XLOOKUP($A100,Offer!$A$2:$A$1000,Offer!$P$2:$P$1000),"x")</f>
        <v>x</v>
      </c>
      <c r="R100" s="5" t="str">
        <f t="array" ref="R100">iferror(XLOOKUP($A100,Offer!$A$2:$A$1000,Offer!$Q$2:$Q$1000),"x")</f>
        <v>x</v>
      </c>
      <c r="S100" s="5" t="str">
        <f t="array" ref="S100">iferror(XLOOKUP($A100,Onboarding!$A$2:$A$1000,Onboarding!$R$2:$R$1000),"x")</f>
        <v>x</v>
      </c>
      <c r="T100" s="5" t="str">
        <f t="shared" si="2"/>
        <v>Previous Cycle</v>
      </c>
      <c r="U100" s="5"/>
      <c r="V100" s="5">
        <f t="shared" si="3"/>
        <v>0</v>
      </c>
      <c r="W100" s="4"/>
      <c r="X100" s="4"/>
      <c r="Y100" s="4"/>
      <c r="Z100" s="4"/>
      <c r="AA100" s="4"/>
      <c r="AB100" s="4"/>
    </row>
    <row r="101">
      <c r="A101" s="5" t="str">
        <f t="shared" si="1"/>
        <v>Req_1239234567989</v>
      </c>
      <c r="B101" s="5" t="s">
        <v>370</v>
      </c>
      <c r="C101" s="5">
        <v>9.234567989E9</v>
      </c>
      <c r="D101" s="4" t="s">
        <v>371</v>
      </c>
      <c r="E101" s="5" t="s">
        <v>39</v>
      </c>
      <c r="F101" s="5" t="s">
        <v>40</v>
      </c>
      <c r="G101" s="5" t="s">
        <v>49</v>
      </c>
      <c r="H101" s="5" t="s">
        <v>372</v>
      </c>
      <c r="I101" s="6">
        <v>45357.0</v>
      </c>
      <c r="J101" s="5" t="s">
        <v>59</v>
      </c>
      <c r="K101" s="4" t="s">
        <v>373</v>
      </c>
      <c r="L101" s="5" t="s">
        <v>45</v>
      </c>
      <c r="M101" s="5" t="str">
        <f t="array" ref="M101">XLOOKUP($A101,'Raw Data'!$A$2:$A$1000,'Raw Data'!$M$2:$M$1000)</f>
        <v>Ayushi</v>
      </c>
      <c r="N101" s="5" t="str">
        <f t="array" ref="N101">IFERROR(XLOOKUP($A101,'Screening Interviews'!$A$2:$A$1000,'Screening Interviews'!$N$2:$N$1000),"x")</f>
        <v>Shortlisted</v>
      </c>
      <c r="O101" s="5" t="str">
        <f t="array" ref="O101">IFERROR(XLOOKUP($A101,'Round 1'!$A$2:$A$1000,'Round 1'!$O$2:$O$1000),"x")</f>
        <v>Reject</v>
      </c>
      <c r="P101" s="5" t="str">
        <f t="array" ref="P101">IFERROR(XLOOKUP($A101,'HR Round'!$A$2:$A$1000,'HR Round'!$O$2:$O$1000),"x")</f>
        <v>x</v>
      </c>
      <c r="Q101" s="5" t="str">
        <f t="array" ref="Q101">IFERROR(XLOOKUP($A101,Offer!$A$2:$A$1000,Offer!$P$2:$P$1000),"x")</f>
        <v>x</v>
      </c>
      <c r="R101" s="5" t="str">
        <f t="array" ref="R101">iferror(XLOOKUP($A101,Offer!$A$2:$A$1000,Offer!$Q$2:$Q$1000),"x")</f>
        <v>x</v>
      </c>
      <c r="S101" s="5" t="str">
        <f t="array" ref="S101">iferror(XLOOKUP($A101,Onboarding!$A$2:$A$1000,Onboarding!$R$2:$R$1000),"x")</f>
        <v>x</v>
      </c>
      <c r="T101" s="5" t="str">
        <f t="shared" si="2"/>
        <v>Round 1 Status</v>
      </c>
      <c r="U101" s="5"/>
      <c r="V101" s="5">
        <f t="shared" si="3"/>
        <v>2</v>
      </c>
      <c r="W101" s="4"/>
      <c r="X101" s="4"/>
      <c r="Y101" s="4"/>
      <c r="Z101" s="4"/>
      <c r="AA101" s="4"/>
      <c r="AB101" s="4"/>
    </row>
    <row r="102">
      <c r="A102" s="5" t="str">
        <f t="shared" si="1"/>
        <v>Req_1239234567990</v>
      </c>
      <c r="B102" s="5" t="s">
        <v>374</v>
      </c>
      <c r="C102" s="5">
        <v>9.23456799E9</v>
      </c>
      <c r="D102" s="4" t="s">
        <v>375</v>
      </c>
      <c r="E102" s="5" t="s">
        <v>56</v>
      </c>
      <c r="F102" s="5" t="s">
        <v>40</v>
      </c>
      <c r="G102" s="5" t="s">
        <v>41</v>
      </c>
      <c r="H102" s="5" t="s">
        <v>58</v>
      </c>
      <c r="I102" s="6">
        <v>45358.0</v>
      </c>
      <c r="J102" s="5" t="s">
        <v>43</v>
      </c>
      <c r="K102" s="4" t="s">
        <v>376</v>
      </c>
      <c r="L102" s="5" t="s">
        <v>45</v>
      </c>
      <c r="M102" s="5" t="str">
        <f t="array" ref="M102">XLOOKUP($A102,'Raw Data'!$A$2:$A$1000,'Raw Data'!$M$2:$M$1000)</f>
        <v>Kartik</v>
      </c>
      <c r="N102" s="5" t="str">
        <f t="array" ref="N102">IFERROR(XLOOKUP($A102,'Screening Interviews'!$A$2:$A$1000,'Screening Interviews'!$N$2:$N$1000),"x")</f>
        <v>Not Shortlisted</v>
      </c>
      <c r="O102" s="5" t="str">
        <f t="array" ref="O102">IFERROR(XLOOKUP($A102,'Round 1'!$A$2:$A$1000,'Round 1'!$O$2:$O$1000),"x")</f>
        <v>x</v>
      </c>
      <c r="P102" s="5" t="str">
        <f t="array" ref="P102">IFERROR(XLOOKUP($A102,'HR Round'!$A$2:$A$1000,'HR Round'!$O$2:$O$1000),"x")</f>
        <v>x</v>
      </c>
      <c r="Q102" s="5" t="str">
        <f t="array" ref="Q102">IFERROR(XLOOKUP($A102,Offer!$A$2:$A$1000,Offer!$P$2:$P$1000),"x")</f>
        <v>x</v>
      </c>
      <c r="R102" s="5" t="str">
        <f t="array" ref="R102">iferror(XLOOKUP($A102,Offer!$A$2:$A$1000,Offer!$Q$2:$Q$1000),"x")</f>
        <v>x</v>
      </c>
      <c r="S102" s="5" t="str">
        <f t="array" ref="S102">iferror(XLOOKUP($A102,Onboarding!$A$2:$A$1000,Onboarding!$R$2:$R$1000),"x")</f>
        <v>x</v>
      </c>
      <c r="T102" s="5" t="str">
        <f t="shared" si="2"/>
        <v>Screening Interview Status</v>
      </c>
      <c r="U102" s="5"/>
      <c r="V102" s="5">
        <f t="shared" si="3"/>
        <v>1</v>
      </c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1" width="18.75"/>
    <col customWidth="1" min="12" max="12" width="10.0"/>
    <col customWidth="1" min="13" max="13" width="14.0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2" t="s">
        <v>26</v>
      </c>
      <c r="M1" s="2" t="s">
        <v>27</v>
      </c>
    </row>
    <row r="2">
      <c r="A2" s="7" t="s">
        <v>377</v>
      </c>
      <c r="B2" s="8" t="str">
        <f t="array" ref="B2">XLOOKUP($A2,'Master Data'!$A$3:$A$102,'Master Data'!B$3:B$102)</f>
        <v>Aarav Sharma</v>
      </c>
      <c r="C2" s="8">
        <f t="array" ref="C2">XLOOKUP($A2,'Master Data'!$A$3:$A$102,'Master Data'!C$3:C$102)</f>
        <v>9234567891</v>
      </c>
      <c r="D2" s="8" t="str">
        <f t="array" ref="D2">XLOOKUP($A2,'Master Data'!$A$3:$A$102,'Master Data'!D$3:D$102)</f>
        <v>Aarav891@gmail.com</v>
      </c>
      <c r="E2" s="8" t="str">
        <f t="array" ref="E2">XLOOKUP($A2,'Master Data'!$A$3:$A$102,'Master Data'!E$3:E$102)</f>
        <v>Malayalam</v>
      </c>
      <c r="F2" s="8" t="str">
        <f t="array" ref="F2">XLOOKUP($A2,'Master Data'!$A$3:$A$102,'Master Data'!F$3:F$102)</f>
        <v>Req_123</v>
      </c>
      <c r="G2" s="8" t="str">
        <f t="array" ref="G2">XLOOKUP($A2,'Master Data'!$A$3:$A$102,'Master Data'!G$3:G$102)</f>
        <v>Linkedin</v>
      </c>
      <c r="H2" s="8" t="str">
        <f t="array" ref="H2">XLOOKUP($A2,'Master Data'!$A$3:$A$102,'Master Data'!H$3:H$102)</f>
        <v>Job Posting</v>
      </c>
      <c r="I2" s="9">
        <f t="array" ref="I2">XLOOKUP($A2,'Master Data'!$A$3:$A$102,'Master Data'!I$3:I$102)</f>
        <v>45295</v>
      </c>
      <c r="J2" s="10" t="str">
        <f t="array" ref="J2">XLOOKUP($A2,'Master Data'!$A$3:$A$102,'Master Data'!J$3:J$102)</f>
        <v>https://drive.google.com/file/d/abc123456def</v>
      </c>
      <c r="K2" s="8" t="str">
        <f t="array" ref="K2">XLOOKUP($A2,'Master Data'!$A$3:$A$102,'Master Data'!K$3:K$102)</f>
        <v>http://linkedinAarav891@gmail.com:linkedin)</v>
      </c>
      <c r="L2" s="7" t="s">
        <v>45</v>
      </c>
      <c r="M2" s="7" t="s">
        <v>378</v>
      </c>
    </row>
    <row r="3">
      <c r="A3" s="7" t="s">
        <v>379</v>
      </c>
      <c r="B3" s="8" t="str">
        <f t="array" ref="B3">XLOOKUP($A3,'Master Data'!$A$3:$A$102,'Master Data'!B$3:B$102)</f>
        <v>Priya Patel</v>
      </c>
      <c r="C3" s="8">
        <f t="array" ref="C3">XLOOKUP($A3,'Master Data'!$A$3:$A$102,'Master Data'!C$3:C$102)</f>
        <v>9234567892</v>
      </c>
      <c r="D3" s="8" t="str">
        <f t="array" ref="D3">XLOOKUP($A3,'Master Data'!$A$3:$A$102,'Master Data'!D$3:D$102)</f>
        <v>Priya892@gmail.com</v>
      </c>
      <c r="E3" s="8" t="str">
        <f t="array" ref="E3">XLOOKUP($A3,'Master Data'!$A$3:$A$102,'Master Data'!E$3:E$102)</f>
        <v>Tamil</v>
      </c>
      <c r="F3" s="8" t="str">
        <f t="array" ref="F3">XLOOKUP($A3,'Master Data'!$A$3:$A$102,'Master Data'!F$3:F$102)</f>
        <v>Req_123</v>
      </c>
      <c r="G3" s="8" t="str">
        <f t="array" ref="G3">XLOOKUP($A3,'Master Data'!$A$3:$A$102,'Master Data'!G$3:G$102)</f>
        <v>Referral</v>
      </c>
      <c r="H3" s="8" t="str">
        <f t="array" ref="H3">XLOOKUP($A3,'Master Data'!$A$3:$A$102,'Master Data'!H$3:H$102)</f>
        <v>Karthik Menon</v>
      </c>
      <c r="I3" s="9">
        <f t="array" ref="I3">XLOOKUP($A3,'Master Data'!$A$3:$A$102,'Master Data'!I$3:I$102)</f>
        <v>45216</v>
      </c>
      <c r="J3" s="10" t="str">
        <f t="array" ref="J3">XLOOKUP($A3,'Master Data'!$A$3:$A$102,'Master Data'!J$3:J$102)</f>
        <v>https://drive.google.com/file/d/xyz987654uvw</v>
      </c>
      <c r="K3" s="8" t="str">
        <f t="array" ref="K3">XLOOKUP($A3,'Master Data'!$A$3:$A$102,'Master Data'!K$3:K$102)</f>
        <v>http://linkedinPriya892@gmail.com:linkedin)</v>
      </c>
      <c r="L3" s="7" t="s">
        <v>53</v>
      </c>
      <c r="M3" s="7" t="s">
        <v>380</v>
      </c>
    </row>
    <row r="4">
      <c r="A4" s="7" t="s">
        <v>381</v>
      </c>
      <c r="B4" s="8" t="str">
        <f t="array" ref="B4">XLOOKUP($A4,'Master Data'!$A$3:$A$102,'Master Data'!B$3:B$102)</f>
        <v>Arjun Singh</v>
      </c>
      <c r="C4" s="8">
        <f t="array" ref="C4">XLOOKUP($A4,'Master Data'!$A$3:$A$102,'Master Data'!C$3:C$102)</f>
        <v>9234567893</v>
      </c>
      <c r="D4" s="8" t="str">
        <f t="array" ref="D4">XLOOKUP($A4,'Master Data'!$A$3:$A$102,'Master Data'!D$3:D$102)</f>
        <v>Arjun893@gmail.com</v>
      </c>
      <c r="E4" s="8" t="str">
        <f t="array" ref="E4">XLOOKUP($A4,'Master Data'!$A$3:$A$102,'Master Data'!E$3:E$102)</f>
        <v>Telugu</v>
      </c>
      <c r="F4" s="8" t="str">
        <f t="array" ref="F4">XLOOKUP($A4,'Master Data'!$A$3:$A$102,'Master Data'!F$3:F$102)</f>
        <v>Req_123</v>
      </c>
      <c r="G4" s="8" t="str">
        <f t="array" ref="G4">XLOOKUP($A4,'Master Data'!$A$3:$A$102,'Master Data'!G$3:G$102)</f>
        <v>Naukri</v>
      </c>
      <c r="H4" s="8" t="str">
        <f t="array" ref="H4">XLOOKUP($A4,'Master Data'!$A$3:$A$102,'Master Data'!H$3:H$102)</f>
        <v>Head Hunting</v>
      </c>
      <c r="I4" s="9">
        <f t="array" ref="I4">XLOOKUP($A4,'Master Data'!$A$3:$A$102,'Master Data'!I$3:I$102)</f>
        <v>45313</v>
      </c>
      <c r="J4" s="10" t="str">
        <f t="array" ref="J4">XLOOKUP($A4,'Master Data'!$A$3:$A$102,'Master Data'!J$3:J$102)</f>
        <v>https://drive.google.com/file/d/mno456789pqr</v>
      </c>
      <c r="K4" s="8" t="str">
        <f t="array" ref="K4">XLOOKUP($A4,'Master Data'!$A$3:$A$102,'Master Data'!K$3:K$102)</f>
        <v>http://linkedinArjun893@gmail.com:linkedin)</v>
      </c>
      <c r="L4" s="7" t="s">
        <v>45</v>
      </c>
      <c r="M4" s="7" t="s">
        <v>382</v>
      </c>
    </row>
    <row r="5">
      <c r="A5" s="7" t="s">
        <v>383</v>
      </c>
      <c r="B5" s="8" t="str">
        <f t="array" ref="B5">XLOOKUP($A5,'Master Data'!$A$3:$A$102,'Master Data'!B$3:B$102)</f>
        <v>Nisha Gupta</v>
      </c>
      <c r="C5" s="8">
        <f t="array" ref="C5">XLOOKUP($A5,'Master Data'!$A$3:$A$102,'Master Data'!C$3:C$102)</f>
        <v>9234567894</v>
      </c>
      <c r="D5" s="8" t="str">
        <f t="array" ref="D5">XLOOKUP($A5,'Master Data'!$A$3:$A$102,'Master Data'!D$3:D$102)</f>
        <v>Nisha894@gmail.com</v>
      </c>
      <c r="E5" s="8" t="str">
        <f t="array" ref="E5">XLOOKUP($A5,'Master Data'!$A$3:$A$102,'Master Data'!E$3:E$102)</f>
        <v>Marathi</v>
      </c>
      <c r="F5" s="8" t="str">
        <f t="array" ref="F5">XLOOKUP($A5,'Master Data'!$A$3:$A$102,'Master Data'!F$3:F$102)</f>
        <v>Req_123</v>
      </c>
      <c r="G5" s="8" t="str">
        <f t="array" ref="G5">XLOOKUP($A5,'Master Data'!$A$3:$A$102,'Master Data'!G$3:G$102)</f>
        <v>IIMJobs</v>
      </c>
      <c r="H5" s="8" t="str">
        <f t="array" ref="H5">XLOOKUP($A5,'Master Data'!$A$3:$A$102,'Master Data'!H$3:H$102)</f>
        <v>Head Hunting</v>
      </c>
      <c r="I5" s="9">
        <f t="array" ref="I5">XLOOKUP($A5,'Master Data'!$A$3:$A$102,'Master Data'!I$3:I$102)</f>
        <v>45319</v>
      </c>
      <c r="J5" s="10" t="str">
        <f t="array" ref="J5">XLOOKUP($A5,'Master Data'!$A$3:$A$102,'Master Data'!J$3:J$102)</f>
        <v>https://drive.google.com/file/d/abc123456def</v>
      </c>
      <c r="K5" s="8" t="str">
        <f t="array" ref="K5">XLOOKUP($A5,'Master Data'!$A$3:$A$102,'Master Data'!K$3:K$102)</f>
        <v>http://linkedinNisha894@gmail.com:linkedin)</v>
      </c>
      <c r="L5" s="7" t="s">
        <v>45</v>
      </c>
      <c r="M5" s="7" t="s">
        <v>380</v>
      </c>
    </row>
    <row r="6">
      <c r="A6" s="7" t="s">
        <v>384</v>
      </c>
      <c r="B6" s="8" t="str">
        <f t="array" ref="B6">XLOOKUP($A6,'Master Data'!$A$3:$A$102,'Master Data'!B$3:B$102)</f>
        <v>Rohan Mehta</v>
      </c>
      <c r="C6" s="8">
        <f t="array" ref="C6">XLOOKUP($A6,'Master Data'!$A$3:$A$102,'Master Data'!C$3:C$102)</f>
        <v>9234567895</v>
      </c>
      <c r="D6" s="8" t="str">
        <f t="array" ref="D6">XLOOKUP($A6,'Master Data'!$A$3:$A$102,'Master Data'!D$3:D$102)</f>
        <v>Rohan895@gmail.com</v>
      </c>
      <c r="E6" s="8" t="str">
        <f t="array" ref="E6">XLOOKUP($A6,'Master Data'!$A$3:$A$102,'Master Data'!E$3:E$102)</f>
        <v>Kannada</v>
      </c>
      <c r="F6" s="8" t="str">
        <f t="array" ref="F6">XLOOKUP($A6,'Master Data'!$A$3:$A$102,'Master Data'!F$3:F$102)</f>
        <v>Req_123</v>
      </c>
      <c r="G6" s="8" t="str">
        <f t="array" ref="G6">XLOOKUP($A6,'Master Data'!$A$3:$A$102,'Master Data'!G$3:G$102)</f>
        <v>Shine</v>
      </c>
      <c r="H6" s="8" t="str">
        <f t="array" ref="H6">XLOOKUP($A6,'Master Data'!$A$3:$A$102,'Master Data'!H$3:H$102)</f>
        <v>Head Hunting</v>
      </c>
      <c r="I6" s="9">
        <f t="array" ref="I6">XLOOKUP($A6,'Master Data'!$A$3:$A$102,'Master Data'!I$3:I$102)</f>
        <v>45324</v>
      </c>
      <c r="J6" s="10" t="str">
        <f t="array" ref="J6">XLOOKUP($A6,'Master Data'!$A$3:$A$102,'Master Data'!J$3:J$102)</f>
        <v>https://drive.google.com/file/d/xyz987654uvw</v>
      </c>
      <c r="K6" s="8" t="str">
        <f t="array" ref="K6">XLOOKUP($A6,'Master Data'!$A$3:$A$102,'Master Data'!K$3:K$102)</f>
        <v>http://linkedinRohan895@gmail.com:linkedin)</v>
      </c>
      <c r="L6" s="7" t="s">
        <v>45</v>
      </c>
      <c r="M6" s="7" t="s">
        <v>385</v>
      </c>
    </row>
    <row r="7">
      <c r="A7" s="7" t="s">
        <v>386</v>
      </c>
      <c r="B7" s="8" t="str">
        <f t="array" ref="B7">XLOOKUP($A7,'Master Data'!$A$3:$A$102,'Master Data'!B$3:B$102)</f>
        <v>Diya Joshi</v>
      </c>
      <c r="C7" s="8">
        <f t="array" ref="C7">XLOOKUP($A7,'Master Data'!$A$3:$A$102,'Master Data'!C$3:C$102)</f>
        <v>9234567896</v>
      </c>
      <c r="D7" s="8" t="str">
        <f t="array" ref="D7">XLOOKUP($A7,'Master Data'!$A$3:$A$102,'Master Data'!D$3:D$102)</f>
        <v>Diya 896@gmail.com</v>
      </c>
      <c r="E7" s="8" t="str">
        <f t="array" ref="E7">XLOOKUP($A7,'Master Data'!$A$3:$A$102,'Master Data'!E$3:E$102)</f>
        <v>Hindi</v>
      </c>
      <c r="F7" s="8" t="str">
        <f t="array" ref="F7">XLOOKUP($A7,'Master Data'!$A$3:$A$102,'Master Data'!F$3:F$102)</f>
        <v>Req_123</v>
      </c>
      <c r="G7" s="8" t="str">
        <f t="array" ref="G7">XLOOKUP($A7,'Master Data'!$A$3:$A$102,'Master Data'!G$3:G$102)</f>
        <v>Naukri</v>
      </c>
      <c r="H7" s="8" t="str">
        <f t="array" ref="H7">XLOOKUP($A7,'Master Data'!$A$3:$A$102,'Master Data'!H$3:H$102)</f>
        <v>Head Hunting</v>
      </c>
      <c r="I7" s="9">
        <f t="array" ref="I7">XLOOKUP($A7,'Master Data'!$A$3:$A$102,'Master Data'!I$3:I$102)</f>
        <v>45167</v>
      </c>
      <c r="J7" s="10" t="str">
        <f t="array" ref="J7">XLOOKUP($A7,'Master Data'!$A$3:$A$102,'Master Data'!J$3:J$102)</f>
        <v>https://drive.google.com/file/d/mno456789pqr</v>
      </c>
      <c r="K7" s="8" t="str">
        <f t="array" ref="K7">XLOOKUP($A7,'Master Data'!$A$3:$A$102,'Master Data'!K$3:K$102)</f>
        <v>http://linkedinDiya 896@gmail.com:linkedin)</v>
      </c>
      <c r="L7" s="7" t="s">
        <v>53</v>
      </c>
      <c r="M7" s="7" t="s">
        <v>378</v>
      </c>
    </row>
    <row r="8">
      <c r="A8" s="7" t="s">
        <v>387</v>
      </c>
      <c r="B8" s="8" t="str">
        <f t="array" ref="B8">XLOOKUP($A8,'Master Data'!$A$3:$A$102,'Master Data'!B$3:B$102)</f>
        <v>Vikram Malhotra</v>
      </c>
      <c r="C8" s="8">
        <f t="array" ref="C8">XLOOKUP($A8,'Master Data'!$A$3:$A$102,'Master Data'!C$3:C$102)</f>
        <v>9234567897</v>
      </c>
      <c r="D8" s="8" t="str">
        <f t="array" ref="D8">XLOOKUP($A8,'Master Data'!$A$3:$A$102,'Master Data'!D$3:D$102)</f>
        <v>Vikra897@gmail.com</v>
      </c>
      <c r="E8" s="8" t="str">
        <f t="array" ref="E8">XLOOKUP($A8,'Master Data'!$A$3:$A$102,'Master Data'!E$3:E$102)</f>
        <v>Tamil</v>
      </c>
      <c r="F8" s="8" t="str">
        <f t="array" ref="F8">XLOOKUP($A8,'Master Data'!$A$3:$A$102,'Master Data'!F$3:F$102)</f>
        <v>Req_123</v>
      </c>
      <c r="G8" s="8" t="str">
        <f t="array" ref="G8">XLOOKUP($A8,'Master Data'!$A$3:$A$102,'Master Data'!G$3:G$102)</f>
        <v>Referral</v>
      </c>
      <c r="H8" s="8" t="str">
        <f t="array" ref="H8">XLOOKUP($A8,'Master Data'!$A$3:$A$102,'Master Data'!H$3:H$102)</f>
        <v>Priya Rao</v>
      </c>
      <c r="I8" s="9">
        <f t="array" ref="I8">XLOOKUP($A8,'Master Data'!$A$3:$A$102,'Master Data'!I$3:I$102)</f>
        <v>44960</v>
      </c>
      <c r="J8" s="10" t="str">
        <f t="array" ref="J8">XLOOKUP($A8,'Master Data'!$A$3:$A$102,'Master Data'!J$3:J$102)</f>
        <v>https://drive.google.com/file/d/abc123456def</v>
      </c>
      <c r="K8" s="8" t="str">
        <f t="array" ref="K8">XLOOKUP($A8,'Master Data'!$A$3:$A$102,'Master Data'!K$3:K$102)</f>
        <v>http://linkedinVikra897@gmail.com:linkedin)</v>
      </c>
      <c r="L8" s="7" t="s">
        <v>53</v>
      </c>
      <c r="M8" s="7" t="s">
        <v>380</v>
      </c>
    </row>
    <row r="9">
      <c r="A9" s="7" t="s">
        <v>388</v>
      </c>
      <c r="B9" s="8" t="str">
        <f t="array" ref="B9">XLOOKUP($A9,'Master Data'!$A$3:$A$102,'Master Data'!B$3:B$102)</f>
        <v>Kavya Shah</v>
      </c>
      <c r="C9" s="8">
        <f t="array" ref="C9">XLOOKUP($A9,'Master Data'!$A$3:$A$102,'Master Data'!C$3:C$102)</f>
        <v>9234567898</v>
      </c>
      <c r="D9" s="8" t="str">
        <f t="array" ref="D9">XLOOKUP($A9,'Master Data'!$A$3:$A$102,'Master Data'!D$3:D$102)</f>
        <v>Kavya898@gmail.com</v>
      </c>
      <c r="E9" s="8" t="str">
        <f t="array" ref="E9">XLOOKUP($A9,'Master Data'!$A$3:$A$102,'Master Data'!E$3:E$102)</f>
        <v>Kannada</v>
      </c>
      <c r="F9" s="8" t="str">
        <f t="array" ref="F9">XLOOKUP($A9,'Master Data'!$A$3:$A$102,'Master Data'!F$3:F$102)</f>
        <v>Req_123</v>
      </c>
      <c r="G9" s="8" t="str">
        <f t="array" ref="G9">XLOOKUP($A9,'Master Data'!$A$3:$A$102,'Master Data'!G$3:G$102)</f>
        <v>IIMJobs</v>
      </c>
      <c r="H9" s="8" t="str">
        <f t="array" ref="H9">XLOOKUP($A9,'Master Data'!$A$3:$A$102,'Master Data'!H$3:H$102)</f>
        <v>Head Hunting</v>
      </c>
      <c r="I9" s="9">
        <f t="array" ref="I9">XLOOKUP($A9,'Master Data'!$A$3:$A$102,'Master Data'!I$3:I$102)</f>
        <v>45007</v>
      </c>
      <c r="J9" s="10" t="str">
        <f t="array" ref="J9">XLOOKUP($A9,'Master Data'!$A$3:$A$102,'Master Data'!J$3:J$102)</f>
        <v>https://drive.google.com/file/d/xyz987654uvw</v>
      </c>
      <c r="K9" s="8" t="str">
        <f t="array" ref="K9">XLOOKUP($A9,'Master Data'!$A$3:$A$102,'Master Data'!K$3:K$102)</f>
        <v>http://linkedinKavya898@gmail.com:linkedin)</v>
      </c>
      <c r="L9" s="7" t="s">
        <v>53</v>
      </c>
      <c r="M9" s="7" t="s">
        <v>382</v>
      </c>
    </row>
    <row r="10">
      <c r="A10" s="7" t="s">
        <v>389</v>
      </c>
      <c r="B10" s="8" t="str">
        <f t="array" ref="B10">XLOOKUP($A10,'Master Data'!$A$3:$A$102,'Master Data'!B$3:B$102)</f>
        <v>Aditya Khanna</v>
      </c>
      <c r="C10" s="8">
        <f t="array" ref="C10">XLOOKUP($A10,'Master Data'!$A$3:$A$102,'Master Data'!C$3:C$102)</f>
        <v>9234567899</v>
      </c>
      <c r="D10" s="8" t="str">
        <f t="array" ref="D10">XLOOKUP($A10,'Master Data'!$A$3:$A$102,'Master Data'!D$3:D$102)</f>
        <v>Adity899@gmail.com</v>
      </c>
      <c r="E10" s="8" t="str">
        <f t="array" ref="E10">XLOOKUP($A10,'Master Data'!$A$3:$A$102,'Master Data'!E$3:E$102)</f>
        <v>Telugu</v>
      </c>
      <c r="F10" s="8" t="str">
        <f t="array" ref="F10">XLOOKUP($A10,'Master Data'!$A$3:$A$102,'Master Data'!F$3:F$102)</f>
        <v>Req_123</v>
      </c>
      <c r="G10" s="8" t="str">
        <f t="array" ref="G10">XLOOKUP($A10,'Master Data'!$A$3:$A$102,'Master Data'!G$3:G$102)</f>
        <v>Shine</v>
      </c>
      <c r="H10" s="8" t="str">
        <f t="array" ref="H10">XLOOKUP($A10,'Master Data'!$A$3:$A$102,'Master Data'!H$3:H$102)</f>
        <v>Head Hunting</v>
      </c>
      <c r="I10" s="9">
        <f t="array" ref="I10">XLOOKUP($A10,'Master Data'!$A$3:$A$102,'Master Data'!I$3:I$102)</f>
        <v>45348</v>
      </c>
      <c r="J10" s="10" t="str">
        <f t="array" ref="J10">XLOOKUP($A10,'Master Data'!$A$3:$A$102,'Master Data'!J$3:J$102)</f>
        <v>https://drive.google.com/file/d/mno456789pqr</v>
      </c>
      <c r="K10" s="8" t="str">
        <f t="array" ref="K10">XLOOKUP($A10,'Master Data'!$A$3:$A$102,'Master Data'!K$3:K$102)</f>
        <v>http://linkedinAdity899@gmail.com:linkedin)</v>
      </c>
      <c r="L10" s="7" t="s">
        <v>45</v>
      </c>
      <c r="M10" s="7" t="s">
        <v>380</v>
      </c>
    </row>
    <row r="11">
      <c r="A11" s="7" t="s">
        <v>390</v>
      </c>
      <c r="B11" s="8" t="str">
        <f t="array" ref="B11">XLOOKUP($A11,'Master Data'!$A$3:$A$102,'Master Data'!B$3:B$102)</f>
        <v>Ayesha Desai</v>
      </c>
      <c r="C11" s="8">
        <f t="array" ref="C11">XLOOKUP($A11,'Master Data'!$A$3:$A$102,'Master Data'!C$3:C$102)</f>
        <v>9234567900</v>
      </c>
      <c r="D11" s="8" t="str">
        <f t="array" ref="D11">XLOOKUP($A11,'Master Data'!$A$3:$A$102,'Master Data'!D$3:D$102)</f>
        <v>Ayesh900@gmail.com</v>
      </c>
      <c r="E11" s="8" t="str">
        <f t="array" ref="E11">XLOOKUP($A11,'Master Data'!$A$3:$A$102,'Master Data'!E$3:E$102)</f>
        <v>Malayalam</v>
      </c>
      <c r="F11" s="8" t="str">
        <f t="array" ref="F11">XLOOKUP($A11,'Master Data'!$A$3:$A$102,'Master Data'!F$3:F$102)</f>
        <v>Req_123</v>
      </c>
      <c r="G11" s="8" t="str">
        <f t="array" ref="G11">XLOOKUP($A11,'Master Data'!$A$3:$A$102,'Master Data'!G$3:G$102)</f>
        <v>Linkedin</v>
      </c>
      <c r="H11" s="8" t="str">
        <f t="array" ref="H11">XLOOKUP($A11,'Master Data'!$A$3:$A$102,'Master Data'!H$3:H$102)</f>
        <v>Head Hunting</v>
      </c>
      <c r="I11" s="9">
        <f t="array" ref="I11">XLOOKUP($A11,'Master Data'!$A$3:$A$102,'Master Data'!I$3:I$102)</f>
        <v>45046</v>
      </c>
      <c r="J11" s="10" t="str">
        <f t="array" ref="J11">XLOOKUP($A11,'Master Data'!$A$3:$A$102,'Master Data'!J$3:J$102)</f>
        <v>https://drive.google.com/file/d/abc123456def</v>
      </c>
      <c r="K11" s="8" t="str">
        <f t="array" ref="K11">XLOOKUP($A11,'Master Data'!$A$3:$A$102,'Master Data'!K$3:K$102)</f>
        <v>http://linkedinAyesh900@gmail.com:linkedin)</v>
      </c>
      <c r="L11" s="7" t="s">
        <v>53</v>
      </c>
      <c r="M11" s="7" t="s">
        <v>385</v>
      </c>
    </row>
    <row r="12">
      <c r="A12" s="7" t="s">
        <v>391</v>
      </c>
      <c r="B12" s="8" t="str">
        <f t="array" ref="B12">XLOOKUP($A12,'Master Data'!$A$3:$A$102,'Master Data'!B$3:B$102)</f>
        <v>Rahul Verma</v>
      </c>
      <c r="C12" s="8">
        <f t="array" ref="C12">XLOOKUP($A12,'Master Data'!$A$3:$A$102,'Master Data'!C$3:C$102)</f>
        <v>9234567901</v>
      </c>
      <c r="D12" s="8" t="str">
        <f t="array" ref="D12">XLOOKUP($A12,'Master Data'!$A$3:$A$102,'Master Data'!D$3:D$102)</f>
        <v>Rahul901@gmail.com</v>
      </c>
      <c r="E12" s="8" t="str">
        <f t="array" ref="E12">XLOOKUP($A12,'Master Data'!$A$3:$A$102,'Master Data'!E$3:E$102)</f>
        <v>Marathi</v>
      </c>
      <c r="F12" s="8" t="str">
        <f t="array" ref="F12">XLOOKUP($A12,'Master Data'!$A$3:$A$102,'Master Data'!F$3:F$102)</f>
        <v>Req_123</v>
      </c>
      <c r="G12" s="8" t="str">
        <f t="array" ref="G12">XLOOKUP($A12,'Master Data'!$A$3:$A$102,'Master Data'!G$3:G$102)</f>
        <v>Referral</v>
      </c>
      <c r="H12" s="8" t="str">
        <f t="array" ref="H12">XLOOKUP($A12,'Master Data'!$A$3:$A$102,'Master Data'!H$3:H$102)</f>
        <v>Arvind Sharma</v>
      </c>
      <c r="I12" s="9">
        <f t="array" ref="I12">XLOOKUP($A12,'Master Data'!$A$3:$A$102,'Master Data'!I$3:I$102)</f>
        <v>45356</v>
      </c>
      <c r="J12" s="10" t="str">
        <f t="array" ref="J12">XLOOKUP($A12,'Master Data'!$A$3:$A$102,'Master Data'!J$3:J$102)</f>
        <v>https://drive.google.com/file/d/xyz987654uvw</v>
      </c>
      <c r="K12" s="8" t="str">
        <f t="array" ref="K12">XLOOKUP($A12,'Master Data'!$A$3:$A$102,'Master Data'!K$3:K$102)</f>
        <v>http://linkedinRahul901@gmail.com:linkedin)</v>
      </c>
      <c r="L12" s="7" t="s">
        <v>45</v>
      </c>
      <c r="M12" s="7" t="s">
        <v>378</v>
      </c>
    </row>
    <row r="13">
      <c r="A13" s="7" t="s">
        <v>392</v>
      </c>
      <c r="B13" s="8" t="str">
        <f t="array" ref="B13">XLOOKUP($A13,'Master Data'!$A$3:$A$102,'Master Data'!B$3:B$102)</f>
        <v>Ananya Reddy</v>
      </c>
      <c r="C13" s="8">
        <f t="array" ref="C13">XLOOKUP($A13,'Master Data'!$A$3:$A$102,'Master Data'!C$3:C$102)</f>
        <v>9234567902</v>
      </c>
      <c r="D13" s="8" t="str">
        <f t="array" ref="D13">XLOOKUP($A13,'Master Data'!$A$3:$A$102,'Master Data'!D$3:D$102)</f>
        <v>Anany902@gmail.com</v>
      </c>
      <c r="E13" s="8" t="str">
        <f t="array" ref="E13">XLOOKUP($A13,'Master Data'!$A$3:$A$102,'Master Data'!E$3:E$102)</f>
        <v>Hindi</v>
      </c>
      <c r="F13" s="8" t="str">
        <f t="array" ref="F13">XLOOKUP($A13,'Master Data'!$A$3:$A$102,'Master Data'!F$3:F$102)</f>
        <v>Req_123</v>
      </c>
      <c r="G13" s="8" t="str">
        <f t="array" ref="G13">XLOOKUP($A13,'Master Data'!$A$3:$A$102,'Master Data'!G$3:G$102)</f>
        <v>Naukri</v>
      </c>
      <c r="H13" s="8" t="str">
        <f t="array" ref="H13">XLOOKUP($A13,'Master Data'!$A$3:$A$102,'Master Data'!H$3:H$102)</f>
        <v>Head Hunting</v>
      </c>
      <c r="I13" s="9">
        <f t="array" ref="I13">XLOOKUP($A13,'Master Data'!$A$3:$A$102,'Master Data'!I$3:I$102)</f>
        <v>45360</v>
      </c>
      <c r="J13" s="10" t="str">
        <f t="array" ref="J13">XLOOKUP($A13,'Master Data'!$A$3:$A$102,'Master Data'!J$3:J$102)</f>
        <v>https://drive.google.com/file/d/mno456789pqr</v>
      </c>
      <c r="K13" s="8" t="str">
        <f t="array" ref="K13">XLOOKUP($A13,'Master Data'!$A$3:$A$102,'Master Data'!K$3:K$102)</f>
        <v>http://linkedinAnany902@gmail.com:linkedin)</v>
      </c>
      <c r="L13" s="7" t="s">
        <v>45</v>
      </c>
      <c r="M13" s="7" t="s">
        <v>380</v>
      </c>
    </row>
    <row r="14">
      <c r="A14" s="7" t="s">
        <v>393</v>
      </c>
      <c r="B14" s="8" t="str">
        <f t="array" ref="B14">XLOOKUP($A14,'Master Data'!$A$3:$A$102,'Master Data'!B$3:B$102)</f>
        <v>Siddharth Jain</v>
      </c>
      <c r="C14" s="8">
        <f t="array" ref="C14">XLOOKUP($A14,'Master Data'!$A$3:$A$102,'Master Data'!C$3:C$102)</f>
        <v>9234567903</v>
      </c>
      <c r="D14" s="8" t="str">
        <f t="array" ref="D14">XLOOKUP($A14,'Master Data'!$A$3:$A$102,'Master Data'!D$3:D$102)</f>
        <v>Siddh903@gmail.com</v>
      </c>
      <c r="E14" s="8" t="str">
        <f t="array" ref="E14">XLOOKUP($A14,'Master Data'!$A$3:$A$102,'Master Data'!E$3:E$102)</f>
        <v>Kannada</v>
      </c>
      <c r="F14" s="8" t="str">
        <f t="array" ref="F14">XLOOKUP($A14,'Master Data'!$A$3:$A$102,'Master Data'!F$3:F$102)</f>
        <v>Req_123</v>
      </c>
      <c r="G14" s="8" t="str">
        <f t="array" ref="G14">XLOOKUP($A14,'Master Data'!$A$3:$A$102,'Master Data'!G$3:G$102)</f>
        <v>Shine</v>
      </c>
      <c r="H14" s="8" t="str">
        <f t="array" ref="H14">XLOOKUP($A14,'Master Data'!$A$3:$A$102,'Master Data'!H$3:H$102)</f>
        <v>Job Posting</v>
      </c>
      <c r="I14" s="9">
        <f t="array" ref="I14">XLOOKUP($A14,'Master Data'!$A$3:$A$102,'Master Data'!I$3:I$102)</f>
        <v>45364</v>
      </c>
      <c r="J14" s="10" t="str">
        <f t="array" ref="J14">XLOOKUP($A14,'Master Data'!$A$3:$A$102,'Master Data'!J$3:J$102)</f>
        <v>https://drive.google.com/file/d/abc123456def</v>
      </c>
      <c r="K14" s="8" t="str">
        <f t="array" ref="K14">XLOOKUP($A14,'Master Data'!$A$3:$A$102,'Master Data'!K$3:K$102)</f>
        <v>http://linkedinSiddh903@gmail.com:linkedin)</v>
      </c>
      <c r="L14" s="7" t="s">
        <v>45</v>
      </c>
      <c r="M14" s="7" t="s">
        <v>382</v>
      </c>
    </row>
    <row r="15">
      <c r="A15" s="7" t="s">
        <v>394</v>
      </c>
      <c r="B15" s="8" t="str">
        <f t="array" ref="B15">XLOOKUP($A15,'Master Data'!$A$3:$A$102,'Master Data'!B$3:B$102)</f>
        <v>Pooja Choudhury</v>
      </c>
      <c r="C15" s="8">
        <f t="array" ref="C15">XLOOKUP($A15,'Master Data'!$A$3:$A$102,'Master Data'!C$3:C$102)</f>
        <v>9234567904</v>
      </c>
      <c r="D15" s="8" t="str">
        <f t="array" ref="D15">XLOOKUP($A15,'Master Data'!$A$3:$A$102,'Master Data'!D$3:D$102)</f>
        <v>Pooja904@gmail.com</v>
      </c>
      <c r="E15" s="8" t="str">
        <f t="array" ref="E15">XLOOKUP($A15,'Master Data'!$A$3:$A$102,'Master Data'!E$3:E$102)</f>
        <v>Malayalam</v>
      </c>
      <c r="F15" s="8" t="str">
        <f t="array" ref="F15">XLOOKUP($A15,'Master Data'!$A$3:$A$102,'Master Data'!F$3:F$102)</f>
        <v>Req_123</v>
      </c>
      <c r="G15" s="8" t="str">
        <f t="array" ref="G15">XLOOKUP($A15,'Master Data'!$A$3:$A$102,'Master Data'!G$3:G$102)</f>
        <v>IIMJobs</v>
      </c>
      <c r="H15" s="8" t="str">
        <f t="array" ref="H15">XLOOKUP($A15,'Master Data'!$A$3:$A$102,'Master Data'!H$3:H$102)</f>
        <v>Job Posting</v>
      </c>
      <c r="I15" s="9">
        <f t="array" ref="I15">XLOOKUP($A15,'Master Data'!$A$3:$A$102,'Master Data'!I$3:I$102)</f>
        <v>45116</v>
      </c>
      <c r="J15" s="10" t="str">
        <f t="array" ref="J15">XLOOKUP($A15,'Master Data'!$A$3:$A$102,'Master Data'!J$3:J$102)</f>
        <v>https://drive.google.com/file/d/xyz987654uvw</v>
      </c>
      <c r="K15" s="8" t="str">
        <f t="array" ref="K15">XLOOKUP($A15,'Master Data'!$A$3:$A$102,'Master Data'!K$3:K$102)</f>
        <v>http://linkedinPooja904@gmail.com:linkedin)</v>
      </c>
      <c r="L15" s="7" t="s">
        <v>53</v>
      </c>
      <c r="M15" s="7" t="s">
        <v>380</v>
      </c>
    </row>
    <row r="16">
      <c r="A16" s="7" t="s">
        <v>395</v>
      </c>
      <c r="B16" s="8" t="str">
        <f t="array" ref="B16">XLOOKUP($A16,'Master Data'!$A$3:$A$102,'Master Data'!B$3:B$102)</f>
        <v>Dev Patel</v>
      </c>
      <c r="C16" s="8">
        <f t="array" ref="C16">XLOOKUP($A16,'Master Data'!$A$3:$A$102,'Master Data'!C$3:C$102)</f>
        <v>9234567905</v>
      </c>
      <c r="D16" s="8" t="str">
        <f t="array" ref="D16">XLOOKUP($A16,'Master Data'!$A$3:$A$102,'Master Data'!D$3:D$102)</f>
        <v>Dev P905@gmail.com</v>
      </c>
      <c r="E16" s="8" t="str">
        <f t="array" ref="E16">XLOOKUP($A16,'Master Data'!$A$3:$A$102,'Master Data'!E$3:E$102)</f>
        <v>Tamil</v>
      </c>
      <c r="F16" s="8" t="str">
        <f t="array" ref="F16">XLOOKUP($A16,'Master Data'!$A$3:$A$102,'Master Data'!F$3:F$102)</f>
        <v>Req_123</v>
      </c>
      <c r="G16" s="8" t="str">
        <f t="array" ref="G16">XLOOKUP($A16,'Master Data'!$A$3:$A$102,'Master Data'!G$3:G$102)</f>
        <v>IIMJobs</v>
      </c>
      <c r="H16" s="8" t="str">
        <f t="array" ref="H16">XLOOKUP($A16,'Master Data'!$A$3:$A$102,'Master Data'!H$3:H$102)</f>
        <v>Head Hunting</v>
      </c>
      <c r="I16" s="9">
        <f t="array" ref="I16">XLOOKUP($A16,'Master Data'!$A$3:$A$102,'Master Data'!I$3:I$102)</f>
        <v>45272</v>
      </c>
      <c r="J16" s="10" t="str">
        <f t="array" ref="J16">XLOOKUP($A16,'Master Data'!$A$3:$A$102,'Master Data'!J$3:J$102)</f>
        <v>https://drive.google.com/file/d/mno456789pqr</v>
      </c>
      <c r="K16" s="8" t="str">
        <f t="array" ref="K16">XLOOKUP($A16,'Master Data'!$A$3:$A$102,'Master Data'!K$3:K$102)</f>
        <v>http://linkedinDev P905@gmail.com:linkedin)</v>
      </c>
      <c r="L16" s="7" t="s">
        <v>53</v>
      </c>
      <c r="M16" s="7" t="s">
        <v>385</v>
      </c>
    </row>
    <row r="17">
      <c r="A17" s="7" t="s">
        <v>396</v>
      </c>
      <c r="B17" s="8" t="str">
        <f t="array" ref="B17">XLOOKUP($A17,'Master Data'!$A$3:$A$102,'Master Data'!B$3:B$102)</f>
        <v>Shreya Tiwari</v>
      </c>
      <c r="C17" s="8">
        <f t="array" ref="C17">XLOOKUP($A17,'Master Data'!$A$3:$A$102,'Master Data'!C$3:C$102)</f>
        <v>9234567906</v>
      </c>
      <c r="D17" s="8" t="str">
        <f t="array" ref="D17">XLOOKUP($A17,'Master Data'!$A$3:$A$102,'Master Data'!D$3:D$102)</f>
        <v>Shrey906@gmail.com</v>
      </c>
      <c r="E17" s="8" t="str">
        <f t="array" ref="E17">XLOOKUP($A17,'Master Data'!$A$3:$A$102,'Master Data'!E$3:E$102)</f>
        <v>Telugu</v>
      </c>
      <c r="F17" s="8" t="str">
        <f t="array" ref="F17">XLOOKUP($A17,'Master Data'!$A$3:$A$102,'Master Data'!F$3:F$102)</f>
        <v>Req_123</v>
      </c>
      <c r="G17" s="8" t="str">
        <f t="array" ref="G17">XLOOKUP($A17,'Master Data'!$A$3:$A$102,'Master Data'!G$3:G$102)</f>
        <v>Shine</v>
      </c>
      <c r="H17" s="8" t="str">
        <f t="array" ref="H17">XLOOKUP($A17,'Master Data'!$A$3:$A$102,'Master Data'!H$3:H$102)</f>
        <v>Job Posting</v>
      </c>
      <c r="I17" s="9">
        <f t="array" ref="I17">XLOOKUP($A17,'Master Data'!$A$3:$A$102,'Master Data'!I$3:I$102)</f>
        <v>45091</v>
      </c>
      <c r="J17" s="10" t="str">
        <f t="array" ref="J17">XLOOKUP($A17,'Master Data'!$A$3:$A$102,'Master Data'!J$3:J$102)</f>
        <v>https://drive.google.com/file/d/abc123456def</v>
      </c>
      <c r="K17" s="8" t="str">
        <f t="array" ref="K17">XLOOKUP($A17,'Master Data'!$A$3:$A$102,'Master Data'!K$3:K$102)</f>
        <v>http://linkedinShrey906@gmail.com:linkedin)</v>
      </c>
      <c r="L17" s="7" t="s">
        <v>53</v>
      </c>
      <c r="M17" s="7" t="s">
        <v>378</v>
      </c>
    </row>
    <row r="18">
      <c r="A18" s="7" t="s">
        <v>397</v>
      </c>
      <c r="B18" s="8" t="str">
        <f t="array" ref="B18">XLOOKUP($A18,'Master Data'!$A$3:$A$102,'Master Data'!B$3:B$102)</f>
        <v>Karan Kapoor</v>
      </c>
      <c r="C18" s="8">
        <f t="array" ref="C18">XLOOKUP($A18,'Master Data'!$A$3:$A$102,'Master Data'!C$3:C$102)</f>
        <v>9234567907</v>
      </c>
      <c r="D18" s="8" t="str">
        <f t="array" ref="D18">XLOOKUP($A18,'Master Data'!$A$3:$A$102,'Master Data'!D$3:D$102)</f>
        <v>Karan907@gmail.com</v>
      </c>
      <c r="E18" s="8" t="str">
        <f t="array" ref="E18">XLOOKUP($A18,'Master Data'!$A$3:$A$102,'Master Data'!E$3:E$102)</f>
        <v>Hindi</v>
      </c>
      <c r="F18" s="8" t="str">
        <f t="array" ref="F18">XLOOKUP($A18,'Master Data'!$A$3:$A$102,'Master Data'!F$3:F$102)</f>
        <v>Req_123</v>
      </c>
      <c r="G18" s="8" t="str">
        <f t="array" ref="G18">XLOOKUP($A18,'Master Data'!$A$3:$A$102,'Master Data'!G$3:G$102)</f>
        <v>Referral</v>
      </c>
      <c r="H18" s="8" t="str">
        <f t="array" ref="H18">XLOOKUP($A18,'Master Data'!$A$3:$A$102,'Master Data'!H$3:H$102)</f>
        <v>Ananya Nair</v>
      </c>
      <c r="I18" s="9">
        <f t="array" ref="I18">XLOOKUP($A18,'Master Data'!$A$3:$A$102,'Master Data'!I$3:I$102)</f>
        <v>45309</v>
      </c>
      <c r="J18" s="10" t="str">
        <f t="array" ref="J18">XLOOKUP($A18,'Master Data'!$A$3:$A$102,'Master Data'!J$3:J$102)</f>
        <v>https://drive.google.com/file/d/xyz987654uvw</v>
      </c>
      <c r="K18" s="8" t="str">
        <f t="array" ref="K18">XLOOKUP($A18,'Master Data'!$A$3:$A$102,'Master Data'!K$3:K$102)</f>
        <v>http://linkedinKaran907@gmail.com:linkedin)</v>
      </c>
      <c r="L18" s="7" t="s">
        <v>45</v>
      </c>
      <c r="M18" s="7" t="s">
        <v>380</v>
      </c>
    </row>
    <row r="19">
      <c r="A19" s="7" t="s">
        <v>398</v>
      </c>
      <c r="B19" s="8" t="str">
        <f t="array" ref="B19">XLOOKUP($A19,'Master Data'!$A$3:$A$102,'Master Data'!B$3:B$102)</f>
        <v>Alisha Singh</v>
      </c>
      <c r="C19" s="8">
        <f t="array" ref="C19">XLOOKUP($A19,'Master Data'!$A$3:$A$102,'Master Data'!C$3:C$102)</f>
        <v>9234567908</v>
      </c>
      <c r="D19" s="8" t="str">
        <f t="array" ref="D19">XLOOKUP($A19,'Master Data'!$A$3:$A$102,'Master Data'!D$3:D$102)</f>
        <v>Alish908@gmail.com</v>
      </c>
      <c r="E19" s="8" t="str">
        <f t="array" ref="E19">XLOOKUP($A19,'Master Data'!$A$3:$A$102,'Master Data'!E$3:E$102)</f>
        <v>Marathi</v>
      </c>
      <c r="F19" s="8" t="str">
        <f t="array" ref="F19">XLOOKUP($A19,'Master Data'!$A$3:$A$102,'Master Data'!F$3:F$102)</f>
        <v>Req_123</v>
      </c>
      <c r="G19" s="8" t="str">
        <f t="array" ref="G19">XLOOKUP($A19,'Master Data'!$A$3:$A$102,'Master Data'!G$3:G$102)</f>
        <v>Naukri</v>
      </c>
      <c r="H19" s="8" t="str">
        <f t="array" ref="H19">XLOOKUP($A19,'Master Data'!$A$3:$A$102,'Master Data'!H$3:H$102)</f>
        <v>Job Posting</v>
      </c>
      <c r="I19" s="9">
        <f t="array" ref="I19">XLOOKUP($A19,'Master Data'!$A$3:$A$102,'Master Data'!I$3:I$102)</f>
        <v>45251</v>
      </c>
      <c r="J19" s="10" t="str">
        <f t="array" ref="J19">XLOOKUP($A19,'Master Data'!$A$3:$A$102,'Master Data'!J$3:J$102)</f>
        <v>https://drive.google.com/file/d/mno456789pqr</v>
      </c>
      <c r="K19" s="8" t="str">
        <f t="array" ref="K19">XLOOKUP($A19,'Master Data'!$A$3:$A$102,'Master Data'!K$3:K$102)</f>
        <v>http://linkedinAlish908@gmail.com:linkedin)</v>
      </c>
      <c r="L19" s="7" t="s">
        <v>53</v>
      </c>
      <c r="M19" s="7" t="s">
        <v>382</v>
      </c>
    </row>
    <row r="20">
      <c r="A20" s="7" t="s">
        <v>399</v>
      </c>
      <c r="B20" s="8" t="str">
        <f t="array" ref="B20">XLOOKUP($A20,'Master Data'!$A$3:$A$102,'Master Data'!B$3:B$102)</f>
        <v>Sameer Agrawal</v>
      </c>
      <c r="C20" s="8">
        <f t="array" ref="C20">XLOOKUP($A20,'Master Data'!$A$3:$A$102,'Master Data'!C$3:C$102)</f>
        <v>9234567909</v>
      </c>
      <c r="D20" s="8" t="str">
        <f t="array" ref="D20">XLOOKUP($A20,'Master Data'!$A$3:$A$102,'Master Data'!D$3:D$102)</f>
        <v>Samee909@gmail.com</v>
      </c>
      <c r="E20" s="8" t="str">
        <f t="array" ref="E20">XLOOKUP($A20,'Master Data'!$A$3:$A$102,'Master Data'!E$3:E$102)</f>
        <v>Tamil</v>
      </c>
      <c r="F20" s="8" t="str">
        <f t="array" ref="F20">XLOOKUP($A20,'Master Data'!$A$3:$A$102,'Master Data'!F$3:F$102)</f>
        <v>Req_123</v>
      </c>
      <c r="G20" s="8" t="str">
        <f t="array" ref="G20">XLOOKUP($A20,'Master Data'!$A$3:$A$102,'Master Data'!G$3:G$102)</f>
        <v>Linkedin</v>
      </c>
      <c r="H20" s="8" t="str">
        <f t="array" ref="H20">XLOOKUP($A20,'Master Data'!$A$3:$A$102,'Master Data'!H$3:H$102)</f>
        <v>Job Posting</v>
      </c>
      <c r="I20" s="9">
        <f t="array" ref="I20">XLOOKUP($A20,'Master Data'!$A$3:$A$102,'Master Data'!I$3:I$102)</f>
        <v>45322</v>
      </c>
      <c r="J20" s="10" t="str">
        <f t="array" ref="J20">XLOOKUP($A20,'Master Data'!$A$3:$A$102,'Master Data'!J$3:J$102)</f>
        <v>https://drive.google.com/file/d/abc123456def</v>
      </c>
      <c r="K20" s="8" t="str">
        <f t="array" ref="K20">XLOOKUP($A20,'Master Data'!$A$3:$A$102,'Master Data'!K$3:K$102)</f>
        <v>http://linkedinSamee909@gmail.com:linkedin)</v>
      </c>
      <c r="L20" s="7" t="s">
        <v>45</v>
      </c>
      <c r="M20" s="7" t="s">
        <v>380</v>
      </c>
    </row>
    <row r="21">
      <c r="A21" s="7" t="s">
        <v>400</v>
      </c>
      <c r="B21" s="8" t="str">
        <f t="array" ref="B21">XLOOKUP($A21,'Master Data'!$A$3:$A$102,'Master Data'!B$3:B$102)</f>
        <v>Meera Pandey</v>
      </c>
      <c r="C21" s="8">
        <f t="array" ref="C21">XLOOKUP($A21,'Master Data'!$A$3:$A$102,'Master Data'!C$3:C$102)</f>
        <v>9234567910</v>
      </c>
      <c r="D21" s="8" t="str">
        <f t="array" ref="D21">XLOOKUP($A21,'Master Data'!$A$3:$A$102,'Master Data'!D$3:D$102)</f>
        <v>Meera910@gmail.com</v>
      </c>
      <c r="E21" s="8" t="str">
        <f t="array" ref="E21">XLOOKUP($A21,'Master Data'!$A$3:$A$102,'Master Data'!E$3:E$102)</f>
        <v>Malayalam</v>
      </c>
      <c r="F21" s="8" t="str">
        <f t="array" ref="F21">XLOOKUP($A21,'Master Data'!$A$3:$A$102,'Master Data'!F$3:F$102)</f>
        <v>Req_123</v>
      </c>
      <c r="G21" s="8" t="str">
        <f t="array" ref="G21">XLOOKUP($A21,'Master Data'!$A$3:$A$102,'Master Data'!G$3:G$102)</f>
        <v>Naukri</v>
      </c>
      <c r="H21" s="8" t="str">
        <f t="array" ref="H21">XLOOKUP($A21,'Master Data'!$A$3:$A$102,'Master Data'!H$3:H$102)</f>
        <v>Job Posting</v>
      </c>
      <c r="I21" s="9">
        <f t="array" ref="I21">XLOOKUP($A21,'Master Data'!$A$3:$A$102,'Master Data'!I$3:I$102)</f>
        <v>45327</v>
      </c>
      <c r="J21" s="10" t="str">
        <f t="array" ref="J21">XLOOKUP($A21,'Master Data'!$A$3:$A$102,'Master Data'!J$3:J$102)</f>
        <v>https://drive.google.com/file/d/xyz987654uvw</v>
      </c>
      <c r="K21" s="8" t="str">
        <f t="array" ref="K21">XLOOKUP($A21,'Master Data'!$A$3:$A$102,'Master Data'!K$3:K$102)</f>
        <v>http://linkedinMeera910@gmail.com:linkedin)</v>
      </c>
      <c r="L21" s="7" t="s">
        <v>45</v>
      </c>
      <c r="M21" s="7" t="s">
        <v>385</v>
      </c>
    </row>
    <row r="22">
      <c r="A22" s="7" t="s">
        <v>401</v>
      </c>
      <c r="B22" s="8" t="str">
        <f t="array" ref="B22">XLOOKUP($A22,'Master Data'!$A$3:$A$102,'Master Data'!B$3:B$102)</f>
        <v>Yuvraj Kapoor</v>
      </c>
      <c r="C22" s="8">
        <f t="array" ref="C22">XLOOKUP($A22,'Master Data'!$A$3:$A$102,'Master Data'!C$3:C$102)</f>
        <v>9234567911</v>
      </c>
      <c r="D22" s="8" t="str">
        <f t="array" ref="D22">XLOOKUP($A22,'Master Data'!$A$3:$A$102,'Master Data'!D$3:D$102)</f>
        <v>Yuvra911@gmail.com</v>
      </c>
      <c r="E22" s="8" t="str">
        <f t="array" ref="E22">XLOOKUP($A22,'Master Data'!$A$3:$A$102,'Master Data'!E$3:E$102)</f>
        <v>Kannada</v>
      </c>
      <c r="F22" s="8" t="str">
        <f t="array" ref="F22">XLOOKUP($A22,'Master Data'!$A$3:$A$102,'Master Data'!F$3:F$102)</f>
        <v>Req_123</v>
      </c>
      <c r="G22" s="8" t="str">
        <f t="array" ref="G22">XLOOKUP($A22,'Master Data'!$A$3:$A$102,'Master Data'!G$3:G$102)</f>
        <v>IIMJobs</v>
      </c>
      <c r="H22" s="8" t="str">
        <f t="array" ref="H22">XLOOKUP($A22,'Master Data'!$A$3:$A$102,'Master Data'!H$3:H$102)</f>
        <v>Job Posting</v>
      </c>
      <c r="I22" s="9">
        <f t="array" ref="I22">XLOOKUP($A22,'Master Data'!$A$3:$A$102,'Master Data'!I$3:I$102)</f>
        <v>45332</v>
      </c>
      <c r="J22" s="10" t="str">
        <f t="array" ref="J22">XLOOKUP($A22,'Master Data'!$A$3:$A$102,'Master Data'!J$3:J$102)</f>
        <v>https://drive.google.com/file/d/mno456789pqr</v>
      </c>
      <c r="K22" s="8" t="str">
        <f t="array" ref="K22">XLOOKUP($A22,'Master Data'!$A$3:$A$102,'Master Data'!K$3:K$102)</f>
        <v>http://linkedinYuvra911@gmail.com:linkedin)</v>
      </c>
      <c r="L22" s="7" t="s">
        <v>45</v>
      </c>
      <c r="M22" s="7" t="s">
        <v>378</v>
      </c>
    </row>
    <row r="23">
      <c r="A23" s="7" t="s">
        <v>402</v>
      </c>
      <c r="B23" s="8" t="str">
        <f t="array" ref="B23">XLOOKUP($A23,'Master Data'!$A$3:$A$102,'Master Data'!B$3:B$102)</f>
        <v>Tanvi Sharma</v>
      </c>
      <c r="C23" s="8">
        <f t="array" ref="C23">XLOOKUP($A23,'Master Data'!$A$3:$A$102,'Master Data'!C$3:C$102)</f>
        <v>9234567912</v>
      </c>
      <c r="D23" s="8" t="str">
        <f t="array" ref="D23">XLOOKUP($A23,'Master Data'!$A$3:$A$102,'Master Data'!D$3:D$102)</f>
        <v>Tanvi912@gmail.com</v>
      </c>
      <c r="E23" s="8" t="str">
        <f t="array" ref="E23">XLOOKUP($A23,'Master Data'!$A$3:$A$102,'Master Data'!E$3:E$102)</f>
        <v>Telugu</v>
      </c>
      <c r="F23" s="8" t="str">
        <f t="array" ref="F23">XLOOKUP($A23,'Master Data'!$A$3:$A$102,'Master Data'!F$3:F$102)</f>
        <v>Req_123</v>
      </c>
      <c r="G23" s="8" t="str">
        <f t="array" ref="G23">XLOOKUP($A23,'Master Data'!$A$3:$A$102,'Master Data'!G$3:G$102)</f>
        <v>Referral</v>
      </c>
      <c r="H23" s="8" t="str">
        <f t="array" ref="H23">XLOOKUP($A23,'Master Data'!$A$3:$A$102,'Master Data'!H$3:H$102)</f>
        <v>Rahul Patel</v>
      </c>
      <c r="I23" s="9">
        <f t="array" ref="I23">XLOOKUP($A23,'Master Data'!$A$3:$A$102,'Master Data'!I$3:I$102)</f>
        <v>45197</v>
      </c>
      <c r="J23" s="10" t="str">
        <f t="array" ref="J23">XLOOKUP($A23,'Master Data'!$A$3:$A$102,'Master Data'!J$3:J$102)</f>
        <v>https://drive.google.com/file/d/abc123456def</v>
      </c>
      <c r="K23" s="8" t="str">
        <f t="array" ref="K23">XLOOKUP($A23,'Master Data'!$A$3:$A$102,'Master Data'!K$3:K$102)</f>
        <v>http://linkedinTanvi912@gmail.com:linkedin)</v>
      </c>
      <c r="L23" s="7" t="s">
        <v>53</v>
      </c>
      <c r="M23" s="7" t="s">
        <v>380</v>
      </c>
    </row>
    <row r="24">
      <c r="A24" s="7" t="s">
        <v>403</v>
      </c>
      <c r="B24" s="8" t="str">
        <f t="array" ref="B24">XLOOKUP($A24,'Master Data'!$A$3:$A$102,'Master Data'!B$3:B$102)</f>
        <v>Arnav Bhatia</v>
      </c>
      <c r="C24" s="8">
        <f t="array" ref="C24">XLOOKUP($A24,'Master Data'!$A$3:$A$102,'Master Data'!C$3:C$102)</f>
        <v>9234567913</v>
      </c>
      <c r="D24" s="8" t="str">
        <f t="array" ref="D24">XLOOKUP($A24,'Master Data'!$A$3:$A$102,'Master Data'!D$3:D$102)</f>
        <v>Arnav913@gmail.com</v>
      </c>
      <c r="E24" s="8" t="str">
        <f t="array" ref="E24">XLOOKUP($A24,'Master Data'!$A$3:$A$102,'Master Data'!E$3:E$102)</f>
        <v>Marathi</v>
      </c>
      <c r="F24" s="8" t="str">
        <f t="array" ref="F24">XLOOKUP($A24,'Master Data'!$A$3:$A$102,'Master Data'!F$3:F$102)</f>
        <v>Req_123</v>
      </c>
      <c r="G24" s="8" t="str">
        <f t="array" ref="G24">XLOOKUP($A24,'Master Data'!$A$3:$A$102,'Master Data'!G$3:G$102)</f>
        <v>Shine</v>
      </c>
      <c r="H24" s="8" t="str">
        <f t="array" ref="H24">XLOOKUP($A24,'Master Data'!$A$3:$A$102,'Master Data'!H$3:H$102)</f>
        <v>Job Posting</v>
      </c>
      <c r="I24" s="9">
        <f t="array" ref="I24">XLOOKUP($A24,'Master Data'!$A$3:$A$102,'Master Data'!I$3:I$102)</f>
        <v>45056</v>
      </c>
      <c r="J24" s="10" t="str">
        <f t="array" ref="J24">XLOOKUP($A24,'Master Data'!$A$3:$A$102,'Master Data'!J$3:J$102)</f>
        <v>https://drive.google.com/file/d/xyz987654uvw</v>
      </c>
      <c r="K24" s="8" t="str">
        <f t="array" ref="K24">XLOOKUP($A24,'Master Data'!$A$3:$A$102,'Master Data'!K$3:K$102)</f>
        <v>http://linkedinArnav913@gmail.com:linkedin)</v>
      </c>
      <c r="L24" s="7" t="s">
        <v>53</v>
      </c>
      <c r="M24" s="7" t="s">
        <v>382</v>
      </c>
    </row>
    <row r="25">
      <c r="A25" s="7" t="s">
        <v>404</v>
      </c>
      <c r="B25" s="8" t="str">
        <f t="array" ref="B25">XLOOKUP($A25,'Master Data'!$A$3:$A$102,'Master Data'!B$3:B$102)</f>
        <v>Anjali Malhotra</v>
      </c>
      <c r="C25" s="8">
        <f t="array" ref="C25">XLOOKUP($A25,'Master Data'!$A$3:$A$102,'Master Data'!C$3:C$102)</f>
        <v>9234567914</v>
      </c>
      <c r="D25" s="8" t="str">
        <f t="array" ref="D25">XLOOKUP($A25,'Master Data'!$A$3:$A$102,'Master Data'!D$3:D$102)</f>
        <v>Anjal914@gmail.com</v>
      </c>
      <c r="E25" s="8" t="str">
        <f t="array" ref="E25">XLOOKUP($A25,'Master Data'!$A$3:$A$102,'Master Data'!E$3:E$102)</f>
        <v>Hindi</v>
      </c>
      <c r="F25" s="8" t="str">
        <f t="array" ref="F25">XLOOKUP($A25,'Master Data'!$A$3:$A$102,'Master Data'!F$3:F$102)</f>
        <v>Req_123</v>
      </c>
      <c r="G25" s="8" t="str">
        <f t="array" ref="G25">XLOOKUP($A25,'Master Data'!$A$3:$A$102,'Master Data'!G$3:G$102)</f>
        <v>Linkedin</v>
      </c>
      <c r="H25" s="8" t="str">
        <f t="array" ref="H25">XLOOKUP($A25,'Master Data'!$A$3:$A$102,'Master Data'!H$3:H$102)</f>
        <v>Job Posting</v>
      </c>
      <c r="I25" s="9">
        <f t="array" ref="I25">XLOOKUP($A25,'Master Data'!$A$3:$A$102,'Master Data'!I$3:I$102)</f>
        <v>44930</v>
      </c>
      <c r="J25" s="10" t="str">
        <f t="array" ref="J25">XLOOKUP($A25,'Master Data'!$A$3:$A$102,'Master Data'!J$3:J$102)</f>
        <v>https://drive.google.com/file/d/mno456789pqr</v>
      </c>
      <c r="K25" s="8" t="str">
        <f t="array" ref="K25">XLOOKUP($A25,'Master Data'!$A$3:$A$102,'Master Data'!K$3:K$102)</f>
        <v>http://linkedinAnjal914@gmail.com:linkedin)</v>
      </c>
      <c r="L25" s="7" t="s">
        <v>53</v>
      </c>
      <c r="M25" s="7" t="s">
        <v>380</v>
      </c>
    </row>
    <row r="26">
      <c r="A26" s="7" t="s">
        <v>405</v>
      </c>
      <c r="B26" s="8" t="str">
        <f t="array" ref="B26">XLOOKUP($A26,'Master Data'!$A$3:$A$102,'Master Data'!B$3:B$102)</f>
        <v>Rishi Gupta</v>
      </c>
      <c r="C26" s="8">
        <f t="array" ref="C26">XLOOKUP($A26,'Master Data'!$A$3:$A$102,'Master Data'!C$3:C$102)</f>
        <v>9234567915</v>
      </c>
      <c r="D26" s="8" t="str">
        <f t="array" ref="D26">XLOOKUP($A26,'Master Data'!$A$3:$A$102,'Master Data'!D$3:D$102)</f>
        <v>Rishi915@gmail.com</v>
      </c>
      <c r="E26" s="8" t="str">
        <f t="array" ref="E26">XLOOKUP($A26,'Master Data'!$A$3:$A$102,'Master Data'!E$3:E$102)</f>
        <v>Kannada</v>
      </c>
      <c r="F26" s="8" t="str">
        <f t="array" ref="F26">XLOOKUP($A26,'Master Data'!$A$3:$A$102,'Master Data'!F$3:F$102)</f>
        <v>Req_123</v>
      </c>
      <c r="G26" s="8" t="str">
        <f t="array" ref="G26">XLOOKUP($A26,'Master Data'!$A$3:$A$102,'Master Data'!G$3:G$102)</f>
        <v>Shine</v>
      </c>
      <c r="H26" s="8" t="str">
        <f t="array" ref="H26">XLOOKUP($A26,'Master Data'!$A$3:$A$102,'Master Data'!H$3:H$102)</f>
        <v>Job Posting</v>
      </c>
      <c r="I26" s="9">
        <f t="array" ref="I26">XLOOKUP($A26,'Master Data'!$A$3:$A$102,'Master Data'!I$3:I$102)</f>
        <v>45354</v>
      </c>
      <c r="J26" s="10" t="str">
        <f t="array" ref="J26">XLOOKUP($A26,'Master Data'!$A$3:$A$102,'Master Data'!J$3:J$102)</f>
        <v>https://drive.google.com/file/d/abc123456def</v>
      </c>
      <c r="K26" s="8" t="str">
        <f t="array" ref="K26">XLOOKUP($A26,'Master Data'!$A$3:$A$102,'Master Data'!K$3:K$102)</f>
        <v>http://linkedinRishi915@gmail.com:linkedin)</v>
      </c>
      <c r="L26" s="7" t="s">
        <v>45</v>
      </c>
      <c r="M26" s="7" t="s">
        <v>385</v>
      </c>
    </row>
    <row r="27">
      <c r="A27" s="7" t="s">
        <v>406</v>
      </c>
      <c r="B27" s="8" t="str">
        <f t="array" ref="B27">XLOOKUP($A27,'Master Data'!$A$3:$A$102,'Master Data'!B$3:B$102)</f>
        <v>Riya Mehra</v>
      </c>
      <c r="C27" s="8">
        <f t="array" ref="C27">XLOOKUP($A27,'Master Data'!$A$3:$A$102,'Master Data'!C$3:C$102)</f>
        <v>9234567916</v>
      </c>
      <c r="D27" s="8" t="str">
        <f t="array" ref="D27">XLOOKUP($A27,'Master Data'!$A$3:$A$102,'Master Data'!D$3:D$102)</f>
        <v>Riya 916@gmail.com</v>
      </c>
      <c r="E27" s="8" t="str">
        <f t="array" ref="E27">XLOOKUP($A27,'Master Data'!$A$3:$A$102,'Master Data'!E$3:E$102)</f>
        <v>Tamil</v>
      </c>
      <c r="F27" s="8" t="str">
        <f t="array" ref="F27">XLOOKUP($A27,'Master Data'!$A$3:$A$102,'Master Data'!F$3:F$102)</f>
        <v>Req_123</v>
      </c>
      <c r="G27" s="8" t="str">
        <f t="array" ref="G27">XLOOKUP($A27,'Master Data'!$A$3:$A$102,'Master Data'!G$3:G$102)</f>
        <v>Naukri</v>
      </c>
      <c r="H27" s="8" t="str">
        <f t="array" ref="H27">XLOOKUP($A27,'Master Data'!$A$3:$A$102,'Master Data'!H$3:H$102)</f>
        <v>Job Posting</v>
      </c>
      <c r="I27" s="9">
        <f t="array" ref="I27">XLOOKUP($A27,'Master Data'!$A$3:$A$102,'Master Data'!I$3:I$102)</f>
        <v>45024</v>
      </c>
      <c r="J27" s="10" t="str">
        <f t="array" ref="J27">XLOOKUP($A27,'Master Data'!$A$3:$A$102,'Master Data'!J$3:J$102)</f>
        <v>https://drive.google.com/file/d/xyz987654uvw</v>
      </c>
      <c r="K27" s="8" t="str">
        <f t="array" ref="K27">XLOOKUP($A27,'Master Data'!$A$3:$A$102,'Master Data'!K$3:K$102)</f>
        <v>http://linkedinRiya 916@gmail.com:linkedin)</v>
      </c>
      <c r="L27" s="7" t="s">
        <v>53</v>
      </c>
      <c r="M27" s="7" t="s">
        <v>378</v>
      </c>
    </row>
    <row r="28">
      <c r="A28" s="7" t="s">
        <v>407</v>
      </c>
      <c r="B28" s="8" t="str">
        <f t="array" ref="B28">XLOOKUP($A28,'Master Data'!$A$3:$A$102,'Master Data'!B$3:B$102)</f>
        <v>Vikas Sharma</v>
      </c>
      <c r="C28" s="8">
        <f t="array" ref="C28">XLOOKUP($A28,'Master Data'!$A$3:$A$102,'Master Data'!C$3:C$102)</f>
        <v>9234567917</v>
      </c>
      <c r="D28" s="8" t="str">
        <f t="array" ref="D28">XLOOKUP($A28,'Master Data'!$A$3:$A$102,'Master Data'!D$3:D$102)</f>
        <v>Vikas917@gmail.com</v>
      </c>
      <c r="E28" s="8" t="str">
        <f t="array" ref="E28">XLOOKUP($A28,'Master Data'!$A$3:$A$102,'Master Data'!E$3:E$102)</f>
        <v>Malayalam</v>
      </c>
      <c r="F28" s="8" t="str">
        <f t="array" ref="F28">XLOOKUP($A28,'Master Data'!$A$3:$A$102,'Master Data'!F$3:F$102)</f>
        <v>Req_123</v>
      </c>
      <c r="G28" s="8" t="str">
        <f t="array" ref="G28">XLOOKUP($A28,'Master Data'!$A$3:$A$102,'Master Data'!G$3:G$102)</f>
        <v>IIMJobs</v>
      </c>
      <c r="H28" s="8" t="str">
        <f t="array" ref="H28">XLOOKUP($A28,'Master Data'!$A$3:$A$102,'Master Data'!H$3:H$102)</f>
        <v>Job Posting</v>
      </c>
      <c r="I28" s="9">
        <f t="array" ref="I28">XLOOKUP($A28,'Master Data'!$A$3:$A$102,'Master Data'!I$3:I$102)</f>
        <v>45362</v>
      </c>
      <c r="J28" s="10" t="str">
        <f t="array" ref="J28">XLOOKUP($A28,'Master Data'!$A$3:$A$102,'Master Data'!J$3:J$102)</f>
        <v>https://drive.google.com/file/d/mno456789pqr</v>
      </c>
      <c r="K28" s="8" t="str">
        <f t="array" ref="K28">XLOOKUP($A28,'Master Data'!$A$3:$A$102,'Master Data'!K$3:K$102)</f>
        <v>http://linkedinVikas917@gmail.com:linkedin)</v>
      </c>
      <c r="L28" s="7" t="s">
        <v>45</v>
      </c>
      <c r="M28" s="7" t="s">
        <v>380</v>
      </c>
    </row>
    <row r="29">
      <c r="A29" s="7" t="s">
        <v>408</v>
      </c>
      <c r="B29" s="8" t="str">
        <f t="array" ref="B29">XLOOKUP($A29,'Master Data'!$A$3:$A$102,'Master Data'!B$3:B$102)</f>
        <v>Ishita Rao</v>
      </c>
      <c r="C29" s="8">
        <f t="array" ref="C29">XLOOKUP($A29,'Master Data'!$A$3:$A$102,'Master Data'!C$3:C$102)</f>
        <v>9234567918</v>
      </c>
      <c r="D29" s="8" t="str">
        <f t="array" ref="D29">XLOOKUP($A29,'Master Data'!$A$3:$A$102,'Master Data'!D$3:D$102)</f>
        <v>Ishit918@gmail.com</v>
      </c>
      <c r="E29" s="8" t="str">
        <f t="array" ref="E29">XLOOKUP($A29,'Master Data'!$A$3:$A$102,'Master Data'!E$3:E$102)</f>
        <v>Telugu</v>
      </c>
      <c r="F29" s="8" t="str">
        <f t="array" ref="F29">XLOOKUP($A29,'Master Data'!$A$3:$A$102,'Master Data'!F$3:F$102)</f>
        <v>Req_123</v>
      </c>
      <c r="G29" s="8" t="str">
        <f t="array" ref="G29">XLOOKUP($A29,'Master Data'!$A$3:$A$102,'Master Data'!G$3:G$102)</f>
        <v>Referral</v>
      </c>
      <c r="H29" s="8" t="str">
        <f t="array" ref="H29">XLOOKUP($A29,'Master Data'!$A$3:$A$102,'Master Data'!H$3:H$102)</f>
        <v>Nithya Iyer</v>
      </c>
      <c r="I29" s="9">
        <f t="array" ref="I29">XLOOKUP($A29,'Master Data'!$A$3:$A$102,'Master Data'!I$3:I$102)</f>
        <v>45365</v>
      </c>
      <c r="J29" s="10" t="str">
        <f t="array" ref="J29">XLOOKUP($A29,'Master Data'!$A$3:$A$102,'Master Data'!J$3:J$102)</f>
        <v>https://drive.google.com/file/d/abc123456def</v>
      </c>
      <c r="K29" s="8" t="str">
        <f t="array" ref="K29">XLOOKUP($A29,'Master Data'!$A$3:$A$102,'Master Data'!K$3:K$102)</f>
        <v>http://linkedinIshit918@gmail.com:linkedin)</v>
      </c>
      <c r="L29" s="7" t="s">
        <v>45</v>
      </c>
      <c r="M29" s="7" t="s">
        <v>382</v>
      </c>
    </row>
    <row r="30">
      <c r="A30" s="7" t="s">
        <v>409</v>
      </c>
      <c r="B30" s="8" t="str">
        <f t="array" ref="B30">XLOOKUP($A30,'Master Data'!$A$3:$A$102,'Master Data'!B$3:B$102)</f>
        <v>Aditi Singh</v>
      </c>
      <c r="C30" s="8">
        <f t="array" ref="C30">XLOOKUP($A30,'Master Data'!$A$3:$A$102,'Master Data'!C$3:C$102)</f>
        <v>9234567919</v>
      </c>
      <c r="D30" s="8" t="str">
        <f t="array" ref="D30">XLOOKUP($A30,'Master Data'!$A$3:$A$102,'Master Data'!D$3:D$102)</f>
        <v>Aditi919@gmail.com</v>
      </c>
      <c r="E30" s="8" t="str">
        <f t="array" ref="E30">XLOOKUP($A30,'Master Data'!$A$3:$A$102,'Master Data'!E$3:E$102)</f>
        <v>Marathi</v>
      </c>
      <c r="F30" s="8" t="str">
        <f t="array" ref="F30">XLOOKUP($A30,'Master Data'!$A$3:$A$102,'Master Data'!F$3:F$102)</f>
        <v>Req_123</v>
      </c>
      <c r="G30" s="8" t="str">
        <f t="array" ref="G30">XLOOKUP($A30,'Master Data'!$A$3:$A$102,'Master Data'!G$3:G$102)</f>
        <v>Naukri</v>
      </c>
      <c r="H30" s="8" t="str">
        <f t="array" ref="H30">XLOOKUP($A30,'Master Data'!$A$3:$A$102,'Master Data'!H$3:H$102)</f>
        <v>Job Posting</v>
      </c>
      <c r="I30" s="9">
        <f t="array" ref="I30">XLOOKUP($A30,'Master Data'!$A$3:$A$102,'Master Data'!I$3:I$102)</f>
        <v>45293</v>
      </c>
      <c r="J30" s="10" t="str">
        <f t="array" ref="J30">XLOOKUP($A30,'Master Data'!$A$3:$A$102,'Master Data'!J$3:J$102)</f>
        <v>https://drive.google.com/file/d/xyz987654uvw</v>
      </c>
      <c r="K30" s="8" t="str">
        <f t="array" ref="K30">XLOOKUP($A30,'Master Data'!$A$3:$A$102,'Master Data'!K$3:K$102)</f>
        <v>http://linkedinAditi919@gmail.com:linkedin)</v>
      </c>
      <c r="L30" s="7" t="s">
        <v>45</v>
      </c>
      <c r="M30" s="7" t="s">
        <v>380</v>
      </c>
    </row>
    <row r="31">
      <c r="A31" s="7" t="s">
        <v>410</v>
      </c>
      <c r="B31" s="8" t="str">
        <f t="array" ref="B31">XLOOKUP($A31,'Master Data'!$A$3:$A$102,'Master Data'!B$3:B$102)</f>
        <v>Suresh Kumar</v>
      </c>
      <c r="C31" s="8">
        <f t="array" ref="C31">XLOOKUP($A31,'Master Data'!$A$3:$A$102,'Master Data'!C$3:C$102)</f>
        <v>9234567920</v>
      </c>
      <c r="D31" s="8" t="str">
        <f t="array" ref="D31">XLOOKUP($A31,'Master Data'!$A$3:$A$102,'Master Data'!D$3:D$102)</f>
        <v>Sures920@gmail.com</v>
      </c>
      <c r="E31" s="8" t="str">
        <f t="array" ref="E31">XLOOKUP($A31,'Master Data'!$A$3:$A$102,'Master Data'!E$3:E$102)</f>
        <v>Hindi</v>
      </c>
      <c r="F31" s="8" t="str">
        <f t="array" ref="F31">XLOOKUP($A31,'Master Data'!$A$3:$A$102,'Master Data'!F$3:F$102)</f>
        <v>Req_123</v>
      </c>
      <c r="G31" s="8" t="str">
        <f t="array" ref="G31">XLOOKUP($A31,'Master Data'!$A$3:$A$102,'Master Data'!G$3:G$102)</f>
        <v>IIMJobs</v>
      </c>
      <c r="H31" s="8" t="str">
        <f t="array" ref="H31">XLOOKUP($A31,'Master Data'!$A$3:$A$102,'Master Data'!H$3:H$102)</f>
        <v>Job Posting</v>
      </c>
      <c r="I31" s="9">
        <f t="array" ref="I31">XLOOKUP($A31,'Master Data'!$A$3:$A$102,'Master Data'!I$3:I$102)</f>
        <v>44968</v>
      </c>
      <c r="J31" s="10" t="str">
        <f t="array" ref="J31">XLOOKUP($A31,'Master Data'!$A$3:$A$102,'Master Data'!J$3:J$102)</f>
        <v>https://drive.google.com/file/d/mno456789pqr</v>
      </c>
      <c r="K31" s="8" t="str">
        <f t="array" ref="K31">XLOOKUP($A31,'Master Data'!$A$3:$A$102,'Master Data'!K$3:K$102)</f>
        <v>http://linkedinSures920@gmail.com:linkedin)</v>
      </c>
      <c r="L31" s="7" t="s">
        <v>53</v>
      </c>
      <c r="M31" s="7" t="s">
        <v>385</v>
      </c>
    </row>
    <row r="32">
      <c r="A32" s="7" t="s">
        <v>411</v>
      </c>
      <c r="B32" s="8" t="str">
        <f t="array" ref="B32">XLOOKUP($A32,'Master Data'!$A$3:$A$102,'Master Data'!B$3:B$102)</f>
        <v>Sonali Kapoor</v>
      </c>
      <c r="C32" s="8">
        <f t="array" ref="C32">XLOOKUP($A32,'Master Data'!$A$3:$A$102,'Master Data'!C$3:C$102)</f>
        <v>9234567921</v>
      </c>
      <c r="D32" s="8" t="str">
        <f t="array" ref="D32">XLOOKUP($A32,'Master Data'!$A$3:$A$102,'Master Data'!D$3:D$102)</f>
        <v>Sonal921@gmail.com</v>
      </c>
      <c r="E32" s="8" t="str">
        <f t="array" ref="E32">XLOOKUP($A32,'Master Data'!$A$3:$A$102,'Master Data'!E$3:E$102)</f>
        <v>Malayalam</v>
      </c>
      <c r="F32" s="8" t="str">
        <f t="array" ref="F32">XLOOKUP($A32,'Master Data'!$A$3:$A$102,'Master Data'!F$3:F$102)</f>
        <v>Req_123</v>
      </c>
      <c r="G32" s="8" t="str">
        <f t="array" ref="G32">XLOOKUP($A32,'Master Data'!$A$3:$A$102,'Master Data'!G$3:G$102)</f>
        <v>Linkedin</v>
      </c>
      <c r="H32" s="8" t="str">
        <f t="array" ref="H32">XLOOKUP($A32,'Master Data'!$A$3:$A$102,'Master Data'!H$3:H$102)</f>
        <v>Job Posting</v>
      </c>
      <c r="I32" s="9">
        <f t="array" ref="I32">XLOOKUP($A32,'Master Data'!$A$3:$A$102,'Master Data'!I$3:I$102)</f>
        <v>45133</v>
      </c>
      <c r="J32" s="10" t="str">
        <f t="array" ref="J32">XLOOKUP($A32,'Master Data'!$A$3:$A$102,'Master Data'!J$3:J$102)</f>
        <v>https://drive.google.com/file/d/abc123456def</v>
      </c>
      <c r="K32" s="8" t="str">
        <f t="array" ref="K32">XLOOKUP($A32,'Master Data'!$A$3:$A$102,'Master Data'!K$3:K$102)</f>
        <v>http://linkedinSonal921@gmail.com:linkedin)</v>
      </c>
      <c r="L32" s="7" t="s">
        <v>53</v>
      </c>
      <c r="M32" s="7" t="s">
        <v>378</v>
      </c>
    </row>
    <row r="33">
      <c r="A33" s="7" t="s">
        <v>412</v>
      </c>
      <c r="B33" s="8" t="str">
        <f t="array" ref="B33">XLOOKUP($A33,'Master Data'!$A$3:$A$102,'Master Data'!B$3:B$102)</f>
        <v>Vishal Gupta</v>
      </c>
      <c r="C33" s="8">
        <f t="array" ref="C33">XLOOKUP($A33,'Master Data'!$A$3:$A$102,'Master Data'!C$3:C$102)</f>
        <v>9234567922</v>
      </c>
      <c r="D33" s="8" t="str">
        <f t="array" ref="D33">XLOOKUP($A33,'Master Data'!$A$3:$A$102,'Master Data'!D$3:D$102)</f>
        <v>Visha922@gmail.com</v>
      </c>
      <c r="E33" s="8" t="str">
        <f t="array" ref="E33">XLOOKUP($A33,'Master Data'!$A$3:$A$102,'Master Data'!E$3:E$102)</f>
        <v>Tamil</v>
      </c>
      <c r="F33" s="8" t="str">
        <f t="array" ref="F33">XLOOKUP($A33,'Master Data'!$A$3:$A$102,'Master Data'!F$3:F$102)</f>
        <v>Req_123</v>
      </c>
      <c r="G33" s="8" t="str">
        <f t="array" ref="G33">XLOOKUP($A33,'Master Data'!$A$3:$A$102,'Master Data'!G$3:G$102)</f>
        <v>Referral</v>
      </c>
      <c r="H33" s="8" t="str">
        <f t="array" ref="H33">XLOOKUP($A33,'Master Data'!$A$3:$A$102,'Master Data'!H$3:H$102)</f>
        <v>Siddharth Reddy</v>
      </c>
      <c r="I33" s="9">
        <f t="array" ref="I33">XLOOKUP($A33,'Master Data'!$A$3:$A$102,'Master Data'!I$3:I$102)</f>
        <v>45204</v>
      </c>
      <c r="J33" s="10" t="str">
        <f t="array" ref="J33">XLOOKUP($A33,'Master Data'!$A$3:$A$102,'Master Data'!J$3:J$102)</f>
        <v>https://drive.google.com/file/d/xyz987654uvw</v>
      </c>
      <c r="K33" s="8" t="str">
        <f t="array" ref="K33">XLOOKUP($A33,'Master Data'!$A$3:$A$102,'Master Data'!K$3:K$102)</f>
        <v>http://linkedinVisha922@gmail.com:linkedin)</v>
      </c>
      <c r="L33" s="7" t="s">
        <v>53</v>
      </c>
      <c r="M33" s="7" t="s">
        <v>380</v>
      </c>
    </row>
    <row r="34">
      <c r="A34" s="7" t="s">
        <v>413</v>
      </c>
      <c r="B34" s="8" t="str">
        <f t="array" ref="B34">XLOOKUP($A34,'Master Data'!$A$3:$A$102,'Master Data'!B$3:B$102)</f>
        <v>Neha Sharma</v>
      </c>
      <c r="C34" s="8">
        <f t="array" ref="C34">XLOOKUP($A34,'Master Data'!$A$3:$A$102,'Master Data'!C$3:C$102)</f>
        <v>9234567923</v>
      </c>
      <c r="D34" s="8" t="str">
        <f t="array" ref="D34">XLOOKUP($A34,'Master Data'!$A$3:$A$102,'Master Data'!D$3:D$102)</f>
        <v>Neha 923@gmail.com</v>
      </c>
      <c r="E34" s="8" t="str">
        <f t="array" ref="E34">XLOOKUP($A34,'Master Data'!$A$3:$A$102,'Master Data'!E$3:E$102)</f>
        <v>Kannada</v>
      </c>
      <c r="F34" s="8" t="str">
        <f t="array" ref="F34">XLOOKUP($A34,'Master Data'!$A$3:$A$102,'Master Data'!F$3:F$102)</f>
        <v>Req_123</v>
      </c>
      <c r="G34" s="8" t="str">
        <f t="array" ref="G34">XLOOKUP($A34,'Master Data'!$A$3:$A$102,'Master Data'!G$3:G$102)</f>
        <v>Shine</v>
      </c>
      <c r="H34" s="8" t="str">
        <f t="array" ref="H34">XLOOKUP($A34,'Master Data'!$A$3:$A$102,'Master Data'!H$3:H$102)</f>
        <v>Job Posting</v>
      </c>
      <c r="I34" s="9">
        <f t="array" ref="I34">XLOOKUP($A34,'Master Data'!$A$3:$A$102,'Master Data'!I$3:I$102)</f>
        <v>45317</v>
      </c>
      <c r="J34" s="10" t="str">
        <f t="array" ref="J34">XLOOKUP($A34,'Master Data'!$A$3:$A$102,'Master Data'!J$3:J$102)</f>
        <v>https://drive.google.com/file/d/mno456789pqr</v>
      </c>
      <c r="K34" s="8" t="str">
        <f t="array" ref="K34">XLOOKUP($A34,'Master Data'!$A$3:$A$102,'Master Data'!K$3:K$102)</f>
        <v>http://linkedinNeha 923@gmail.com:linkedin)</v>
      </c>
      <c r="L34" s="7" t="s">
        <v>45</v>
      </c>
      <c r="M34" s="7" t="s">
        <v>382</v>
      </c>
    </row>
    <row r="35">
      <c r="A35" s="7" t="s">
        <v>414</v>
      </c>
      <c r="B35" s="8" t="str">
        <f t="array" ref="B35">XLOOKUP($A35,'Master Data'!$A$3:$A$102,'Master Data'!B$3:B$102)</f>
        <v>Akash Singh</v>
      </c>
      <c r="C35" s="8">
        <f t="array" ref="C35">XLOOKUP($A35,'Master Data'!$A$3:$A$102,'Master Data'!C$3:C$102)</f>
        <v>9234567924</v>
      </c>
      <c r="D35" s="8" t="str">
        <f t="array" ref="D35">XLOOKUP($A35,'Master Data'!$A$3:$A$102,'Master Data'!D$3:D$102)</f>
        <v>Akash924@gmail.com</v>
      </c>
      <c r="E35" s="8" t="str">
        <f t="array" ref="E35">XLOOKUP($A35,'Master Data'!$A$3:$A$102,'Master Data'!E$3:E$102)</f>
        <v>Telugu</v>
      </c>
      <c r="F35" s="8" t="str">
        <f t="array" ref="F35">XLOOKUP($A35,'Master Data'!$A$3:$A$102,'Master Data'!F$3:F$102)</f>
        <v>Req_123</v>
      </c>
      <c r="G35" s="8" t="str">
        <f t="array" ref="G35">XLOOKUP($A35,'Master Data'!$A$3:$A$102,'Master Data'!G$3:G$102)</f>
        <v>Naukri</v>
      </c>
      <c r="H35" s="8" t="str">
        <f t="array" ref="H35">XLOOKUP($A35,'Master Data'!$A$3:$A$102,'Master Data'!H$3:H$102)</f>
        <v>Head Hunting</v>
      </c>
      <c r="I35" s="9">
        <f t="array" ref="I35">XLOOKUP($A35,'Master Data'!$A$3:$A$102,'Master Data'!I$3:I$102)</f>
        <v>45283</v>
      </c>
      <c r="J35" s="10" t="str">
        <f t="array" ref="J35">XLOOKUP($A35,'Master Data'!$A$3:$A$102,'Master Data'!J$3:J$102)</f>
        <v>https://drive.google.com/file/d/abc123456def</v>
      </c>
      <c r="K35" s="8" t="str">
        <f t="array" ref="K35">XLOOKUP($A35,'Master Data'!$A$3:$A$102,'Master Data'!K$3:K$102)</f>
        <v>http://linkedinAkash924@gmail.com:linkedin)</v>
      </c>
      <c r="L35" s="7" t="s">
        <v>53</v>
      </c>
      <c r="M35" s="7" t="s">
        <v>380</v>
      </c>
    </row>
    <row r="36">
      <c r="A36" s="7" t="s">
        <v>415</v>
      </c>
      <c r="B36" s="8" t="str">
        <f t="array" ref="B36">XLOOKUP($A36,'Master Data'!$A$3:$A$102,'Master Data'!B$3:B$102)</f>
        <v>Deepika Patel</v>
      </c>
      <c r="C36" s="8">
        <f t="array" ref="C36">XLOOKUP($A36,'Master Data'!$A$3:$A$102,'Master Data'!C$3:C$102)</f>
        <v>9234567925</v>
      </c>
      <c r="D36" s="8" t="str">
        <f t="array" ref="D36">XLOOKUP($A36,'Master Data'!$A$3:$A$102,'Master Data'!D$3:D$102)</f>
        <v>Deepi925@gmail.com</v>
      </c>
      <c r="E36" s="8" t="str">
        <f t="array" ref="E36">XLOOKUP($A36,'Master Data'!$A$3:$A$102,'Master Data'!E$3:E$102)</f>
        <v>Marathi</v>
      </c>
      <c r="F36" s="8" t="str">
        <f t="array" ref="F36">XLOOKUP($A36,'Master Data'!$A$3:$A$102,'Master Data'!F$3:F$102)</f>
        <v>Req_123</v>
      </c>
      <c r="G36" s="8" t="str">
        <f t="array" ref="G36">XLOOKUP($A36,'Master Data'!$A$3:$A$102,'Master Data'!G$3:G$102)</f>
        <v>Linkedin</v>
      </c>
      <c r="H36" s="8" t="str">
        <f t="array" ref="H36">XLOOKUP($A36,'Master Data'!$A$3:$A$102,'Master Data'!H$3:H$102)</f>
        <v>Head Hunting</v>
      </c>
      <c r="I36" s="9">
        <f t="array" ref="I36">XLOOKUP($A36,'Master Data'!$A$3:$A$102,'Master Data'!I$3:I$102)</f>
        <v>45328</v>
      </c>
      <c r="J36" s="10" t="str">
        <f t="array" ref="J36">XLOOKUP($A36,'Master Data'!$A$3:$A$102,'Master Data'!J$3:J$102)</f>
        <v>https://drive.google.com/file/d/xyz987654uvw</v>
      </c>
      <c r="K36" s="8" t="str">
        <f t="array" ref="K36">XLOOKUP($A36,'Master Data'!$A$3:$A$102,'Master Data'!K$3:K$102)</f>
        <v>http://linkedinDeepi925@gmail.com:linkedin)</v>
      </c>
      <c r="L36" s="7" t="s">
        <v>45</v>
      </c>
      <c r="M36" s="7" t="s">
        <v>385</v>
      </c>
    </row>
    <row r="37">
      <c r="A37" s="7" t="s">
        <v>416</v>
      </c>
      <c r="B37" s="8" t="str">
        <f t="array" ref="B37">XLOOKUP($A37,'Master Data'!$A$3:$A$102,'Master Data'!B$3:B$102)</f>
        <v>Arush Gupta</v>
      </c>
      <c r="C37" s="8">
        <f t="array" ref="C37">XLOOKUP($A37,'Master Data'!$A$3:$A$102,'Master Data'!C$3:C$102)</f>
        <v>9234567926</v>
      </c>
      <c r="D37" s="8" t="str">
        <f t="array" ref="D37">XLOOKUP($A37,'Master Data'!$A$3:$A$102,'Master Data'!D$3:D$102)</f>
        <v>Arush926@gmail.com</v>
      </c>
      <c r="E37" s="8" t="str">
        <f t="array" ref="E37">XLOOKUP($A37,'Master Data'!$A$3:$A$102,'Master Data'!E$3:E$102)</f>
        <v>Hindi</v>
      </c>
      <c r="F37" s="8" t="str">
        <f t="array" ref="F37">XLOOKUP($A37,'Master Data'!$A$3:$A$102,'Master Data'!F$3:F$102)</f>
        <v>Req_123</v>
      </c>
      <c r="G37" s="8" t="str">
        <f t="array" ref="G37">XLOOKUP($A37,'Master Data'!$A$3:$A$102,'Master Data'!G$3:G$102)</f>
        <v>IIMJobs</v>
      </c>
      <c r="H37" s="8" t="str">
        <f t="array" ref="H37">XLOOKUP($A37,'Master Data'!$A$3:$A$102,'Master Data'!H$3:H$102)</f>
        <v>Head Hunting</v>
      </c>
      <c r="I37" s="9">
        <f t="array" ref="I37">XLOOKUP($A37,'Master Data'!$A$3:$A$102,'Master Data'!I$3:I$102)</f>
        <v>45334</v>
      </c>
      <c r="J37" s="10" t="str">
        <f t="array" ref="J37">XLOOKUP($A37,'Master Data'!$A$3:$A$102,'Master Data'!J$3:J$102)</f>
        <v>https://drive.google.com/file/d/mno456789pqr</v>
      </c>
      <c r="K37" s="8" t="str">
        <f t="array" ref="K37">XLOOKUP($A37,'Master Data'!$A$3:$A$102,'Master Data'!K$3:K$102)</f>
        <v>http://linkedinArush926@gmail.com:linkedin)</v>
      </c>
      <c r="L37" s="7" t="s">
        <v>45</v>
      </c>
      <c r="M37" s="7" t="s">
        <v>378</v>
      </c>
    </row>
    <row r="38">
      <c r="A38" s="7" t="s">
        <v>417</v>
      </c>
      <c r="B38" s="8" t="str">
        <f t="array" ref="B38">XLOOKUP($A38,'Master Data'!$A$3:$A$102,'Master Data'!B$3:B$102)</f>
        <v>Shruti Khanna</v>
      </c>
      <c r="C38" s="8">
        <f t="array" ref="C38">XLOOKUP($A38,'Master Data'!$A$3:$A$102,'Master Data'!C$3:C$102)</f>
        <v>9234567927</v>
      </c>
      <c r="D38" s="8" t="str">
        <f t="array" ref="D38">XLOOKUP($A38,'Master Data'!$A$3:$A$102,'Master Data'!D$3:D$102)</f>
        <v>Shrut927@gmail.com</v>
      </c>
      <c r="E38" s="8" t="str">
        <f t="array" ref="E38">XLOOKUP($A38,'Master Data'!$A$3:$A$102,'Master Data'!E$3:E$102)</f>
        <v>Tamil</v>
      </c>
      <c r="F38" s="8" t="str">
        <f t="array" ref="F38">XLOOKUP($A38,'Master Data'!$A$3:$A$102,'Master Data'!F$3:F$102)</f>
        <v>Req_123</v>
      </c>
      <c r="G38" s="8" t="str">
        <f t="array" ref="G38">XLOOKUP($A38,'Master Data'!$A$3:$A$102,'Master Data'!G$3:G$102)</f>
        <v>Shine</v>
      </c>
      <c r="H38" s="8" t="str">
        <f t="array" ref="H38">XLOOKUP($A38,'Master Data'!$A$3:$A$102,'Master Data'!H$3:H$102)</f>
        <v>Head Hunting</v>
      </c>
      <c r="I38" s="9">
        <f t="array" ref="I38">XLOOKUP($A38,'Master Data'!$A$3:$A$102,'Master Data'!I$3:I$102)</f>
        <v>45339</v>
      </c>
      <c r="J38" s="10" t="str">
        <f t="array" ref="J38">XLOOKUP($A38,'Master Data'!$A$3:$A$102,'Master Data'!J$3:J$102)</f>
        <v>https://drive.google.com/file/d/abc123456def</v>
      </c>
      <c r="K38" s="8" t="str">
        <f t="array" ref="K38">XLOOKUP($A38,'Master Data'!$A$3:$A$102,'Master Data'!K$3:K$102)</f>
        <v>http://linkedinShrut927@gmail.com:linkedin)</v>
      </c>
      <c r="L38" s="7" t="s">
        <v>45</v>
      </c>
      <c r="M38" s="7" t="s">
        <v>380</v>
      </c>
    </row>
    <row r="39">
      <c r="A39" s="7" t="s">
        <v>418</v>
      </c>
      <c r="B39" s="8" t="str">
        <f t="array" ref="B39">XLOOKUP($A39,'Master Data'!$A$3:$A$102,'Master Data'!B$3:B$102)</f>
        <v>Rajiv Mehta</v>
      </c>
      <c r="C39" s="8">
        <f t="array" ref="C39">XLOOKUP($A39,'Master Data'!$A$3:$A$102,'Master Data'!C$3:C$102)</f>
        <v>9234567928</v>
      </c>
      <c r="D39" s="8" t="str">
        <f t="array" ref="D39">XLOOKUP($A39,'Master Data'!$A$3:$A$102,'Master Data'!D$3:D$102)</f>
        <v>Rajiv928@gmail.com</v>
      </c>
      <c r="E39" s="8" t="str">
        <f t="array" ref="E39">XLOOKUP($A39,'Master Data'!$A$3:$A$102,'Master Data'!E$3:E$102)</f>
        <v>Malayalam</v>
      </c>
      <c r="F39" s="8" t="str">
        <f t="array" ref="F39">XLOOKUP($A39,'Master Data'!$A$3:$A$102,'Master Data'!F$3:F$102)</f>
        <v>Req_123</v>
      </c>
      <c r="G39" s="8" t="str">
        <f t="array" ref="G39">XLOOKUP($A39,'Master Data'!$A$3:$A$102,'Master Data'!G$3:G$102)</f>
        <v>Referral</v>
      </c>
      <c r="H39" s="8" t="str">
        <f t="array" ref="H39">XLOOKUP($A39,'Master Data'!$A$3:$A$102,'Master Data'!H$3:H$102)</f>
        <v>Meenakshi Desai</v>
      </c>
      <c r="I39" s="9">
        <f t="array" ref="I39">XLOOKUP($A39,'Master Data'!$A$3:$A$102,'Master Data'!I$3:I$102)</f>
        <v>45157</v>
      </c>
      <c r="J39" s="10" t="str">
        <f t="array" ref="J39">XLOOKUP($A39,'Master Data'!$A$3:$A$102,'Master Data'!J$3:J$102)</f>
        <v>https://drive.google.com/file/d/xyz987654uvw</v>
      </c>
      <c r="K39" s="8" t="str">
        <f t="array" ref="K39">XLOOKUP($A39,'Master Data'!$A$3:$A$102,'Master Data'!K$3:K$102)</f>
        <v>http://linkedinRajiv928@gmail.com:linkedin)</v>
      </c>
      <c r="L39" s="7" t="s">
        <v>53</v>
      </c>
      <c r="M39" s="7" t="s">
        <v>382</v>
      </c>
    </row>
    <row r="40">
      <c r="A40" s="7" t="s">
        <v>419</v>
      </c>
      <c r="B40" s="8" t="str">
        <f t="array" ref="B40">XLOOKUP($A40,'Master Data'!$A$3:$A$102,'Master Data'!B$3:B$102)</f>
        <v>Preeti Chauhan</v>
      </c>
      <c r="C40" s="8">
        <f t="array" ref="C40">XLOOKUP($A40,'Master Data'!$A$3:$A$102,'Master Data'!C$3:C$102)</f>
        <v>9234567929</v>
      </c>
      <c r="D40" s="8" t="str">
        <f t="array" ref="D40">XLOOKUP($A40,'Master Data'!$A$3:$A$102,'Master Data'!D$3:D$102)</f>
        <v>Preet929@gmail.com</v>
      </c>
      <c r="E40" s="8" t="str">
        <f t="array" ref="E40">XLOOKUP($A40,'Master Data'!$A$3:$A$102,'Master Data'!E$3:E$102)</f>
        <v>Kannada</v>
      </c>
      <c r="F40" s="8" t="str">
        <f t="array" ref="F40">XLOOKUP($A40,'Master Data'!$A$3:$A$102,'Master Data'!F$3:F$102)</f>
        <v>Req_123</v>
      </c>
      <c r="G40" s="8" t="str">
        <f t="array" ref="G40">XLOOKUP($A40,'Master Data'!$A$3:$A$102,'Master Data'!G$3:G$102)</f>
        <v>IIMJobs</v>
      </c>
      <c r="H40" s="8" t="str">
        <f t="array" ref="H40">XLOOKUP($A40,'Master Data'!$A$3:$A$102,'Master Data'!H$3:H$102)</f>
        <v>Head Hunting</v>
      </c>
      <c r="I40" s="9">
        <f t="array" ref="I40">XLOOKUP($A40,'Master Data'!$A$3:$A$102,'Master Data'!I$3:I$102)</f>
        <v>45232</v>
      </c>
      <c r="J40" s="10" t="str">
        <f t="array" ref="J40">XLOOKUP($A40,'Master Data'!$A$3:$A$102,'Master Data'!J$3:J$102)</f>
        <v>https://drive.google.com/file/d/mno456789pqr</v>
      </c>
      <c r="K40" s="8" t="str">
        <f t="array" ref="K40">XLOOKUP($A40,'Master Data'!$A$3:$A$102,'Master Data'!K$3:K$102)</f>
        <v>http://linkedinPreet929@gmail.com:linkedin)</v>
      </c>
      <c r="L40" s="7" t="s">
        <v>53</v>
      </c>
      <c r="M40" s="7" t="s">
        <v>380</v>
      </c>
    </row>
    <row r="41">
      <c r="A41" s="7" t="s">
        <v>420</v>
      </c>
      <c r="B41" s="8" t="str">
        <f t="array" ref="B41">XLOOKUP($A41,'Master Data'!$A$3:$A$102,'Master Data'!B$3:B$102)</f>
        <v>Tarun Agarwal</v>
      </c>
      <c r="C41" s="8">
        <f t="array" ref="C41">XLOOKUP($A41,'Master Data'!$A$3:$A$102,'Master Data'!C$3:C$102)</f>
        <v>9234567930</v>
      </c>
      <c r="D41" s="8" t="str">
        <f t="array" ref="D41">XLOOKUP($A41,'Master Data'!$A$3:$A$102,'Master Data'!D$3:D$102)</f>
        <v>Tarun930@gmail.com</v>
      </c>
      <c r="E41" s="8" t="str">
        <f t="array" ref="E41">XLOOKUP($A41,'Master Data'!$A$3:$A$102,'Master Data'!E$3:E$102)</f>
        <v>Telugu</v>
      </c>
      <c r="F41" s="8" t="str">
        <f t="array" ref="F41">XLOOKUP($A41,'Master Data'!$A$3:$A$102,'Master Data'!F$3:F$102)</f>
        <v>Req_123</v>
      </c>
      <c r="G41" s="8" t="str">
        <f t="array" ref="G41">XLOOKUP($A41,'Master Data'!$A$3:$A$102,'Master Data'!G$3:G$102)</f>
        <v>Naukri</v>
      </c>
      <c r="H41" s="8" t="str">
        <f t="array" ref="H41">XLOOKUP($A41,'Master Data'!$A$3:$A$102,'Master Data'!H$3:H$102)</f>
        <v>Job Posting</v>
      </c>
      <c r="I41" s="9">
        <f t="array" ref="I41">XLOOKUP($A41,'Master Data'!$A$3:$A$102,'Master Data'!I$3:I$102)</f>
        <v>44944</v>
      </c>
      <c r="J41" s="10" t="str">
        <f t="array" ref="J41">XLOOKUP($A41,'Master Data'!$A$3:$A$102,'Master Data'!J$3:J$102)</f>
        <v>https://drive.google.com/file/d/abc123456def</v>
      </c>
      <c r="K41" s="8" t="str">
        <f t="array" ref="K41">XLOOKUP($A41,'Master Data'!$A$3:$A$102,'Master Data'!K$3:K$102)</f>
        <v>http://linkedinTarun930@gmail.com:linkedin)</v>
      </c>
      <c r="L41" s="7" t="s">
        <v>53</v>
      </c>
      <c r="M41" s="7" t="s">
        <v>385</v>
      </c>
    </row>
    <row r="42">
      <c r="A42" s="7" t="s">
        <v>421</v>
      </c>
      <c r="B42" s="8" t="str">
        <f t="array" ref="B42">XLOOKUP($A42,'Master Data'!$A$3:$A$102,'Master Data'!B$3:B$102)</f>
        <v>Kriti Sharma</v>
      </c>
      <c r="C42" s="8">
        <f t="array" ref="C42">XLOOKUP($A42,'Master Data'!$A$3:$A$102,'Master Data'!C$3:C$102)</f>
        <v>9234567931</v>
      </c>
      <c r="D42" s="8" t="str">
        <f t="array" ref="D42">XLOOKUP($A42,'Master Data'!$A$3:$A$102,'Master Data'!D$3:D$102)</f>
        <v>Kriti931@gmail.com</v>
      </c>
      <c r="E42" s="8" t="str">
        <f t="array" ref="E42">XLOOKUP($A42,'Master Data'!$A$3:$A$102,'Master Data'!E$3:E$102)</f>
        <v>Marathi</v>
      </c>
      <c r="F42" s="8" t="str">
        <f t="array" ref="F42">XLOOKUP($A42,'Master Data'!$A$3:$A$102,'Master Data'!F$3:F$102)</f>
        <v>Req_123</v>
      </c>
      <c r="G42" s="8" t="str">
        <f t="array" ref="G42">XLOOKUP($A42,'Master Data'!$A$3:$A$102,'Master Data'!G$3:G$102)</f>
        <v>Referral</v>
      </c>
      <c r="H42" s="8" t="str">
        <f t="array" ref="H42">XLOOKUP($A42,'Master Data'!$A$3:$A$102,'Master Data'!H$3:H$102)</f>
        <v>Aditya Krishnan</v>
      </c>
      <c r="I42" s="9">
        <f t="array" ref="I42">XLOOKUP($A42,'Master Data'!$A$3:$A$102,'Master Data'!I$3:I$102)</f>
        <v>45361</v>
      </c>
      <c r="J42" s="10" t="str">
        <f t="array" ref="J42">XLOOKUP($A42,'Master Data'!$A$3:$A$102,'Master Data'!J$3:J$102)</f>
        <v>https://drive.google.com/file/d/xyz987654uvw</v>
      </c>
      <c r="K42" s="8" t="str">
        <f t="array" ref="K42">XLOOKUP($A42,'Master Data'!$A$3:$A$102,'Master Data'!K$3:K$102)</f>
        <v>http://linkedinKriti931@gmail.com:linkedin)</v>
      </c>
      <c r="L42" s="7" t="s">
        <v>45</v>
      </c>
      <c r="M42" s="7" t="s">
        <v>378</v>
      </c>
    </row>
    <row r="43">
      <c r="A43" s="7" t="s">
        <v>422</v>
      </c>
      <c r="B43" s="8" t="str">
        <f t="array" ref="B43">XLOOKUP($A43,'Master Data'!$A$3:$A$102,'Master Data'!B$3:B$102)</f>
        <v>Rohit Pandey</v>
      </c>
      <c r="C43" s="8">
        <f t="array" ref="C43">XLOOKUP($A43,'Master Data'!$A$3:$A$102,'Master Data'!C$3:C$102)</f>
        <v>9234567932</v>
      </c>
      <c r="D43" s="8" t="str">
        <f t="array" ref="D43">XLOOKUP($A43,'Master Data'!$A$3:$A$102,'Master Data'!D$3:D$102)</f>
        <v>Rohit932@gmail.com</v>
      </c>
      <c r="E43" s="8" t="str">
        <f t="array" ref="E43">XLOOKUP($A43,'Master Data'!$A$3:$A$102,'Master Data'!E$3:E$102)</f>
        <v>Hindi</v>
      </c>
      <c r="F43" s="8" t="str">
        <f t="array" ref="F43">XLOOKUP($A43,'Master Data'!$A$3:$A$102,'Master Data'!F$3:F$102)</f>
        <v>Req_123</v>
      </c>
      <c r="G43" s="8" t="str">
        <f t="array" ref="G43">XLOOKUP($A43,'Master Data'!$A$3:$A$102,'Master Data'!G$3:G$102)</f>
        <v>Linkedin</v>
      </c>
      <c r="H43" s="8" t="str">
        <f t="array" ref="H43">XLOOKUP($A43,'Master Data'!$A$3:$A$102,'Master Data'!H$3:H$102)</f>
        <v>Job Posting</v>
      </c>
      <c r="I43" s="9">
        <f t="array" ref="I43">XLOOKUP($A43,'Master Data'!$A$3:$A$102,'Master Data'!I$3:I$102)</f>
        <v>45016</v>
      </c>
      <c r="J43" s="10" t="str">
        <f t="array" ref="J43">XLOOKUP($A43,'Master Data'!$A$3:$A$102,'Master Data'!J$3:J$102)</f>
        <v>https://drive.google.com/file/d/mno456789pqr</v>
      </c>
      <c r="K43" s="8" t="str">
        <f t="array" ref="K43">XLOOKUP($A43,'Master Data'!$A$3:$A$102,'Master Data'!K$3:K$102)</f>
        <v>http://linkedinRohit932@gmail.com:linkedin)</v>
      </c>
      <c r="L43" s="7" t="s">
        <v>53</v>
      </c>
      <c r="M43" s="7" t="s">
        <v>380</v>
      </c>
    </row>
    <row r="44">
      <c r="A44" s="7" t="s">
        <v>423</v>
      </c>
      <c r="B44" s="8" t="str">
        <f t="array" ref="B44">XLOOKUP($A44,'Master Data'!$A$3:$A$102,'Master Data'!B$3:B$102)</f>
        <v>Anushka Patel</v>
      </c>
      <c r="C44" s="8">
        <f t="array" ref="C44">XLOOKUP($A44,'Master Data'!$A$3:$A$102,'Master Data'!C$3:C$102)</f>
        <v>9234567933</v>
      </c>
      <c r="D44" s="8" t="str">
        <f t="array" ref="D44">XLOOKUP($A44,'Master Data'!$A$3:$A$102,'Master Data'!D$3:D$102)</f>
        <v>Anush933@gmail.com</v>
      </c>
      <c r="E44" s="8" t="str">
        <f t="array" ref="E44">XLOOKUP($A44,'Master Data'!$A$3:$A$102,'Master Data'!E$3:E$102)</f>
        <v>Tamil</v>
      </c>
      <c r="F44" s="8" t="str">
        <f t="array" ref="F44">XLOOKUP($A44,'Master Data'!$A$3:$A$102,'Master Data'!F$3:F$102)</f>
        <v>Req_123</v>
      </c>
      <c r="G44" s="8" t="str">
        <f t="array" ref="G44">XLOOKUP($A44,'Master Data'!$A$3:$A$102,'Master Data'!G$3:G$102)</f>
        <v>IIMJobs</v>
      </c>
      <c r="H44" s="8" t="str">
        <f t="array" ref="H44">XLOOKUP($A44,'Master Data'!$A$3:$A$102,'Master Data'!H$3:H$102)</f>
        <v>Job Posting</v>
      </c>
      <c r="I44" s="9">
        <f t="array" ref="I44">XLOOKUP($A44,'Master Data'!$A$3:$A$102,'Master Data'!I$3:I$102)</f>
        <v>45294</v>
      </c>
      <c r="J44" s="10" t="str">
        <f t="array" ref="J44">XLOOKUP($A44,'Master Data'!$A$3:$A$102,'Master Data'!J$3:J$102)</f>
        <v>https://drive.google.com/file/d/abc123456def</v>
      </c>
      <c r="K44" s="8" t="str">
        <f t="array" ref="K44">XLOOKUP($A44,'Master Data'!$A$3:$A$102,'Master Data'!K$3:K$102)</f>
        <v>http://linkedinAnush933@gmail.com:linkedin)</v>
      </c>
      <c r="L44" s="7" t="s">
        <v>45</v>
      </c>
      <c r="M44" s="7" t="s">
        <v>382</v>
      </c>
    </row>
    <row r="45">
      <c r="A45" s="7" t="s">
        <v>424</v>
      </c>
      <c r="B45" s="8" t="str">
        <f t="array" ref="B45">XLOOKUP($A45,'Master Data'!$A$3:$A$102,'Master Data'!B$3:B$102)</f>
        <v>Sumit Jain</v>
      </c>
      <c r="C45" s="8">
        <f t="array" ref="C45">XLOOKUP($A45,'Master Data'!$A$3:$A$102,'Master Data'!C$3:C$102)</f>
        <v>9234567934</v>
      </c>
      <c r="D45" s="8" t="str">
        <f t="array" ref="D45">XLOOKUP($A45,'Master Data'!$A$3:$A$102,'Master Data'!D$3:D$102)</f>
        <v>Sumit934@gmail.com</v>
      </c>
      <c r="E45" s="8" t="str">
        <f t="array" ref="E45">XLOOKUP($A45,'Master Data'!$A$3:$A$102,'Master Data'!E$3:E$102)</f>
        <v>Kannada</v>
      </c>
      <c r="F45" s="8" t="str">
        <f t="array" ref="F45">XLOOKUP($A45,'Master Data'!$A$3:$A$102,'Master Data'!F$3:F$102)</f>
        <v>Req_123</v>
      </c>
      <c r="G45" s="8" t="str">
        <f t="array" ref="G45">XLOOKUP($A45,'Master Data'!$A$3:$A$102,'Master Data'!G$3:G$102)</f>
        <v>Shine</v>
      </c>
      <c r="H45" s="8" t="str">
        <f t="array" ref="H45">XLOOKUP($A45,'Master Data'!$A$3:$A$102,'Master Data'!H$3:H$102)</f>
        <v>Job Posting</v>
      </c>
      <c r="I45" s="9">
        <f t="array" ref="I45">XLOOKUP($A45,'Master Data'!$A$3:$A$102,'Master Data'!I$3:I$102)</f>
        <v>45299</v>
      </c>
      <c r="J45" s="10" t="str">
        <f t="array" ref="J45">XLOOKUP($A45,'Master Data'!$A$3:$A$102,'Master Data'!J$3:J$102)</f>
        <v>https://drive.google.com/file/d/xyz987654uvw</v>
      </c>
      <c r="K45" s="8" t="str">
        <f t="array" ref="K45">XLOOKUP($A45,'Master Data'!$A$3:$A$102,'Master Data'!K$3:K$102)</f>
        <v>http://linkedinSumit934@gmail.com:linkedin)</v>
      </c>
      <c r="L45" s="7" t="s">
        <v>45</v>
      </c>
      <c r="M45" s="7" t="s">
        <v>380</v>
      </c>
    </row>
    <row r="46">
      <c r="A46" s="7" t="s">
        <v>425</v>
      </c>
      <c r="B46" s="8" t="str">
        <f t="array" ref="B46">XLOOKUP($A46,'Master Data'!$A$3:$A$102,'Master Data'!B$3:B$102)</f>
        <v>Nandini Verma</v>
      </c>
      <c r="C46" s="8">
        <f t="array" ref="C46">XLOOKUP($A46,'Master Data'!$A$3:$A$102,'Master Data'!C$3:C$102)</f>
        <v>9234567935</v>
      </c>
      <c r="D46" s="8" t="str">
        <f t="array" ref="D46">XLOOKUP($A46,'Master Data'!$A$3:$A$102,'Master Data'!D$3:D$102)</f>
        <v>Nandi935@gmail.com</v>
      </c>
      <c r="E46" s="8" t="str">
        <f t="array" ref="E46">XLOOKUP($A46,'Master Data'!$A$3:$A$102,'Master Data'!E$3:E$102)</f>
        <v>Malayalam</v>
      </c>
      <c r="F46" s="8" t="str">
        <f t="array" ref="F46">XLOOKUP($A46,'Master Data'!$A$3:$A$102,'Master Data'!F$3:F$102)</f>
        <v>Req_123</v>
      </c>
      <c r="G46" s="8" t="str">
        <f t="array" ref="G46">XLOOKUP($A46,'Master Data'!$A$3:$A$102,'Master Data'!G$3:G$102)</f>
        <v>Naukri</v>
      </c>
      <c r="H46" s="8" t="str">
        <f t="array" ref="H46">XLOOKUP($A46,'Master Data'!$A$3:$A$102,'Master Data'!H$3:H$102)</f>
        <v>Job Posting</v>
      </c>
      <c r="I46" s="9">
        <f t="array" ref="I46">XLOOKUP($A46,'Master Data'!$A$3:$A$102,'Master Data'!I$3:I$102)</f>
        <v>45307</v>
      </c>
      <c r="J46" s="10" t="str">
        <f t="array" ref="J46">XLOOKUP($A46,'Master Data'!$A$3:$A$102,'Master Data'!J$3:J$102)</f>
        <v>https://drive.google.com/file/d/mno456789pqr</v>
      </c>
      <c r="K46" s="8" t="str">
        <f t="array" ref="K46">XLOOKUP($A46,'Master Data'!$A$3:$A$102,'Master Data'!K$3:K$102)</f>
        <v>http://linkedinNandi935@gmail.com:linkedin)</v>
      </c>
      <c r="L46" s="7" t="s">
        <v>45</v>
      </c>
      <c r="M46" s="7" t="s">
        <v>385</v>
      </c>
    </row>
    <row r="47">
      <c r="A47" s="7" t="s">
        <v>426</v>
      </c>
      <c r="B47" s="8" t="str">
        <f t="array" ref="B47">XLOOKUP($A47,'Master Data'!$A$3:$A$102,'Master Data'!B$3:B$102)</f>
        <v>Prateek Das</v>
      </c>
      <c r="C47" s="8">
        <f t="array" ref="C47">XLOOKUP($A47,'Master Data'!$A$3:$A$102,'Master Data'!C$3:C$102)</f>
        <v>9234567936</v>
      </c>
      <c r="D47" s="8" t="str">
        <f t="array" ref="D47">XLOOKUP($A47,'Master Data'!$A$3:$A$102,'Master Data'!D$3:D$102)</f>
        <v>Prate936@gmail.com</v>
      </c>
      <c r="E47" s="8" t="str">
        <f t="array" ref="E47">XLOOKUP($A47,'Master Data'!$A$3:$A$102,'Master Data'!E$3:E$102)</f>
        <v>Telugu</v>
      </c>
      <c r="F47" s="8" t="str">
        <f t="array" ref="F47">XLOOKUP($A47,'Master Data'!$A$3:$A$102,'Master Data'!F$3:F$102)</f>
        <v>Req_123</v>
      </c>
      <c r="G47" s="8" t="str">
        <f t="array" ref="G47">XLOOKUP($A47,'Master Data'!$A$3:$A$102,'Master Data'!G$3:G$102)</f>
        <v>IIMJobs</v>
      </c>
      <c r="H47" s="8" t="str">
        <f t="array" ref="H47">XLOOKUP($A47,'Master Data'!$A$3:$A$102,'Master Data'!H$3:H$102)</f>
        <v>Head Hunting</v>
      </c>
      <c r="I47" s="9">
        <f t="array" ref="I47">XLOOKUP($A47,'Master Data'!$A$3:$A$102,'Master Data'!I$3:I$102)</f>
        <v>45122</v>
      </c>
      <c r="J47" s="10" t="str">
        <f t="array" ref="J47">XLOOKUP($A47,'Master Data'!$A$3:$A$102,'Master Data'!J$3:J$102)</f>
        <v>https://drive.google.com/file/d/abc123456def</v>
      </c>
      <c r="K47" s="8" t="str">
        <f t="array" ref="K47">XLOOKUP($A47,'Master Data'!$A$3:$A$102,'Master Data'!K$3:K$102)</f>
        <v>http://linkedinPrate936@gmail.com:linkedin)</v>
      </c>
      <c r="L47" s="7" t="s">
        <v>53</v>
      </c>
      <c r="M47" s="7" t="s">
        <v>378</v>
      </c>
    </row>
    <row r="48">
      <c r="A48" s="7" t="s">
        <v>427</v>
      </c>
      <c r="B48" s="8" t="str">
        <f t="array" ref="B48">XLOOKUP($A48,'Master Data'!$A$3:$A$102,'Master Data'!B$3:B$102)</f>
        <v>Aarushi Singh</v>
      </c>
      <c r="C48" s="8">
        <f t="array" ref="C48">XLOOKUP($A48,'Master Data'!$A$3:$A$102,'Master Data'!C$3:C$102)</f>
        <v>9234567937</v>
      </c>
      <c r="D48" s="8" t="str">
        <f t="array" ref="D48">XLOOKUP($A48,'Master Data'!$A$3:$A$102,'Master Data'!D$3:D$102)</f>
        <v>Aarus937@gmail.com</v>
      </c>
      <c r="E48" s="8" t="str">
        <f t="array" ref="E48">XLOOKUP($A48,'Master Data'!$A$3:$A$102,'Master Data'!E$3:E$102)</f>
        <v>Marathi</v>
      </c>
      <c r="F48" s="8" t="str">
        <f t="array" ref="F48">XLOOKUP($A48,'Master Data'!$A$3:$A$102,'Master Data'!F$3:F$102)</f>
        <v>Req_123</v>
      </c>
      <c r="G48" s="8" t="str">
        <f t="array" ref="G48">XLOOKUP($A48,'Master Data'!$A$3:$A$102,'Master Data'!G$3:G$102)</f>
        <v>Linkedin</v>
      </c>
      <c r="H48" s="8" t="str">
        <f t="array" ref="H48">XLOOKUP($A48,'Master Data'!$A$3:$A$102,'Master Data'!H$3:H$102)</f>
        <v>Head Hunting</v>
      </c>
      <c r="I48" s="9">
        <f t="array" ref="I48">XLOOKUP($A48,'Master Data'!$A$3:$A$102,'Master Data'!I$3:I$102)</f>
        <v>45073</v>
      </c>
      <c r="J48" s="10" t="str">
        <f t="array" ref="J48">XLOOKUP($A48,'Master Data'!$A$3:$A$102,'Master Data'!J$3:J$102)</f>
        <v>https://drive.google.com/file/d/xyz987654uvw</v>
      </c>
      <c r="K48" s="8" t="str">
        <f t="array" ref="K48">XLOOKUP($A48,'Master Data'!$A$3:$A$102,'Master Data'!K$3:K$102)</f>
        <v>http://linkedinAarus937@gmail.com:linkedin)</v>
      </c>
      <c r="L48" s="7" t="s">
        <v>53</v>
      </c>
      <c r="M48" s="7" t="s">
        <v>380</v>
      </c>
    </row>
    <row r="49">
      <c r="A49" s="7" t="s">
        <v>428</v>
      </c>
      <c r="B49" s="8" t="str">
        <f t="array" ref="B49">XLOOKUP($A49,'Master Data'!$A$3:$A$102,'Master Data'!B$3:B$102)</f>
        <v>Vikrant Malhotra</v>
      </c>
      <c r="C49" s="8">
        <f t="array" ref="C49">XLOOKUP($A49,'Master Data'!$A$3:$A$102,'Master Data'!C$3:C$102)</f>
        <v>9234567938</v>
      </c>
      <c r="D49" s="8" t="str">
        <f t="array" ref="D49">XLOOKUP($A49,'Master Data'!$A$3:$A$102,'Master Data'!D$3:D$102)</f>
        <v>Vikra938@gmail.com</v>
      </c>
      <c r="E49" s="8" t="str">
        <f t="array" ref="E49">XLOOKUP($A49,'Master Data'!$A$3:$A$102,'Master Data'!E$3:E$102)</f>
        <v>Hindi</v>
      </c>
      <c r="F49" s="8" t="str">
        <f t="array" ref="F49">XLOOKUP($A49,'Master Data'!$A$3:$A$102,'Master Data'!F$3:F$102)</f>
        <v>Req_123</v>
      </c>
      <c r="G49" s="8" t="str">
        <f t="array" ref="G49">XLOOKUP($A49,'Master Data'!$A$3:$A$102,'Master Data'!G$3:G$102)</f>
        <v>Referral</v>
      </c>
      <c r="H49" s="8" t="str">
        <f t="array" ref="H49">XLOOKUP($A49,'Master Data'!$A$3:$A$102,'Master Data'!H$3:H$102)</f>
        <v>Divya Rao</v>
      </c>
      <c r="I49" s="9">
        <f t="array" ref="I49">XLOOKUP($A49,'Master Data'!$A$3:$A$102,'Master Data'!I$3:I$102)</f>
        <v>45176</v>
      </c>
      <c r="J49" s="10" t="str">
        <f t="array" ref="J49">XLOOKUP($A49,'Master Data'!$A$3:$A$102,'Master Data'!J$3:J$102)</f>
        <v>https://drive.google.com/file/d/mno456789pqr</v>
      </c>
      <c r="K49" s="8" t="str">
        <f t="array" ref="K49">XLOOKUP($A49,'Master Data'!$A$3:$A$102,'Master Data'!K$3:K$102)</f>
        <v>http://linkedinVikra938@gmail.com:linkedin)</v>
      </c>
      <c r="L49" s="7" t="s">
        <v>53</v>
      </c>
      <c r="M49" s="7" t="s">
        <v>382</v>
      </c>
    </row>
    <row r="50">
      <c r="A50" s="7" t="s">
        <v>429</v>
      </c>
      <c r="B50" s="8" t="str">
        <f t="array" ref="B50">XLOOKUP($A50,'Master Data'!$A$3:$A$102,'Master Data'!B$3:B$102)</f>
        <v>Anika Das</v>
      </c>
      <c r="C50" s="8">
        <f t="array" ref="C50">XLOOKUP($A50,'Master Data'!$A$3:$A$102,'Master Data'!C$3:C$102)</f>
        <v>9234567939</v>
      </c>
      <c r="D50" s="8" t="str">
        <f t="array" ref="D50">XLOOKUP($A50,'Master Data'!$A$3:$A$102,'Master Data'!D$3:D$102)</f>
        <v>Anika939@gmail.com</v>
      </c>
      <c r="E50" s="8" t="str">
        <f t="array" ref="E50">XLOOKUP($A50,'Master Data'!$A$3:$A$102,'Master Data'!E$3:E$102)</f>
        <v>Kannada</v>
      </c>
      <c r="F50" s="8" t="str">
        <f t="array" ref="F50">XLOOKUP($A50,'Master Data'!$A$3:$A$102,'Master Data'!F$3:F$102)</f>
        <v>Req_123</v>
      </c>
      <c r="G50" s="8" t="str">
        <f t="array" ref="G50">XLOOKUP($A50,'Master Data'!$A$3:$A$102,'Master Data'!G$3:G$102)</f>
        <v>Shine</v>
      </c>
      <c r="H50" s="8" t="str">
        <f t="array" ref="H50">XLOOKUP($A50,'Master Data'!$A$3:$A$102,'Master Data'!H$3:H$102)</f>
        <v>Job Posting</v>
      </c>
      <c r="I50" s="9">
        <f t="array" ref="I50">XLOOKUP($A50,'Master Data'!$A$3:$A$102,'Master Data'!I$3:I$102)</f>
        <v>45331</v>
      </c>
      <c r="J50" s="10" t="str">
        <f t="array" ref="J50">XLOOKUP($A50,'Master Data'!$A$3:$A$102,'Master Data'!J$3:J$102)</f>
        <v>https://drive.google.com/file/d/abc123456def</v>
      </c>
      <c r="K50" s="8" t="str">
        <f t="array" ref="K50">XLOOKUP($A50,'Master Data'!$A$3:$A$102,'Master Data'!K$3:K$102)</f>
        <v>http://linkedinAnika939@gmail.com:linkedin)</v>
      </c>
      <c r="L50" s="7" t="s">
        <v>45</v>
      </c>
      <c r="M50" s="7" t="s">
        <v>380</v>
      </c>
    </row>
    <row r="51">
      <c r="A51" s="7" t="s">
        <v>430</v>
      </c>
      <c r="B51" s="8" t="str">
        <f t="array" ref="B51">XLOOKUP($A51,'Master Data'!$A$3:$A$102,'Master Data'!B$3:B$102)</f>
        <v>Mohan Kumar</v>
      </c>
      <c r="C51" s="8">
        <f t="array" ref="C51">XLOOKUP($A51,'Master Data'!$A$3:$A$102,'Master Data'!C$3:C$102)</f>
        <v>9234567940</v>
      </c>
      <c r="D51" s="8" t="str">
        <f t="array" ref="D51">XLOOKUP($A51,'Master Data'!$A$3:$A$102,'Master Data'!D$3:D$102)</f>
        <v>Mohan940@gmail.com</v>
      </c>
      <c r="E51" s="8" t="str">
        <f t="array" ref="E51">XLOOKUP($A51,'Master Data'!$A$3:$A$102,'Master Data'!E$3:E$102)</f>
        <v>Tamil</v>
      </c>
      <c r="F51" s="8" t="str">
        <f t="array" ref="F51">XLOOKUP($A51,'Master Data'!$A$3:$A$102,'Master Data'!F$3:F$102)</f>
        <v>Req_123</v>
      </c>
      <c r="G51" s="8" t="str">
        <f t="array" ref="G51">XLOOKUP($A51,'Master Data'!$A$3:$A$102,'Master Data'!G$3:G$102)</f>
        <v>Naukri</v>
      </c>
      <c r="H51" s="8" t="str">
        <f t="array" ref="H51">XLOOKUP($A51,'Master Data'!$A$3:$A$102,'Master Data'!H$3:H$102)</f>
        <v>Head Hunting</v>
      </c>
      <c r="I51" s="9">
        <f t="array" ref="I51">XLOOKUP($A51,'Master Data'!$A$3:$A$102,'Master Data'!I$3:I$102)</f>
        <v>45093</v>
      </c>
      <c r="J51" s="10" t="str">
        <f t="array" ref="J51">XLOOKUP($A51,'Master Data'!$A$3:$A$102,'Master Data'!J$3:J$102)</f>
        <v>https://drive.google.com/file/d/xyz987654uvw</v>
      </c>
      <c r="K51" s="8" t="str">
        <f t="array" ref="K51">XLOOKUP($A51,'Master Data'!$A$3:$A$102,'Master Data'!K$3:K$102)</f>
        <v>http://linkedinMohan940@gmail.com:linkedin)</v>
      </c>
      <c r="L51" s="7" t="s">
        <v>53</v>
      </c>
      <c r="M51" s="7" t="s">
        <v>385</v>
      </c>
    </row>
    <row r="52">
      <c r="A52" s="7" t="s">
        <v>431</v>
      </c>
      <c r="B52" s="8" t="str">
        <f t="array" ref="B52">XLOOKUP($A52,'Master Data'!$A$3:$A$102,'Master Data'!B$3:B$102)</f>
        <v>Komal Shah</v>
      </c>
      <c r="C52" s="8">
        <f t="array" ref="C52">XLOOKUP($A52,'Master Data'!$A$3:$A$102,'Master Data'!C$3:C$102)</f>
        <v>9234567941</v>
      </c>
      <c r="D52" s="8" t="str">
        <f t="array" ref="D52">XLOOKUP($A52,'Master Data'!$A$3:$A$102,'Master Data'!D$3:D$102)</f>
        <v>Komal941@gmail.com</v>
      </c>
      <c r="E52" s="8" t="str">
        <f t="array" ref="E52">XLOOKUP($A52,'Master Data'!$A$3:$A$102,'Master Data'!E$3:E$102)</f>
        <v>Malayalam</v>
      </c>
      <c r="F52" s="8" t="str">
        <f t="array" ref="F52">XLOOKUP($A52,'Master Data'!$A$3:$A$102,'Master Data'!F$3:F$102)</f>
        <v>Req_123</v>
      </c>
      <c r="G52" s="8" t="str">
        <f t="array" ref="G52">XLOOKUP($A52,'Master Data'!$A$3:$A$102,'Master Data'!G$3:G$102)</f>
        <v>Referral</v>
      </c>
      <c r="H52" s="8" t="str">
        <f t="array" ref="H52">XLOOKUP($A52,'Master Data'!$A$3:$A$102,'Master Data'!H$3:H$102)</f>
        <v>Rohan Chatterjee</v>
      </c>
      <c r="I52" s="9">
        <f t="array" ref="I52">XLOOKUP($A52,'Master Data'!$A$3:$A$102,'Master Data'!I$3:I$102)</f>
        <v>45342</v>
      </c>
      <c r="J52" s="10" t="str">
        <f t="array" ref="J52">XLOOKUP($A52,'Master Data'!$A$3:$A$102,'Master Data'!J$3:J$102)</f>
        <v>https://drive.google.com/file/d/mno456789pqr</v>
      </c>
      <c r="K52" s="8" t="str">
        <f t="array" ref="K52">XLOOKUP($A52,'Master Data'!$A$3:$A$102,'Master Data'!K$3:K$102)</f>
        <v>http://linkedinKomal941@gmail.com:linkedin)</v>
      </c>
      <c r="L52" s="7" t="s">
        <v>45</v>
      </c>
      <c r="M52" s="7" t="s">
        <v>378</v>
      </c>
    </row>
    <row r="53">
      <c r="A53" s="7" t="s">
        <v>432</v>
      </c>
      <c r="B53" s="8" t="str">
        <f t="array" ref="B53">XLOOKUP($A53,'Master Data'!$A$3:$A$102,'Master Data'!B$3:B$102)</f>
        <v>Pranav Gupta</v>
      </c>
      <c r="C53" s="8">
        <f t="array" ref="C53">XLOOKUP($A53,'Master Data'!$A$3:$A$102,'Master Data'!C$3:C$102)</f>
        <v>9234567942</v>
      </c>
      <c r="D53" s="8" t="str">
        <f t="array" ref="D53">XLOOKUP($A53,'Master Data'!$A$3:$A$102,'Master Data'!D$3:D$102)</f>
        <v>Prana942@gmail.com</v>
      </c>
      <c r="E53" s="8" t="str">
        <f t="array" ref="E53">XLOOKUP($A53,'Master Data'!$A$3:$A$102,'Master Data'!E$3:E$102)</f>
        <v>Telugu</v>
      </c>
      <c r="F53" s="8" t="str">
        <f t="array" ref="F53">XLOOKUP($A53,'Master Data'!$A$3:$A$102,'Master Data'!F$3:F$102)</f>
        <v>Req_123</v>
      </c>
      <c r="G53" s="8" t="str">
        <f t="array" ref="G53">XLOOKUP($A53,'Master Data'!$A$3:$A$102,'Master Data'!G$3:G$102)</f>
        <v>IIMJobs</v>
      </c>
      <c r="H53" s="8" t="str">
        <f t="array" ref="H53">XLOOKUP($A53,'Master Data'!$A$3:$A$102,'Master Data'!H$3:H$102)</f>
        <v>Head Hunting</v>
      </c>
      <c r="I53" s="9">
        <f t="array" ref="I53">XLOOKUP($A53,'Master Data'!$A$3:$A$102,'Master Data'!I$3:I$102)</f>
        <v>45349</v>
      </c>
      <c r="J53" s="10" t="str">
        <f t="array" ref="J53">XLOOKUP($A53,'Master Data'!$A$3:$A$102,'Master Data'!J$3:J$102)</f>
        <v>https://drive.google.com/file/d/abc123456def</v>
      </c>
      <c r="K53" s="8" t="str">
        <f t="array" ref="K53">XLOOKUP($A53,'Master Data'!$A$3:$A$102,'Master Data'!K$3:K$102)</f>
        <v>http://linkedinPrana942@gmail.com:linkedin)</v>
      </c>
      <c r="L53" s="7" t="s">
        <v>45</v>
      </c>
      <c r="M53" s="7" t="s">
        <v>380</v>
      </c>
    </row>
    <row r="54">
      <c r="A54" s="7" t="s">
        <v>433</v>
      </c>
      <c r="B54" s="8" t="str">
        <f t="array" ref="B54">XLOOKUP($A54,'Master Data'!$A$3:$A$102,'Master Data'!B$3:B$102)</f>
        <v>Shweta Sharma</v>
      </c>
      <c r="C54" s="8">
        <f t="array" ref="C54">XLOOKUP($A54,'Master Data'!$A$3:$A$102,'Master Data'!C$3:C$102)</f>
        <v>9234567943</v>
      </c>
      <c r="D54" s="8" t="str">
        <f t="array" ref="D54">XLOOKUP($A54,'Master Data'!$A$3:$A$102,'Master Data'!D$3:D$102)</f>
        <v>Shwet943@gmail.com</v>
      </c>
      <c r="E54" s="8" t="str">
        <f t="array" ref="E54">XLOOKUP($A54,'Master Data'!$A$3:$A$102,'Master Data'!E$3:E$102)</f>
        <v>Marathi</v>
      </c>
      <c r="F54" s="8" t="str">
        <f t="array" ref="F54">XLOOKUP($A54,'Master Data'!$A$3:$A$102,'Master Data'!F$3:F$102)</f>
        <v>Req_123</v>
      </c>
      <c r="G54" s="8" t="str">
        <f t="array" ref="G54">XLOOKUP($A54,'Master Data'!$A$3:$A$102,'Master Data'!G$3:G$102)</f>
        <v>Shine</v>
      </c>
      <c r="H54" s="8" t="str">
        <f t="array" ref="H54">XLOOKUP($A54,'Master Data'!$A$3:$A$102,'Master Data'!H$3:H$102)</f>
        <v>Head Hunting</v>
      </c>
      <c r="I54" s="9">
        <f t="array" ref="I54">XLOOKUP($A54,'Master Data'!$A$3:$A$102,'Master Data'!I$3:I$102)</f>
        <v>45355</v>
      </c>
      <c r="J54" s="10" t="str">
        <f t="array" ref="J54">XLOOKUP($A54,'Master Data'!$A$3:$A$102,'Master Data'!J$3:J$102)</f>
        <v>https://drive.google.com/file/d/xyz987654uvw</v>
      </c>
      <c r="K54" s="8" t="str">
        <f t="array" ref="K54">XLOOKUP($A54,'Master Data'!$A$3:$A$102,'Master Data'!K$3:K$102)</f>
        <v>http://linkedinShwet943@gmail.com:linkedin)</v>
      </c>
      <c r="L54" s="7" t="s">
        <v>45</v>
      </c>
      <c r="M54" s="7" t="s">
        <v>382</v>
      </c>
    </row>
    <row r="55">
      <c r="A55" s="7" t="s">
        <v>434</v>
      </c>
      <c r="B55" s="8" t="str">
        <f t="array" ref="B55">XLOOKUP($A55,'Master Data'!$A$3:$A$102,'Master Data'!B$3:B$102)</f>
        <v>Aditya Saxena</v>
      </c>
      <c r="C55" s="8">
        <f t="array" ref="C55">XLOOKUP($A55,'Master Data'!$A$3:$A$102,'Master Data'!C$3:C$102)</f>
        <v>9234567944</v>
      </c>
      <c r="D55" s="8" t="str">
        <f t="array" ref="D55">XLOOKUP($A55,'Master Data'!$A$3:$A$102,'Master Data'!D$3:D$102)</f>
        <v>Adity944@gmail.com</v>
      </c>
      <c r="E55" s="8" t="str">
        <f t="array" ref="E55">XLOOKUP($A55,'Master Data'!$A$3:$A$102,'Master Data'!E$3:E$102)</f>
        <v>Hindi</v>
      </c>
      <c r="F55" s="8" t="str">
        <f t="array" ref="F55">XLOOKUP($A55,'Master Data'!$A$3:$A$102,'Master Data'!F$3:F$102)</f>
        <v>Req_123</v>
      </c>
      <c r="G55" s="8" t="str">
        <f t="array" ref="G55">XLOOKUP($A55,'Master Data'!$A$3:$A$102,'Master Data'!G$3:G$102)</f>
        <v>Naukri</v>
      </c>
      <c r="H55" s="8" t="str">
        <f t="array" ref="H55">XLOOKUP($A55,'Master Data'!$A$3:$A$102,'Master Data'!H$3:H$102)</f>
        <v>Head Hunting</v>
      </c>
      <c r="I55" s="9">
        <f t="array" ref="I55">XLOOKUP($A55,'Master Data'!$A$3:$A$102,'Master Data'!I$3:I$102)</f>
        <v>45261</v>
      </c>
      <c r="J55" s="10" t="str">
        <f t="array" ref="J55">XLOOKUP($A55,'Master Data'!$A$3:$A$102,'Master Data'!J$3:J$102)</f>
        <v>https://drive.google.com/file/d/mno456789pqr</v>
      </c>
      <c r="K55" s="8" t="str">
        <f t="array" ref="K55">XLOOKUP($A55,'Master Data'!$A$3:$A$102,'Master Data'!K$3:K$102)</f>
        <v>http://linkedinAdity944@gmail.com:linkedin)</v>
      </c>
      <c r="L55" s="7" t="s">
        <v>53</v>
      </c>
      <c r="M55" s="7" t="s">
        <v>380</v>
      </c>
    </row>
    <row r="56">
      <c r="A56" s="7" t="s">
        <v>435</v>
      </c>
      <c r="B56" s="8" t="str">
        <f t="array" ref="B56">XLOOKUP($A56,'Master Data'!$A$3:$A$102,'Master Data'!B$3:B$102)</f>
        <v>Ritu Joshi</v>
      </c>
      <c r="C56" s="8">
        <f t="array" ref="C56">XLOOKUP($A56,'Master Data'!$A$3:$A$102,'Master Data'!C$3:C$102)</f>
        <v>9234567945</v>
      </c>
      <c r="D56" s="8" t="str">
        <f t="array" ref="D56">XLOOKUP($A56,'Master Data'!$A$3:$A$102,'Master Data'!D$3:D$102)</f>
        <v>Ritu 945@gmail.com</v>
      </c>
      <c r="E56" s="8" t="str">
        <f t="array" ref="E56">XLOOKUP($A56,'Master Data'!$A$3:$A$102,'Master Data'!E$3:E$102)</f>
        <v>Tamil</v>
      </c>
      <c r="F56" s="8" t="str">
        <f t="array" ref="F56">XLOOKUP($A56,'Master Data'!$A$3:$A$102,'Master Data'!F$3:F$102)</f>
        <v>Req_123</v>
      </c>
      <c r="G56" s="8" t="str">
        <f t="array" ref="G56">XLOOKUP($A56,'Master Data'!$A$3:$A$102,'Master Data'!G$3:G$102)</f>
        <v>Linkedin</v>
      </c>
      <c r="H56" s="8" t="str">
        <f t="array" ref="H56">XLOOKUP($A56,'Master Data'!$A$3:$A$102,'Master Data'!H$3:H$102)</f>
        <v>Head Hunting</v>
      </c>
      <c r="I56" s="9">
        <f t="array" ref="I56">XLOOKUP($A56,'Master Data'!$A$3:$A$102,'Master Data'!I$3:I$102)</f>
        <v>44981</v>
      </c>
      <c r="J56" s="10" t="str">
        <f t="array" ref="J56">XLOOKUP($A56,'Master Data'!$A$3:$A$102,'Master Data'!J$3:J$102)</f>
        <v>https://drive.google.com/file/d/abc123456def</v>
      </c>
      <c r="K56" s="8" t="str">
        <f t="array" ref="K56">XLOOKUP($A56,'Master Data'!$A$3:$A$102,'Master Data'!K$3:K$102)</f>
        <v>http://linkedinRitu 945@gmail.com:linkedin)</v>
      </c>
      <c r="L56" s="7" t="s">
        <v>53</v>
      </c>
      <c r="M56" s="7" t="s">
        <v>385</v>
      </c>
    </row>
    <row r="57">
      <c r="A57" s="7" t="s">
        <v>436</v>
      </c>
      <c r="B57" s="8" t="str">
        <f t="array" ref="B57">XLOOKUP($A57,'Master Data'!$A$3:$A$102,'Master Data'!B$3:B$102)</f>
        <v>Rajesh Patel</v>
      </c>
      <c r="C57" s="8">
        <f t="array" ref="C57">XLOOKUP($A57,'Master Data'!$A$3:$A$102,'Master Data'!C$3:C$102)</f>
        <v>9234567946</v>
      </c>
      <c r="D57" s="8" t="str">
        <f t="array" ref="D57">XLOOKUP($A57,'Master Data'!$A$3:$A$102,'Master Data'!D$3:D$102)</f>
        <v>Rajes946@gmail.com</v>
      </c>
      <c r="E57" s="8" t="str">
        <f t="array" ref="E57">XLOOKUP($A57,'Master Data'!$A$3:$A$102,'Master Data'!E$3:E$102)</f>
        <v>Kannada</v>
      </c>
      <c r="F57" s="8" t="str">
        <f t="array" ref="F57">XLOOKUP($A57,'Master Data'!$A$3:$A$102,'Master Data'!F$3:F$102)</f>
        <v>Req_123</v>
      </c>
      <c r="G57" s="8" t="str">
        <f t="array" ref="G57">XLOOKUP($A57,'Master Data'!$A$3:$A$102,'Master Data'!G$3:G$102)</f>
        <v>Referral</v>
      </c>
      <c r="H57" s="8" t="str">
        <f t="array" ref="H57">XLOOKUP($A57,'Master Data'!$A$3:$A$102,'Master Data'!H$3:H$102)</f>
        <v>Sneha Kumar</v>
      </c>
      <c r="I57" s="9">
        <f t="array" ref="I57">XLOOKUP($A57,'Master Data'!$A$3:$A$102,'Master Data'!I$3:I$102)</f>
        <v>45163</v>
      </c>
      <c r="J57" s="10" t="str">
        <f t="array" ref="J57">XLOOKUP($A57,'Master Data'!$A$3:$A$102,'Master Data'!J$3:J$102)</f>
        <v>https://drive.google.com/file/d/xyz987654uvw</v>
      </c>
      <c r="K57" s="8" t="str">
        <f t="array" ref="K57">XLOOKUP($A57,'Master Data'!$A$3:$A$102,'Master Data'!K$3:K$102)</f>
        <v>http://linkedinRajes946@gmail.com:linkedin)</v>
      </c>
      <c r="L57" s="7" t="s">
        <v>53</v>
      </c>
      <c r="M57" s="7" t="s">
        <v>378</v>
      </c>
    </row>
    <row r="58">
      <c r="A58" s="7" t="s">
        <v>437</v>
      </c>
      <c r="B58" s="8" t="str">
        <f t="array" ref="B58">XLOOKUP($A58,'Master Data'!$A$3:$A$102,'Master Data'!B$3:B$102)</f>
        <v>Swati Singh</v>
      </c>
      <c r="C58" s="8">
        <f t="array" ref="C58">XLOOKUP($A58,'Master Data'!$A$3:$A$102,'Master Data'!C$3:C$102)</f>
        <v>9234567947</v>
      </c>
      <c r="D58" s="8" t="str">
        <f t="array" ref="D58">XLOOKUP($A58,'Master Data'!$A$3:$A$102,'Master Data'!D$3:D$102)</f>
        <v>Swati947@gmail.com</v>
      </c>
      <c r="E58" s="8" t="str">
        <f t="array" ref="E58">XLOOKUP($A58,'Master Data'!$A$3:$A$102,'Master Data'!E$3:E$102)</f>
        <v>Malayalam</v>
      </c>
      <c r="F58" s="8" t="str">
        <f t="array" ref="F58">XLOOKUP($A58,'Master Data'!$A$3:$A$102,'Master Data'!F$3:F$102)</f>
        <v>Req_123</v>
      </c>
      <c r="G58" s="8" t="str">
        <f t="array" ref="G58">XLOOKUP($A58,'Master Data'!$A$3:$A$102,'Master Data'!G$3:G$102)</f>
        <v>IIMJobs</v>
      </c>
      <c r="H58" s="8" t="str">
        <f t="array" ref="H58">XLOOKUP($A58,'Master Data'!$A$3:$A$102,'Master Data'!H$3:H$102)</f>
        <v>Head Hunting</v>
      </c>
      <c r="I58" s="9">
        <f t="array" ref="I58">XLOOKUP($A58,'Master Data'!$A$3:$A$102,'Master Data'!I$3:I$102)</f>
        <v>45301</v>
      </c>
      <c r="J58" s="10" t="str">
        <f t="array" ref="J58">XLOOKUP($A58,'Master Data'!$A$3:$A$102,'Master Data'!J$3:J$102)</f>
        <v>https://drive.google.com/file/d/mno456789pqr</v>
      </c>
      <c r="K58" s="8" t="str">
        <f t="array" ref="K58">XLOOKUP($A58,'Master Data'!$A$3:$A$102,'Master Data'!K$3:K$102)</f>
        <v>http://linkedinSwati947@gmail.com:linkedin)</v>
      </c>
      <c r="L58" s="7" t="s">
        <v>45</v>
      </c>
      <c r="M58" s="7" t="s">
        <v>380</v>
      </c>
    </row>
    <row r="59">
      <c r="A59" s="7" t="s">
        <v>438</v>
      </c>
      <c r="B59" s="8" t="str">
        <f t="array" ref="B59">XLOOKUP($A59,'Master Data'!$A$3:$A$102,'Master Data'!B$3:B$102)</f>
        <v>Amar Gupta</v>
      </c>
      <c r="C59" s="8">
        <f t="array" ref="C59">XLOOKUP($A59,'Master Data'!$A$3:$A$102,'Master Data'!C$3:C$102)</f>
        <v>9234567948</v>
      </c>
      <c r="D59" s="8" t="str">
        <f t="array" ref="D59">XLOOKUP($A59,'Master Data'!$A$3:$A$102,'Master Data'!D$3:D$102)</f>
        <v>Amar 948@gmail.com</v>
      </c>
      <c r="E59" s="8" t="str">
        <f t="array" ref="E59">XLOOKUP($A59,'Master Data'!$A$3:$A$102,'Master Data'!E$3:E$102)</f>
        <v>Telugu</v>
      </c>
      <c r="F59" s="8" t="str">
        <f t="array" ref="F59">XLOOKUP($A59,'Master Data'!$A$3:$A$102,'Master Data'!F$3:F$102)</f>
        <v>Req_123</v>
      </c>
      <c r="G59" s="8" t="str">
        <f t="array" ref="G59">XLOOKUP($A59,'Master Data'!$A$3:$A$102,'Master Data'!G$3:G$102)</f>
        <v>Shine</v>
      </c>
      <c r="H59" s="8" t="str">
        <f t="array" ref="H59">XLOOKUP($A59,'Master Data'!$A$3:$A$102,'Master Data'!H$3:H$102)</f>
        <v>Head Hunting</v>
      </c>
      <c r="I59" s="9">
        <f t="array" ref="I59">XLOOKUP($A59,'Master Data'!$A$3:$A$102,'Master Data'!I$3:I$102)</f>
        <v>45059</v>
      </c>
      <c r="J59" s="10" t="str">
        <f t="array" ref="J59">XLOOKUP($A59,'Master Data'!$A$3:$A$102,'Master Data'!J$3:J$102)</f>
        <v>https://drive.google.com/file/d/abc123456def</v>
      </c>
      <c r="K59" s="8" t="str">
        <f t="array" ref="K59">XLOOKUP($A59,'Master Data'!$A$3:$A$102,'Master Data'!K$3:K$102)</f>
        <v>http://linkedinAmar 948@gmail.com:linkedin)</v>
      </c>
      <c r="L59" s="7" t="s">
        <v>53</v>
      </c>
      <c r="M59" s="7" t="s">
        <v>382</v>
      </c>
    </row>
    <row r="60">
      <c r="A60" s="7" t="s">
        <v>439</v>
      </c>
      <c r="B60" s="8" t="str">
        <f t="array" ref="B60">XLOOKUP($A60,'Master Data'!$A$3:$A$102,'Master Data'!B$3:B$102)</f>
        <v>Natasha Choudhury</v>
      </c>
      <c r="C60" s="8">
        <f t="array" ref="C60">XLOOKUP($A60,'Master Data'!$A$3:$A$102,'Master Data'!C$3:C$102)</f>
        <v>9234567949</v>
      </c>
      <c r="D60" s="8" t="str">
        <f t="array" ref="D60">XLOOKUP($A60,'Master Data'!$A$3:$A$102,'Master Data'!D$3:D$102)</f>
        <v>Natas949@gmail.com</v>
      </c>
      <c r="E60" s="8" t="str">
        <f t="array" ref="E60">XLOOKUP($A60,'Master Data'!$A$3:$A$102,'Master Data'!E$3:E$102)</f>
        <v>Marathi</v>
      </c>
      <c r="F60" s="8" t="str">
        <f t="array" ref="F60">XLOOKUP($A60,'Master Data'!$A$3:$A$102,'Master Data'!F$3:F$102)</f>
        <v>Req_123</v>
      </c>
      <c r="G60" s="8" t="str">
        <f t="array" ref="G60">XLOOKUP($A60,'Master Data'!$A$3:$A$102,'Master Data'!G$3:G$102)</f>
        <v>Naukri</v>
      </c>
      <c r="H60" s="8" t="str">
        <f t="array" ref="H60">XLOOKUP($A60,'Master Data'!$A$3:$A$102,'Master Data'!H$3:H$102)</f>
        <v>Head Hunting</v>
      </c>
      <c r="I60" s="9">
        <f t="array" ref="I60">XLOOKUP($A60,'Master Data'!$A$3:$A$102,'Master Data'!I$3:I$102)</f>
        <v>45315</v>
      </c>
      <c r="J60" s="10" t="str">
        <f t="array" ref="J60">XLOOKUP($A60,'Master Data'!$A$3:$A$102,'Master Data'!J$3:J$102)</f>
        <v>https://drive.google.com/file/d/xyz987654uvw</v>
      </c>
      <c r="K60" s="8" t="str">
        <f t="array" ref="K60">XLOOKUP($A60,'Master Data'!$A$3:$A$102,'Master Data'!K$3:K$102)</f>
        <v>http://linkedinNatas949@gmail.com:linkedin)</v>
      </c>
      <c r="L60" s="7" t="s">
        <v>45</v>
      </c>
      <c r="M60" s="7" t="s">
        <v>380</v>
      </c>
    </row>
    <row r="61">
      <c r="A61" s="7" t="s">
        <v>440</v>
      </c>
      <c r="B61" s="8" t="str">
        <f t="array" ref="B61">XLOOKUP($A61,'Master Data'!$A$3:$A$102,'Master Data'!B$3:B$102)</f>
        <v>Pradeep Kumar</v>
      </c>
      <c r="C61" s="8">
        <f t="array" ref="C61">XLOOKUP($A61,'Master Data'!$A$3:$A$102,'Master Data'!C$3:C$102)</f>
        <v>9234567950</v>
      </c>
      <c r="D61" s="8" t="str">
        <f t="array" ref="D61">XLOOKUP($A61,'Master Data'!$A$3:$A$102,'Master Data'!D$3:D$102)</f>
        <v>Prade950@gmail.com</v>
      </c>
      <c r="E61" s="8" t="str">
        <f t="array" ref="E61">XLOOKUP($A61,'Master Data'!$A$3:$A$102,'Master Data'!E$3:E$102)</f>
        <v>Hindi</v>
      </c>
      <c r="F61" s="8" t="str">
        <f t="array" ref="F61">XLOOKUP($A61,'Master Data'!$A$3:$A$102,'Master Data'!F$3:F$102)</f>
        <v>Req_123</v>
      </c>
      <c r="G61" s="8" t="str">
        <f t="array" ref="G61">XLOOKUP($A61,'Master Data'!$A$3:$A$102,'Master Data'!G$3:G$102)</f>
        <v>Referral</v>
      </c>
      <c r="H61" s="8" t="str">
        <f t="array" ref="H61">XLOOKUP($A61,'Master Data'!$A$3:$A$102,'Master Data'!H$3:H$102)</f>
        <v>Anjali Choudhury</v>
      </c>
      <c r="I61" s="9">
        <f t="array" ref="I61">XLOOKUP($A61,'Master Data'!$A$3:$A$102,'Master Data'!I$3:I$102)</f>
        <v>45321</v>
      </c>
      <c r="J61" s="10" t="str">
        <f t="array" ref="J61">XLOOKUP($A61,'Master Data'!$A$3:$A$102,'Master Data'!J$3:J$102)</f>
        <v>https://drive.google.com/file/d/mno456789pqr</v>
      </c>
      <c r="K61" s="8" t="str">
        <f t="array" ref="K61">XLOOKUP($A61,'Master Data'!$A$3:$A$102,'Master Data'!K$3:K$102)</f>
        <v>http://linkedinPrade950@gmail.com:linkedin)</v>
      </c>
      <c r="L61" s="7" t="s">
        <v>45</v>
      </c>
      <c r="M61" s="7" t="s">
        <v>385</v>
      </c>
    </row>
    <row r="62">
      <c r="A62" s="7" t="s">
        <v>441</v>
      </c>
      <c r="B62" s="8" t="str">
        <f t="array" ref="B62">XLOOKUP($A62,'Master Data'!$A$3:$A$102,'Master Data'!B$3:B$102)</f>
        <v>Nisha Singh</v>
      </c>
      <c r="C62" s="8">
        <f t="array" ref="C62">XLOOKUP($A62,'Master Data'!$A$3:$A$102,'Master Data'!C$3:C$102)</f>
        <v>9234567951</v>
      </c>
      <c r="D62" s="8" t="str">
        <f t="array" ref="D62">XLOOKUP($A62,'Master Data'!$A$3:$A$102,'Master Data'!D$3:D$102)</f>
        <v>Nisha951@gmail.com</v>
      </c>
      <c r="E62" s="8" t="str">
        <f t="array" ref="E62">XLOOKUP($A62,'Master Data'!$A$3:$A$102,'Master Data'!E$3:E$102)</f>
        <v>Tamil</v>
      </c>
      <c r="F62" s="8" t="str">
        <f t="array" ref="F62">XLOOKUP($A62,'Master Data'!$A$3:$A$102,'Master Data'!F$3:F$102)</f>
        <v>Req_123</v>
      </c>
      <c r="G62" s="8" t="str">
        <f t="array" ref="G62">XLOOKUP($A62,'Master Data'!$A$3:$A$102,'Master Data'!G$3:G$102)</f>
        <v>IIMJobs</v>
      </c>
      <c r="H62" s="8" t="str">
        <f t="array" ref="H62">XLOOKUP($A62,'Master Data'!$A$3:$A$102,'Master Data'!H$3:H$102)</f>
        <v>Head Hunting</v>
      </c>
      <c r="I62" s="9">
        <f t="array" ref="I62">XLOOKUP($A62,'Master Data'!$A$3:$A$102,'Master Data'!I$3:I$102)</f>
        <v>45326</v>
      </c>
      <c r="J62" s="10" t="str">
        <f t="array" ref="J62">XLOOKUP($A62,'Master Data'!$A$3:$A$102,'Master Data'!J$3:J$102)</f>
        <v>https://drive.google.com/file/d/abc123456def</v>
      </c>
      <c r="K62" s="8" t="str">
        <f t="array" ref="K62">XLOOKUP($A62,'Master Data'!$A$3:$A$102,'Master Data'!K$3:K$102)</f>
        <v>http://linkedinNisha951@gmail.com:linkedin)</v>
      </c>
      <c r="L62" s="7" t="s">
        <v>45</v>
      </c>
      <c r="M62" s="7" t="s">
        <v>378</v>
      </c>
    </row>
    <row r="63">
      <c r="A63" s="7" t="s">
        <v>442</v>
      </c>
      <c r="B63" s="8" t="str">
        <f t="array" ref="B63">XLOOKUP($A63,'Master Data'!$A$3:$A$102,'Master Data'!B$3:B$102)</f>
        <v>Suraj Malhotra</v>
      </c>
      <c r="C63" s="8">
        <f t="array" ref="C63">XLOOKUP($A63,'Master Data'!$A$3:$A$102,'Master Data'!C$3:C$102)</f>
        <v>9234567952</v>
      </c>
      <c r="D63" s="8" t="str">
        <f t="array" ref="D63">XLOOKUP($A63,'Master Data'!$A$3:$A$102,'Master Data'!D$3:D$102)</f>
        <v>Suraj952@gmail.com</v>
      </c>
      <c r="E63" s="8" t="str">
        <f t="array" ref="E63">XLOOKUP($A63,'Master Data'!$A$3:$A$102,'Master Data'!E$3:E$102)</f>
        <v>Kannada</v>
      </c>
      <c r="F63" s="8" t="str">
        <f t="array" ref="F63">XLOOKUP($A63,'Master Data'!$A$3:$A$102,'Master Data'!F$3:F$102)</f>
        <v>Req_123</v>
      </c>
      <c r="G63" s="8" t="str">
        <f t="array" ref="G63">XLOOKUP($A63,'Master Data'!$A$3:$A$102,'Master Data'!G$3:G$102)</f>
        <v>Linkedin</v>
      </c>
      <c r="H63" s="8" t="str">
        <f t="array" ref="H63">XLOOKUP($A63,'Master Data'!$A$3:$A$102,'Master Data'!H$3:H$102)</f>
        <v>Head Hunting</v>
      </c>
      <c r="I63" s="9">
        <f t="array" ref="I63">XLOOKUP($A63,'Master Data'!$A$3:$A$102,'Master Data'!I$3:I$102)</f>
        <v>45219</v>
      </c>
      <c r="J63" s="10" t="str">
        <f t="array" ref="J63">XLOOKUP($A63,'Master Data'!$A$3:$A$102,'Master Data'!J$3:J$102)</f>
        <v>https://drive.google.com/file/d/xyz987654uvw</v>
      </c>
      <c r="K63" s="8" t="str">
        <f t="array" ref="K63">XLOOKUP($A63,'Master Data'!$A$3:$A$102,'Master Data'!K$3:K$102)</f>
        <v>http://linkedinSuraj952@gmail.com:linkedin)</v>
      </c>
      <c r="L63" s="7" t="s">
        <v>53</v>
      </c>
      <c r="M63" s="7" t="s">
        <v>380</v>
      </c>
    </row>
    <row r="64">
      <c r="A64" s="7" t="s">
        <v>443</v>
      </c>
      <c r="B64" s="8" t="str">
        <f t="array" ref="B64">XLOOKUP($A64,'Master Data'!$A$3:$A$102,'Master Data'!B$3:B$102)</f>
        <v>Reena Kapoor</v>
      </c>
      <c r="C64" s="8">
        <f t="array" ref="C64">XLOOKUP($A64,'Master Data'!$A$3:$A$102,'Master Data'!C$3:C$102)</f>
        <v>9234567953</v>
      </c>
      <c r="D64" s="8" t="str">
        <f t="array" ref="D64">XLOOKUP($A64,'Master Data'!$A$3:$A$102,'Master Data'!D$3:D$102)</f>
        <v>Reena953@gmail.com</v>
      </c>
      <c r="E64" s="8" t="str">
        <f t="array" ref="E64">XLOOKUP($A64,'Master Data'!$A$3:$A$102,'Master Data'!E$3:E$102)</f>
        <v>Malayalam</v>
      </c>
      <c r="F64" s="8" t="str">
        <f t="array" ref="F64">XLOOKUP($A64,'Master Data'!$A$3:$A$102,'Master Data'!F$3:F$102)</f>
        <v>Req_123</v>
      </c>
      <c r="G64" s="8" t="str">
        <f t="array" ref="G64">XLOOKUP($A64,'Master Data'!$A$3:$A$102,'Master Data'!G$3:G$102)</f>
        <v>Shine</v>
      </c>
      <c r="H64" s="8" t="str">
        <f t="array" ref="H64">XLOOKUP($A64,'Master Data'!$A$3:$A$102,'Master Data'!H$3:H$102)</f>
        <v>Head Hunting</v>
      </c>
      <c r="I64" s="9">
        <f t="array" ref="I64">XLOOKUP($A64,'Master Data'!$A$3:$A$102,'Master Data'!I$3:I$102)</f>
        <v>45022</v>
      </c>
      <c r="J64" s="10" t="str">
        <f t="array" ref="J64">XLOOKUP($A64,'Master Data'!$A$3:$A$102,'Master Data'!J$3:J$102)</f>
        <v>https://drive.google.com/file/d/mno456789pqr</v>
      </c>
      <c r="K64" s="8" t="str">
        <f t="array" ref="K64">XLOOKUP($A64,'Master Data'!$A$3:$A$102,'Master Data'!K$3:K$102)</f>
        <v>http://linkedinReena953@gmail.com:linkedin)</v>
      </c>
      <c r="L64" s="7" t="s">
        <v>53</v>
      </c>
      <c r="M64" s="7" t="s">
        <v>382</v>
      </c>
    </row>
    <row r="65">
      <c r="A65" s="7" t="s">
        <v>444</v>
      </c>
      <c r="B65" s="8" t="str">
        <f t="array" ref="B65">XLOOKUP($A65,'Master Data'!$A$3:$A$102,'Master Data'!B$3:B$102)</f>
        <v>Sanjay Shah</v>
      </c>
      <c r="C65" s="8">
        <f t="array" ref="C65">XLOOKUP($A65,'Master Data'!$A$3:$A$102,'Master Data'!C$3:C$102)</f>
        <v>9234567954</v>
      </c>
      <c r="D65" s="8" t="str">
        <f t="array" ref="D65">XLOOKUP($A65,'Master Data'!$A$3:$A$102,'Master Data'!D$3:D$102)</f>
        <v>Sanja954@gmail.com</v>
      </c>
      <c r="E65" s="8" t="str">
        <f t="array" ref="E65">XLOOKUP($A65,'Master Data'!$A$3:$A$102,'Master Data'!E$3:E$102)</f>
        <v>Telugu</v>
      </c>
      <c r="F65" s="8" t="str">
        <f t="array" ref="F65">XLOOKUP($A65,'Master Data'!$A$3:$A$102,'Master Data'!F$3:F$102)</f>
        <v>Req_123</v>
      </c>
      <c r="G65" s="8" t="str">
        <f t="array" ref="G65">XLOOKUP($A65,'Master Data'!$A$3:$A$102,'Master Data'!G$3:G$102)</f>
        <v>Naukri</v>
      </c>
      <c r="H65" s="8" t="str">
        <f t="array" ref="H65">XLOOKUP($A65,'Master Data'!$A$3:$A$102,'Master Data'!H$3:H$102)</f>
        <v>Head Hunting</v>
      </c>
      <c r="I65" s="9">
        <f t="array" ref="I65">XLOOKUP($A65,'Master Data'!$A$3:$A$102,'Master Data'!I$3:I$102)</f>
        <v>44959</v>
      </c>
      <c r="J65" s="10" t="str">
        <f t="array" ref="J65">XLOOKUP($A65,'Master Data'!$A$3:$A$102,'Master Data'!J$3:J$102)</f>
        <v>https://drive.google.com/file/d/abc123456def</v>
      </c>
      <c r="K65" s="8" t="str">
        <f t="array" ref="K65">XLOOKUP($A65,'Master Data'!$A$3:$A$102,'Master Data'!K$3:K$102)</f>
        <v>http://linkedinSanja954@gmail.com:linkedin)</v>
      </c>
      <c r="L65" s="7" t="s">
        <v>53</v>
      </c>
      <c r="M65" s="7" t="s">
        <v>380</v>
      </c>
    </row>
    <row r="66">
      <c r="A66" s="7" t="s">
        <v>445</v>
      </c>
      <c r="B66" s="8" t="str">
        <f t="array" ref="B66">XLOOKUP($A66,'Master Data'!$A$3:$A$102,'Master Data'!B$3:B$102)</f>
        <v>Juhi Sharma</v>
      </c>
      <c r="C66" s="8">
        <f t="array" ref="C66">XLOOKUP($A66,'Master Data'!$A$3:$A$102,'Master Data'!C$3:C$102)</f>
        <v>9234567955</v>
      </c>
      <c r="D66" s="8" t="str">
        <f t="array" ref="D66">XLOOKUP($A66,'Master Data'!$A$3:$A$102,'Master Data'!D$3:D$102)</f>
        <v>Juhi 955@gmail.com</v>
      </c>
      <c r="E66" s="8" t="str">
        <f t="array" ref="E66">XLOOKUP($A66,'Master Data'!$A$3:$A$102,'Master Data'!E$3:E$102)</f>
        <v>Marathi</v>
      </c>
      <c r="F66" s="8" t="str">
        <f t="array" ref="F66">XLOOKUP($A66,'Master Data'!$A$3:$A$102,'Master Data'!F$3:F$102)</f>
        <v>Req_123</v>
      </c>
      <c r="G66" s="8" t="str">
        <f t="array" ref="G66">XLOOKUP($A66,'Master Data'!$A$3:$A$102,'Master Data'!G$3:G$102)</f>
        <v>IIMJobs</v>
      </c>
      <c r="H66" s="8" t="str">
        <f t="array" ref="H66">XLOOKUP($A66,'Master Data'!$A$3:$A$102,'Master Data'!H$3:H$102)</f>
        <v>Head Hunting</v>
      </c>
      <c r="I66" s="9">
        <f t="array" ref="I66">XLOOKUP($A66,'Master Data'!$A$3:$A$102,'Master Data'!I$3:I$102)</f>
        <v>45347</v>
      </c>
      <c r="J66" s="10" t="str">
        <f t="array" ref="J66">XLOOKUP($A66,'Master Data'!$A$3:$A$102,'Master Data'!J$3:J$102)</f>
        <v>https://drive.google.com/file/d/xyz987654uvw</v>
      </c>
      <c r="K66" s="8" t="str">
        <f t="array" ref="K66">XLOOKUP($A66,'Master Data'!$A$3:$A$102,'Master Data'!K$3:K$102)</f>
        <v>http://linkedinJuhi 955@gmail.com:linkedin)</v>
      </c>
      <c r="L66" s="7" t="s">
        <v>45</v>
      </c>
      <c r="M66" s="7" t="s">
        <v>385</v>
      </c>
    </row>
    <row r="67">
      <c r="A67" s="7" t="s">
        <v>446</v>
      </c>
      <c r="B67" s="8" t="str">
        <f t="array" ref="B67">XLOOKUP($A67,'Master Data'!$A$3:$A$102,'Master Data'!B$3:B$102)</f>
        <v>Nitin Singh</v>
      </c>
      <c r="C67" s="8">
        <f t="array" ref="C67">XLOOKUP($A67,'Master Data'!$A$3:$A$102,'Master Data'!C$3:C$102)</f>
        <v>9234567956</v>
      </c>
      <c r="D67" s="8" t="str">
        <f t="array" ref="D67">XLOOKUP($A67,'Master Data'!$A$3:$A$102,'Master Data'!D$3:D$102)</f>
        <v>Nitin956@gmail.com</v>
      </c>
      <c r="E67" s="8" t="str">
        <f t="array" ref="E67">XLOOKUP($A67,'Master Data'!$A$3:$A$102,'Master Data'!E$3:E$102)</f>
        <v>Hindi</v>
      </c>
      <c r="F67" s="8" t="str">
        <f t="array" ref="F67">XLOOKUP($A67,'Master Data'!$A$3:$A$102,'Master Data'!F$3:F$102)</f>
        <v>Req_123</v>
      </c>
      <c r="G67" s="8" t="str">
        <f t="array" ref="G67">XLOOKUP($A67,'Master Data'!$A$3:$A$102,'Master Data'!G$3:G$102)</f>
        <v>Referral</v>
      </c>
      <c r="H67" s="8" t="str">
        <f t="array" ref="H67">XLOOKUP($A67,'Master Data'!$A$3:$A$102,'Master Data'!H$3:H$102)</f>
        <v>Ravi Menon</v>
      </c>
      <c r="I67" s="9">
        <f t="array" ref="I67">XLOOKUP($A67,'Master Data'!$A$3:$A$102,'Master Data'!I$3:I$102)</f>
        <v>45105</v>
      </c>
      <c r="J67" s="10" t="str">
        <f t="array" ref="J67">XLOOKUP($A67,'Master Data'!$A$3:$A$102,'Master Data'!J$3:J$102)</f>
        <v>https://drive.google.com/file/d/mno456789pqr</v>
      </c>
      <c r="K67" s="8" t="str">
        <f t="array" ref="K67">XLOOKUP($A67,'Master Data'!$A$3:$A$102,'Master Data'!K$3:K$102)</f>
        <v>http://linkedinNitin956@gmail.com:linkedin)</v>
      </c>
      <c r="L67" s="7" t="s">
        <v>53</v>
      </c>
      <c r="M67" s="7" t="s">
        <v>378</v>
      </c>
    </row>
    <row r="68">
      <c r="A68" s="7" t="s">
        <v>447</v>
      </c>
      <c r="B68" s="8" t="str">
        <f t="array" ref="B68">XLOOKUP($A68,'Master Data'!$A$3:$A$102,'Master Data'!B$3:B$102)</f>
        <v>Pooja Gupta</v>
      </c>
      <c r="C68" s="8">
        <f t="array" ref="C68">XLOOKUP($A68,'Master Data'!$A$3:$A$102,'Master Data'!C$3:C$102)</f>
        <v>9234567957</v>
      </c>
      <c r="D68" s="8" t="str">
        <f t="array" ref="D68">XLOOKUP($A68,'Master Data'!$A$3:$A$102,'Master Data'!D$3:D$102)</f>
        <v>Pooja957@gmail.com</v>
      </c>
      <c r="E68" s="8" t="str">
        <f t="array" ref="E68">XLOOKUP($A68,'Master Data'!$A$3:$A$102,'Master Data'!E$3:E$102)</f>
        <v>Kannada</v>
      </c>
      <c r="F68" s="8" t="str">
        <f t="array" ref="F68">XLOOKUP($A68,'Master Data'!$A$3:$A$102,'Master Data'!F$3:F$102)</f>
        <v>Req_123</v>
      </c>
      <c r="G68" s="8" t="str">
        <f t="array" ref="G68">XLOOKUP($A68,'Master Data'!$A$3:$A$102,'Master Data'!G$3:G$102)</f>
        <v>Linkedin</v>
      </c>
      <c r="H68" s="8" t="str">
        <f t="array" ref="H68">XLOOKUP($A68,'Master Data'!$A$3:$A$102,'Master Data'!H$3:H$102)</f>
        <v>Head Hunting</v>
      </c>
      <c r="I68" s="9">
        <f t="array" ref="I68">XLOOKUP($A68,'Master Data'!$A$3:$A$102,'Master Data'!I$3:I$102)</f>
        <v>45367</v>
      </c>
      <c r="J68" s="10" t="str">
        <f t="array" ref="J68">XLOOKUP($A68,'Master Data'!$A$3:$A$102,'Master Data'!J$3:J$102)</f>
        <v>https://drive.google.com/file/d/abc123456def</v>
      </c>
      <c r="K68" s="8" t="str">
        <f t="array" ref="K68">XLOOKUP($A68,'Master Data'!$A$3:$A$102,'Master Data'!K$3:K$102)</f>
        <v>http://linkedinPooja957@gmail.com:linkedin)</v>
      </c>
      <c r="L68" s="7" t="s">
        <v>45</v>
      </c>
      <c r="M68" s="7" t="s">
        <v>380</v>
      </c>
    </row>
    <row r="69">
      <c r="A69" s="7" t="s">
        <v>448</v>
      </c>
      <c r="B69" s="8" t="str">
        <f t="array" ref="B69">XLOOKUP($A69,'Master Data'!$A$3:$A$102,'Master Data'!B$3:B$102)</f>
        <v>Rohan Kapoor</v>
      </c>
      <c r="C69" s="8">
        <f t="array" ref="C69">XLOOKUP($A69,'Master Data'!$A$3:$A$102,'Master Data'!C$3:C$102)</f>
        <v>9234567958</v>
      </c>
      <c r="D69" s="8" t="str">
        <f t="array" ref="D69">XLOOKUP($A69,'Master Data'!$A$3:$A$102,'Master Data'!D$3:D$102)</f>
        <v>Rohan958@gmail.com</v>
      </c>
      <c r="E69" s="8" t="str">
        <f t="array" ref="E69">XLOOKUP($A69,'Master Data'!$A$3:$A$102,'Master Data'!E$3:E$102)</f>
        <v>Tamil</v>
      </c>
      <c r="F69" s="8" t="str">
        <f t="array" ref="F69">XLOOKUP($A69,'Master Data'!$A$3:$A$102,'Master Data'!F$3:F$102)</f>
        <v>Req_123</v>
      </c>
      <c r="G69" s="8" t="str">
        <f t="array" ref="G69">XLOOKUP($A69,'Master Data'!$A$3:$A$102,'Master Data'!G$3:G$102)</f>
        <v>Shine</v>
      </c>
      <c r="H69" s="8" t="str">
        <f t="array" ref="H69">XLOOKUP($A69,'Master Data'!$A$3:$A$102,'Master Data'!H$3:H$102)</f>
        <v>Head Hunting</v>
      </c>
      <c r="I69" s="9">
        <f t="array" ref="I69">XLOOKUP($A69,'Master Data'!$A$3:$A$102,'Master Data'!I$3:I$102)</f>
        <v>45292</v>
      </c>
      <c r="J69" s="10" t="str">
        <f t="array" ref="J69">XLOOKUP($A69,'Master Data'!$A$3:$A$102,'Master Data'!J$3:J$102)</f>
        <v>https://drive.google.com/file/d/xyz987654uvw</v>
      </c>
      <c r="K69" s="8" t="str">
        <f t="array" ref="K69">XLOOKUP($A69,'Master Data'!$A$3:$A$102,'Master Data'!K$3:K$102)</f>
        <v>http://linkedinRohan958@gmail.com:linkedin)</v>
      </c>
      <c r="L69" s="7" t="s">
        <v>45</v>
      </c>
      <c r="M69" s="7" t="s">
        <v>382</v>
      </c>
    </row>
    <row r="70">
      <c r="A70" s="7" t="s">
        <v>449</v>
      </c>
      <c r="B70" s="8" t="str">
        <f t="array" ref="B70">XLOOKUP($A70,'Master Data'!$A$3:$A$102,'Master Data'!B$3:B$102)</f>
        <v>Vandana Verma</v>
      </c>
      <c r="C70" s="8">
        <f t="array" ref="C70">XLOOKUP($A70,'Master Data'!$A$3:$A$102,'Master Data'!C$3:C$102)</f>
        <v>9234567959</v>
      </c>
      <c r="D70" s="8" t="str">
        <f t="array" ref="D70">XLOOKUP($A70,'Master Data'!$A$3:$A$102,'Master Data'!D$3:D$102)</f>
        <v>Vanda959@gmail.com</v>
      </c>
      <c r="E70" s="8" t="str">
        <f t="array" ref="E70">XLOOKUP($A70,'Master Data'!$A$3:$A$102,'Master Data'!E$3:E$102)</f>
        <v>Malayalam</v>
      </c>
      <c r="F70" s="8" t="str">
        <f t="array" ref="F70">XLOOKUP($A70,'Master Data'!$A$3:$A$102,'Master Data'!F$3:F$102)</f>
        <v>Req_123</v>
      </c>
      <c r="G70" s="8" t="str">
        <f t="array" ref="G70">XLOOKUP($A70,'Master Data'!$A$3:$A$102,'Master Data'!G$3:G$102)</f>
        <v>Naukri</v>
      </c>
      <c r="H70" s="8" t="str">
        <f t="array" ref="H70">XLOOKUP($A70,'Master Data'!$A$3:$A$102,'Master Data'!H$3:H$102)</f>
        <v>Job Posting</v>
      </c>
      <c r="I70" s="9">
        <f t="array" ref="I70">XLOOKUP($A70,'Master Data'!$A$3:$A$102,'Master Data'!I$3:I$102)</f>
        <v>45297</v>
      </c>
      <c r="J70" s="10" t="str">
        <f t="array" ref="J70">XLOOKUP($A70,'Master Data'!$A$3:$A$102,'Master Data'!J$3:J$102)</f>
        <v>https://drive.google.com/file/d/mno456789pqr</v>
      </c>
      <c r="K70" s="8" t="str">
        <f t="array" ref="K70">XLOOKUP($A70,'Master Data'!$A$3:$A$102,'Master Data'!K$3:K$102)</f>
        <v>http://linkedinVanda959@gmail.com:linkedin)</v>
      </c>
      <c r="L70" s="7" t="s">
        <v>45</v>
      </c>
      <c r="M70" s="7" t="s">
        <v>380</v>
      </c>
    </row>
    <row r="71">
      <c r="A71" s="7" t="s">
        <v>450</v>
      </c>
      <c r="B71" s="8" t="str">
        <f t="array" ref="B71">XLOOKUP($A71,'Master Data'!$A$3:$A$102,'Master Data'!B$3:B$102)</f>
        <v>Devendra Singh</v>
      </c>
      <c r="C71" s="8">
        <f t="array" ref="C71">XLOOKUP($A71,'Master Data'!$A$3:$A$102,'Master Data'!C$3:C$102)</f>
        <v>9234567960</v>
      </c>
      <c r="D71" s="8" t="str">
        <f t="array" ref="D71">XLOOKUP($A71,'Master Data'!$A$3:$A$102,'Master Data'!D$3:D$102)</f>
        <v>Deven960@gmail.com</v>
      </c>
      <c r="E71" s="8" t="str">
        <f t="array" ref="E71">XLOOKUP($A71,'Master Data'!$A$3:$A$102,'Master Data'!E$3:E$102)</f>
        <v>Telugu</v>
      </c>
      <c r="F71" s="8" t="str">
        <f t="array" ref="F71">XLOOKUP($A71,'Master Data'!$A$3:$A$102,'Master Data'!F$3:F$102)</f>
        <v>Req_123</v>
      </c>
      <c r="G71" s="8" t="str">
        <f t="array" ref="G71">XLOOKUP($A71,'Master Data'!$A$3:$A$102,'Master Data'!G$3:G$102)</f>
        <v>Referral</v>
      </c>
      <c r="H71" s="8" t="str">
        <f t="array" ref="H71">XLOOKUP($A71,'Master Data'!$A$3:$A$102,'Master Data'!H$3:H$102)</f>
        <v>Akshay Joshi</v>
      </c>
      <c r="I71" s="9">
        <f t="array" ref="I71">XLOOKUP($A71,'Master Data'!$A$3:$A$102,'Master Data'!I$3:I$102)</f>
        <v>45239</v>
      </c>
      <c r="J71" s="10" t="str">
        <f t="array" ref="J71">XLOOKUP($A71,'Master Data'!$A$3:$A$102,'Master Data'!J$3:J$102)</f>
        <v>https://drive.google.com/file/d/abc123456def</v>
      </c>
      <c r="K71" s="8" t="str">
        <f t="array" ref="K71">XLOOKUP($A71,'Master Data'!$A$3:$A$102,'Master Data'!K$3:K$102)</f>
        <v>http://linkedinDeven960@gmail.com:linkedin)</v>
      </c>
      <c r="L71" s="7" t="s">
        <v>53</v>
      </c>
      <c r="M71" s="7" t="s">
        <v>385</v>
      </c>
    </row>
    <row r="72">
      <c r="A72" s="7" t="s">
        <v>451</v>
      </c>
      <c r="B72" s="8" t="str">
        <f t="array" ref="B72">XLOOKUP($A72,'Master Data'!$A$3:$A$102,'Master Data'!B$3:B$102)</f>
        <v>Manisha Patel</v>
      </c>
      <c r="C72" s="8">
        <f t="array" ref="C72">XLOOKUP($A72,'Master Data'!$A$3:$A$102,'Master Data'!C$3:C$102)</f>
        <v>9234567961</v>
      </c>
      <c r="D72" s="8" t="str">
        <f t="array" ref="D72">XLOOKUP($A72,'Master Data'!$A$3:$A$102,'Master Data'!D$3:D$102)</f>
        <v>Manis961@gmail.com</v>
      </c>
      <c r="E72" s="8" t="str">
        <f t="array" ref="E72">XLOOKUP($A72,'Master Data'!$A$3:$A$102,'Master Data'!E$3:E$102)</f>
        <v>Marathi</v>
      </c>
      <c r="F72" s="8" t="str">
        <f t="array" ref="F72">XLOOKUP($A72,'Master Data'!$A$3:$A$102,'Master Data'!F$3:F$102)</f>
        <v>Req_123</v>
      </c>
      <c r="G72" s="8" t="str">
        <f t="array" ref="G72">XLOOKUP($A72,'Master Data'!$A$3:$A$102,'Master Data'!G$3:G$102)</f>
        <v>IIMJobs</v>
      </c>
      <c r="H72" s="8" t="str">
        <f t="array" ref="H72">XLOOKUP($A72,'Master Data'!$A$3:$A$102,'Master Data'!H$3:H$102)</f>
        <v>Head Hunting</v>
      </c>
      <c r="I72" s="9">
        <f t="array" ref="I72">XLOOKUP($A72,'Master Data'!$A$3:$A$102,'Master Data'!I$3:I$102)</f>
        <v>45148</v>
      </c>
      <c r="J72" s="10" t="str">
        <f t="array" ref="J72">XLOOKUP($A72,'Master Data'!$A$3:$A$102,'Master Data'!J$3:J$102)</f>
        <v>https://drive.google.com/file/d/xyz987654uvw</v>
      </c>
      <c r="K72" s="8" t="str">
        <f t="array" ref="K72">XLOOKUP($A72,'Master Data'!$A$3:$A$102,'Master Data'!K$3:K$102)</f>
        <v>http://linkedinManis961@gmail.com:linkedin)</v>
      </c>
      <c r="L72" s="7" t="s">
        <v>53</v>
      </c>
      <c r="M72" s="7" t="s">
        <v>378</v>
      </c>
    </row>
    <row r="73">
      <c r="A73" s="7" t="s">
        <v>452</v>
      </c>
      <c r="B73" s="8" t="str">
        <f t="array" ref="B73">XLOOKUP($A73,'Master Data'!$A$3:$A$102,'Master Data'!B$3:B$102)</f>
        <v>Arjun Malhotra</v>
      </c>
      <c r="C73" s="8">
        <f t="array" ref="C73">XLOOKUP($A73,'Master Data'!$A$3:$A$102,'Master Data'!C$3:C$102)</f>
        <v>9234567962</v>
      </c>
      <c r="D73" s="8" t="str">
        <f t="array" ref="D73">XLOOKUP($A73,'Master Data'!$A$3:$A$102,'Master Data'!D$3:D$102)</f>
        <v>Arjun962@gmail.com</v>
      </c>
      <c r="E73" s="8" t="str">
        <f t="array" ref="E73">XLOOKUP($A73,'Master Data'!$A$3:$A$102,'Master Data'!E$3:E$102)</f>
        <v>Hindi</v>
      </c>
      <c r="F73" s="8" t="str">
        <f t="array" ref="F73">XLOOKUP($A73,'Master Data'!$A$3:$A$102,'Master Data'!F$3:F$102)</f>
        <v>Req_123</v>
      </c>
      <c r="G73" s="8" t="str">
        <f t="array" ref="G73">XLOOKUP($A73,'Master Data'!$A$3:$A$102,'Master Data'!G$3:G$102)</f>
        <v>Shine</v>
      </c>
      <c r="H73" s="8" t="str">
        <f t="array" ref="H73">XLOOKUP($A73,'Master Data'!$A$3:$A$102,'Master Data'!H$3:H$102)</f>
        <v>Head Hunting</v>
      </c>
      <c r="I73" s="9">
        <f t="array" ref="I73">XLOOKUP($A73,'Master Data'!$A$3:$A$102,'Master Data'!I$3:I$102)</f>
        <v>45275</v>
      </c>
      <c r="J73" s="10" t="str">
        <f t="array" ref="J73">XLOOKUP($A73,'Master Data'!$A$3:$A$102,'Master Data'!J$3:J$102)</f>
        <v>https://drive.google.com/file/d/mno456789pqr</v>
      </c>
      <c r="K73" s="8" t="str">
        <f t="array" ref="K73">XLOOKUP($A73,'Master Data'!$A$3:$A$102,'Master Data'!K$3:K$102)</f>
        <v>http://linkedinArjun962@gmail.com:linkedin)</v>
      </c>
      <c r="L73" s="7" t="s">
        <v>53</v>
      </c>
      <c r="M73" s="7" t="s">
        <v>380</v>
      </c>
    </row>
    <row r="74">
      <c r="A74" s="7" t="s">
        <v>453</v>
      </c>
      <c r="B74" s="8" t="str">
        <f t="array" ref="B74">XLOOKUP($A74,'Master Data'!$A$3:$A$102,'Master Data'!B$3:B$102)</f>
        <v>Trisha Das</v>
      </c>
      <c r="C74" s="8">
        <f t="array" ref="C74">XLOOKUP($A74,'Master Data'!$A$3:$A$102,'Master Data'!C$3:C$102)</f>
        <v>9234567963</v>
      </c>
      <c r="D74" s="8" t="str">
        <f t="array" ref="D74">XLOOKUP($A74,'Master Data'!$A$3:$A$102,'Master Data'!D$3:D$102)</f>
        <v>Trish963@gmail.com</v>
      </c>
      <c r="E74" s="8" t="str">
        <f t="array" ref="E74">XLOOKUP($A74,'Master Data'!$A$3:$A$102,'Master Data'!E$3:E$102)</f>
        <v>Kannada</v>
      </c>
      <c r="F74" s="8" t="str">
        <f t="array" ref="F74">XLOOKUP($A74,'Master Data'!$A$3:$A$102,'Master Data'!F$3:F$102)</f>
        <v>Req_123</v>
      </c>
      <c r="G74" s="8" t="str">
        <f t="array" ref="G74">XLOOKUP($A74,'Master Data'!$A$3:$A$102,'Master Data'!G$3:G$102)</f>
        <v>Naukri</v>
      </c>
      <c r="H74" s="8" t="str">
        <f t="array" ref="H74">XLOOKUP($A74,'Master Data'!$A$3:$A$102,'Master Data'!H$3:H$102)</f>
        <v>Head Hunting</v>
      </c>
      <c r="I74" s="9">
        <f t="array" ref="I74">XLOOKUP($A74,'Master Data'!$A$3:$A$102,'Master Data'!I$3:I$102)</f>
        <v>45331</v>
      </c>
      <c r="J74" s="10" t="str">
        <f t="array" ref="J74">XLOOKUP($A74,'Master Data'!$A$3:$A$102,'Master Data'!J$3:J$102)</f>
        <v>https://drive.google.com/file/d/abc123456def</v>
      </c>
      <c r="K74" s="8" t="str">
        <f t="array" ref="K74">XLOOKUP($A74,'Master Data'!$A$3:$A$102,'Master Data'!K$3:K$102)</f>
        <v>http://linkedinTrish963@gmail.com:linkedin)</v>
      </c>
      <c r="L74" s="7" t="s">
        <v>45</v>
      </c>
      <c r="M74" s="7" t="s">
        <v>382</v>
      </c>
    </row>
    <row r="75">
      <c r="A75" s="7" t="s">
        <v>454</v>
      </c>
      <c r="B75" s="8" t="str">
        <f t="array" ref="B75">XLOOKUP($A75,'Master Data'!$A$3:$A$102,'Master Data'!B$3:B$102)</f>
        <v>Vineet Sharma</v>
      </c>
      <c r="C75" s="8">
        <f t="array" ref="C75">XLOOKUP($A75,'Master Data'!$A$3:$A$102,'Master Data'!C$3:C$102)</f>
        <v>9234567964</v>
      </c>
      <c r="D75" s="8" t="str">
        <f t="array" ref="D75">XLOOKUP($A75,'Master Data'!$A$3:$A$102,'Master Data'!D$3:D$102)</f>
        <v>Vinee964@gmail.com</v>
      </c>
      <c r="E75" s="8" t="str">
        <f t="array" ref="E75">XLOOKUP($A75,'Master Data'!$A$3:$A$102,'Master Data'!E$3:E$102)</f>
        <v>Tamil</v>
      </c>
      <c r="F75" s="8" t="str">
        <f t="array" ref="F75">XLOOKUP($A75,'Master Data'!$A$3:$A$102,'Master Data'!F$3:F$102)</f>
        <v>Req_123</v>
      </c>
      <c r="G75" s="8" t="str">
        <f t="array" ref="G75">XLOOKUP($A75,'Master Data'!$A$3:$A$102,'Master Data'!G$3:G$102)</f>
        <v>IIMJobs</v>
      </c>
      <c r="H75" s="8" t="str">
        <f t="array" ref="H75">XLOOKUP($A75,'Master Data'!$A$3:$A$102,'Master Data'!H$3:H$102)</f>
        <v>Head Hunting</v>
      </c>
      <c r="I75" s="9">
        <f t="array" ref="I75">XLOOKUP($A75,'Master Data'!$A$3:$A$102,'Master Data'!I$3:I$102)</f>
        <v>45114</v>
      </c>
      <c r="J75" s="10" t="str">
        <f t="array" ref="J75">XLOOKUP($A75,'Master Data'!$A$3:$A$102,'Master Data'!J$3:J$102)</f>
        <v>https://drive.google.com/file/d/xyz987654uvw</v>
      </c>
      <c r="K75" s="8" t="str">
        <f t="array" ref="K75">XLOOKUP($A75,'Master Data'!$A$3:$A$102,'Master Data'!K$3:K$102)</f>
        <v>http://linkedinVinee964@gmail.com:linkedin)</v>
      </c>
      <c r="L75" s="7" t="s">
        <v>53</v>
      </c>
      <c r="M75" s="7" t="s">
        <v>380</v>
      </c>
    </row>
    <row r="76">
      <c r="A76" s="7" t="s">
        <v>455</v>
      </c>
      <c r="B76" s="8" t="str">
        <f t="array" ref="B76">XLOOKUP($A76,'Master Data'!$A$3:$A$102,'Master Data'!B$3:B$102)</f>
        <v>Sangeeta Reddy</v>
      </c>
      <c r="C76" s="8">
        <f t="array" ref="C76">XLOOKUP($A76,'Master Data'!$A$3:$A$102,'Master Data'!C$3:C$102)</f>
        <v>9234567965</v>
      </c>
      <c r="D76" s="8" t="str">
        <f t="array" ref="D76">XLOOKUP($A76,'Master Data'!$A$3:$A$102,'Master Data'!D$3:D$102)</f>
        <v>Sange965@gmail.com</v>
      </c>
      <c r="E76" s="8" t="str">
        <f t="array" ref="E76">XLOOKUP($A76,'Master Data'!$A$3:$A$102,'Master Data'!E$3:E$102)</f>
        <v>Malayalam</v>
      </c>
      <c r="F76" s="8" t="str">
        <f t="array" ref="F76">XLOOKUP($A76,'Master Data'!$A$3:$A$102,'Master Data'!F$3:F$102)</f>
        <v>Req_123</v>
      </c>
      <c r="G76" s="8" t="str">
        <f t="array" ref="G76">XLOOKUP($A76,'Master Data'!$A$3:$A$102,'Master Data'!G$3:G$102)</f>
        <v>Linkedin</v>
      </c>
      <c r="H76" s="8" t="str">
        <f t="array" ref="H76">XLOOKUP($A76,'Master Data'!$A$3:$A$102,'Master Data'!H$3:H$102)</f>
        <v>Head Hunting</v>
      </c>
      <c r="I76" s="9">
        <f t="array" ref="I76">XLOOKUP($A76,'Master Data'!$A$3:$A$102,'Master Data'!I$3:I$102)</f>
        <v>45344</v>
      </c>
      <c r="J76" s="10" t="str">
        <f t="array" ref="J76">XLOOKUP($A76,'Master Data'!$A$3:$A$102,'Master Data'!J$3:J$102)</f>
        <v>https://drive.google.com/file/d/mno456789pqr</v>
      </c>
      <c r="K76" s="8" t="str">
        <f t="array" ref="K76">XLOOKUP($A76,'Master Data'!$A$3:$A$102,'Master Data'!K$3:K$102)</f>
        <v>http://linkedinSange965@gmail.com:linkedin)</v>
      </c>
      <c r="L76" s="7" t="s">
        <v>45</v>
      </c>
      <c r="M76" s="7" t="s">
        <v>385</v>
      </c>
    </row>
    <row r="77">
      <c r="A77" s="7" t="s">
        <v>456</v>
      </c>
      <c r="B77" s="8" t="str">
        <f t="array" ref="B77">XLOOKUP($A77,'Master Data'!$A$3:$A$102,'Master Data'!B$3:B$102)</f>
        <v>Sujit Gupta</v>
      </c>
      <c r="C77" s="8">
        <f t="array" ref="C77">XLOOKUP($A77,'Master Data'!$A$3:$A$102,'Master Data'!C$3:C$102)</f>
        <v>9234567966</v>
      </c>
      <c r="D77" s="8" t="str">
        <f t="array" ref="D77">XLOOKUP($A77,'Master Data'!$A$3:$A$102,'Master Data'!D$3:D$102)</f>
        <v>Sujit966@gmail.com</v>
      </c>
      <c r="E77" s="8" t="str">
        <f t="array" ref="E77">XLOOKUP($A77,'Master Data'!$A$3:$A$102,'Master Data'!E$3:E$102)</f>
        <v>Telugu</v>
      </c>
      <c r="F77" s="8" t="str">
        <f t="array" ref="F77">XLOOKUP($A77,'Master Data'!$A$3:$A$102,'Master Data'!F$3:F$102)</f>
        <v>Req_123</v>
      </c>
      <c r="G77" s="8" t="str">
        <f t="array" ref="G77">XLOOKUP($A77,'Master Data'!$A$3:$A$102,'Master Data'!G$3:G$102)</f>
        <v>Referral</v>
      </c>
      <c r="H77" s="8" t="str">
        <f t="array" ref="H77">XLOOKUP($A77,'Master Data'!$A$3:$A$102,'Master Data'!H$3:H$102)</f>
        <v>Priya Rajan</v>
      </c>
      <c r="I77" s="9">
        <f t="array" ref="I77">XLOOKUP($A77,'Master Data'!$A$3:$A$102,'Master Data'!I$3:I$102)</f>
        <v>45368</v>
      </c>
      <c r="J77" s="10" t="str">
        <f t="array" ref="J77">XLOOKUP($A77,'Master Data'!$A$3:$A$102,'Master Data'!J$3:J$102)</f>
        <v>https://drive.google.com/file/d/abc123456def</v>
      </c>
      <c r="K77" s="8" t="str">
        <f t="array" ref="K77">XLOOKUP($A77,'Master Data'!$A$3:$A$102,'Master Data'!K$3:K$102)</f>
        <v>http://linkedinSujit966@gmail.com:linkedin)</v>
      </c>
      <c r="L77" s="7" t="s">
        <v>45</v>
      </c>
      <c r="M77" s="7" t="s">
        <v>378</v>
      </c>
    </row>
    <row r="78">
      <c r="A78" s="7" t="s">
        <v>457</v>
      </c>
      <c r="B78" s="8" t="str">
        <f t="array" ref="B78">XLOOKUP($A78,'Master Data'!$A$3:$A$102,'Master Data'!B$3:B$102)</f>
        <v>Aarti Shah</v>
      </c>
      <c r="C78" s="8">
        <f t="array" ref="C78">XLOOKUP($A78,'Master Data'!$A$3:$A$102,'Master Data'!C$3:C$102)</f>
        <v>9234567967</v>
      </c>
      <c r="D78" s="8" t="str">
        <f t="array" ref="D78">XLOOKUP($A78,'Master Data'!$A$3:$A$102,'Master Data'!D$3:D$102)</f>
        <v>Aarti967@gmail.com</v>
      </c>
      <c r="E78" s="8" t="str">
        <f t="array" ref="E78">XLOOKUP($A78,'Master Data'!$A$3:$A$102,'Master Data'!E$3:E$102)</f>
        <v>Marathi</v>
      </c>
      <c r="F78" s="8" t="str">
        <f t="array" ref="F78">XLOOKUP($A78,'Master Data'!$A$3:$A$102,'Master Data'!F$3:F$102)</f>
        <v>Req_123</v>
      </c>
      <c r="G78" s="8" t="str">
        <f t="array" ref="G78">XLOOKUP($A78,'Master Data'!$A$3:$A$102,'Master Data'!G$3:G$102)</f>
        <v>Shine</v>
      </c>
      <c r="H78" s="8" t="str">
        <f t="array" ref="H78">XLOOKUP($A78,'Master Data'!$A$3:$A$102,'Master Data'!H$3:H$102)</f>
        <v>Head Hunting</v>
      </c>
      <c r="I78" s="9">
        <f t="array" ref="I78">XLOOKUP($A78,'Master Data'!$A$3:$A$102,'Master Data'!I$3:I$102)</f>
        <v>45369</v>
      </c>
      <c r="J78" s="10" t="str">
        <f t="array" ref="J78">XLOOKUP($A78,'Master Data'!$A$3:$A$102,'Master Data'!J$3:J$102)</f>
        <v>https://drive.google.com/file/d/xyz987654uvw</v>
      </c>
      <c r="K78" s="8" t="str">
        <f t="array" ref="K78">XLOOKUP($A78,'Master Data'!$A$3:$A$102,'Master Data'!K$3:K$102)</f>
        <v>http://linkedinAarti967@gmail.com:linkedin)</v>
      </c>
      <c r="L78" s="7" t="s">
        <v>45</v>
      </c>
      <c r="M78" s="7" t="s">
        <v>380</v>
      </c>
    </row>
    <row r="79">
      <c r="A79" s="7" t="s">
        <v>458</v>
      </c>
      <c r="B79" s="8" t="str">
        <f t="array" ref="B79">XLOOKUP($A79,'Master Data'!$A$3:$A$102,'Master Data'!B$3:B$102)</f>
        <v>Mohit Chauhan</v>
      </c>
      <c r="C79" s="8">
        <f t="array" ref="C79">XLOOKUP($A79,'Master Data'!$A$3:$A$102,'Master Data'!C$3:C$102)</f>
        <v>9234567968</v>
      </c>
      <c r="D79" s="8" t="str">
        <f t="array" ref="D79">XLOOKUP($A79,'Master Data'!$A$3:$A$102,'Master Data'!D$3:D$102)</f>
        <v>Mohit968@gmail.com</v>
      </c>
      <c r="E79" s="8" t="str">
        <f t="array" ref="E79">XLOOKUP($A79,'Master Data'!$A$3:$A$102,'Master Data'!E$3:E$102)</f>
        <v>Hindi</v>
      </c>
      <c r="F79" s="8" t="str">
        <f t="array" ref="F79">XLOOKUP($A79,'Master Data'!$A$3:$A$102,'Master Data'!F$3:F$102)</f>
        <v>Req_123</v>
      </c>
      <c r="G79" s="8" t="str">
        <f t="array" ref="G79">XLOOKUP($A79,'Master Data'!$A$3:$A$102,'Master Data'!G$3:G$102)</f>
        <v>Naukri</v>
      </c>
      <c r="H79" s="8" t="str">
        <f t="array" ref="H79">XLOOKUP($A79,'Master Data'!$A$3:$A$102,'Master Data'!H$3:H$102)</f>
        <v>Head Hunting</v>
      </c>
      <c r="I79" s="9">
        <f t="array" ref="I79">XLOOKUP($A79,'Master Data'!$A$3:$A$102,'Master Data'!I$3:I$102)</f>
        <v>45190</v>
      </c>
      <c r="J79" s="10" t="str">
        <f t="array" ref="J79">XLOOKUP($A79,'Master Data'!$A$3:$A$102,'Master Data'!J$3:J$102)</f>
        <v>https://drive.google.com/file/d/mno456789pqr</v>
      </c>
      <c r="K79" s="8" t="str">
        <f t="array" ref="K79">XLOOKUP($A79,'Master Data'!$A$3:$A$102,'Master Data'!K$3:K$102)</f>
        <v>http://linkedinMohit968@gmail.com:linkedin)</v>
      </c>
      <c r="L79" s="7" t="s">
        <v>53</v>
      </c>
      <c r="M79" s="7" t="s">
        <v>382</v>
      </c>
    </row>
    <row r="80">
      <c r="A80" s="7" t="s">
        <v>459</v>
      </c>
      <c r="B80" s="8" t="str">
        <f t="array" ref="B80">XLOOKUP($A80,'Master Data'!$A$3:$A$102,'Master Data'!B$3:B$102)</f>
        <v>Shikha Singh</v>
      </c>
      <c r="C80" s="8">
        <f t="array" ref="C80">XLOOKUP($A80,'Master Data'!$A$3:$A$102,'Master Data'!C$3:C$102)</f>
        <v>9234567969</v>
      </c>
      <c r="D80" s="8" t="str">
        <f t="array" ref="D80">XLOOKUP($A80,'Master Data'!$A$3:$A$102,'Master Data'!D$3:D$102)</f>
        <v>Shikh969@gmail.com</v>
      </c>
      <c r="E80" s="8" t="str">
        <f t="array" ref="E80">XLOOKUP($A80,'Master Data'!$A$3:$A$102,'Master Data'!E$3:E$102)</f>
        <v>Tamil</v>
      </c>
      <c r="F80" s="8" t="str">
        <f t="array" ref="F80">XLOOKUP($A80,'Master Data'!$A$3:$A$102,'Master Data'!F$3:F$102)</f>
        <v>Req_123</v>
      </c>
      <c r="G80" s="8" t="str">
        <f t="array" ref="G80">XLOOKUP($A80,'Master Data'!$A$3:$A$102,'Master Data'!G$3:G$102)</f>
        <v>IIMJobs</v>
      </c>
      <c r="H80" s="8" t="str">
        <f t="array" ref="H80">XLOOKUP($A80,'Master Data'!$A$3:$A$102,'Master Data'!H$3:H$102)</f>
        <v>Head Hunting</v>
      </c>
      <c r="I80" s="9">
        <f t="array" ref="I80">XLOOKUP($A80,'Master Data'!$A$3:$A$102,'Master Data'!I$3:I$102)</f>
        <v>45049</v>
      </c>
      <c r="J80" s="10" t="str">
        <f t="array" ref="J80">XLOOKUP($A80,'Master Data'!$A$3:$A$102,'Master Data'!J$3:J$102)</f>
        <v>https://drive.google.com/file/d/abc123456def</v>
      </c>
      <c r="K80" s="8" t="str">
        <f t="array" ref="K80">XLOOKUP($A80,'Master Data'!$A$3:$A$102,'Master Data'!K$3:K$102)</f>
        <v>http://linkedinShikh969@gmail.com:linkedin)</v>
      </c>
      <c r="L80" s="7" t="s">
        <v>53</v>
      </c>
      <c r="M80" s="7" t="s">
        <v>380</v>
      </c>
    </row>
    <row r="81">
      <c r="A81" s="7" t="s">
        <v>460</v>
      </c>
      <c r="B81" s="8" t="str">
        <f t="array" ref="B81">XLOOKUP($A81,'Master Data'!$A$3:$A$102,'Master Data'!B$3:B$102)</f>
        <v>Gaurav Sharma</v>
      </c>
      <c r="C81" s="8">
        <f t="array" ref="C81">XLOOKUP($A81,'Master Data'!$A$3:$A$102,'Master Data'!C$3:C$102)</f>
        <v>9234567970</v>
      </c>
      <c r="D81" s="8" t="str">
        <f t="array" ref="D81">XLOOKUP($A81,'Master Data'!$A$3:$A$102,'Master Data'!D$3:D$102)</f>
        <v>Gaura970@gmail.com</v>
      </c>
      <c r="E81" s="8" t="str">
        <f t="array" ref="E81">XLOOKUP($A81,'Master Data'!$A$3:$A$102,'Master Data'!E$3:E$102)</f>
        <v>Kannada</v>
      </c>
      <c r="F81" s="8" t="str">
        <f t="array" ref="F81">XLOOKUP($A81,'Master Data'!$A$3:$A$102,'Master Data'!F$3:F$102)</f>
        <v>Req_123</v>
      </c>
      <c r="G81" s="8" t="str">
        <f t="array" ref="G81">XLOOKUP($A81,'Master Data'!$A$3:$A$102,'Master Data'!G$3:G$102)</f>
        <v>Referral</v>
      </c>
      <c r="H81" s="8" t="str">
        <f t="array" ref="H81">XLOOKUP($A81,'Master Data'!$A$3:$A$102,'Master Data'!H$3:H$102)</f>
        <v>Vikram Singh</v>
      </c>
      <c r="I81" s="9">
        <f t="array" ref="I81">XLOOKUP($A81,'Master Data'!$A$3:$A$102,'Master Data'!I$3:I$102)</f>
        <v>44938</v>
      </c>
      <c r="J81" s="10" t="str">
        <f t="array" ref="J81">XLOOKUP($A81,'Master Data'!$A$3:$A$102,'Master Data'!J$3:J$102)</f>
        <v>https://drive.google.com/file/d/xyz987654uvw</v>
      </c>
      <c r="K81" s="8" t="str">
        <f t="array" ref="K81">XLOOKUP($A81,'Master Data'!$A$3:$A$102,'Master Data'!K$3:K$102)</f>
        <v>http://linkedinGaura970@gmail.com:linkedin)</v>
      </c>
      <c r="L81" s="7" t="s">
        <v>53</v>
      </c>
      <c r="M81" s="7" t="s">
        <v>385</v>
      </c>
    </row>
    <row r="82">
      <c r="A82" s="7" t="s">
        <v>461</v>
      </c>
      <c r="B82" s="8" t="str">
        <f t="array" ref="B82">XLOOKUP($A82,'Master Data'!$A$3:$A$102,'Master Data'!B$3:B$102)</f>
        <v>Anjali Patel</v>
      </c>
      <c r="C82" s="8">
        <f t="array" ref="C82">XLOOKUP($A82,'Master Data'!$A$3:$A$102,'Master Data'!C$3:C$102)</f>
        <v>9234567971</v>
      </c>
      <c r="D82" s="8" t="str">
        <f t="array" ref="D82">XLOOKUP($A82,'Master Data'!$A$3:$A$102,'Master Data'!D$3:D$102)</f>
        <v>Anjal971@gmail.com</v>
      </c>
      <c r="E82" s="8" t="str">
        <f t="array" ref="E82">XLOOKUP($A82,'Master Data'!$A$3:$A$102,'Master Data'!E$3:E$102)</f>
        <v>Malayalam</v>
      </c>
      <c r="F82" s="8" t="str">
        <f t="array" ref="F82">XLOOKUP($A82,'Master Data'!$A$3:$A$102,'Master Data'!F$3:F$102)</f>
        <v>Req_123</v>
      </c>
      <c r="G82" s="8" t="str">
        <f t="array" ref="G82">XLOOKUP($A82,'Master Data'!$A$3:$A$102,'Master Data'!G$3:G$102)</f>
        <v>Shine</v>
      </c>
      <c r="H82" s="8" t="str">
        <f t="array" ref="H82">XLOOKUP($A82,'Master Data'!$A$3:$A$102,'Master Data'!H$3:H$102)</f>
        <v>Head Hunting</v>
      </c>
      <c r="I82" s="9">
        <f t="array" ref="I82">XLOOKUP($A82,'Master Data'!$A$3:$A$102,'Master Data'!I$3:I$102)</f>
        <v>45373</v>
      </c>
      <c r="J82" s="10" t="str">
        <f t="array" ref="J82">XLOOKUP($A82,'Master Data'!$A$3:$A$102,'Master Data'!J$3:J$102)</f>
        <v>https://drive.google.com/file/d/mno456789pqr</v>
      </c>
      <c r="K82" s="8" t="str">
        <f t="array" ref="K82">XLOOKUP($A82,'Master Data'!$A$3:$A$102,'Master Data'!K$3:K$102)</f>
        <v>http://linkedinAnjal971@gmail.com:linkedin)</v>
      </c>
      <c r="L82" s="7" t="s">
        <v>45</v>
      </c>
      <c r="M82" s="7" t="s">
        <v>378</v>
      </c>
    </row>
    <row r="83">
      <c r="A83" s="7" t="s">
        <v>462</v>
      </c>
      <c r="B83" s="8" t="str">
        <f t="array" ref="B83">XLOOKUP($A83,'Master Data'!$A$3:$A$102,'Master Data'!B$3:B$102)</f>
        <v>Vijay Mehra</v>
      </c>
      <c r="C83" s="8">
        <f t="array" ref="C83">XLOOKUP($A83,'Master Data'!$A$3:$A$102,'Master Data'!C$3:C$102)</f>
        <v>9234567972</v>
      </c>
      <c r="D83" s="8" t="str">
        <f t="array" ref="D83">XLOOKUP($A83,'Master Data'!$A$3:$A$102,'Master Data'!D$3:D$102)</f>
        <v>Vijay972@gmail.com</v>
      </c>
      <c r="E83" s="8" t="str">
        <f t="array" ref="E83">XLOOKUP($A83,'Master Data'!$A$3:$A$102,'Master Data'!E$3:E$102)</f>
        <v>Telugu</v>
      </c>
      <c r="F83" s="8" t="str">
        <f t="array" ref="F83">XLOOKUP($A83,'Master Data'!$A$3:$A$102,'Master Data'!F$3:F$102)</f>
        <v>Req_123</v>
      </c>
      <c r="G83" s="8" t="str">
        <f t="array" ref="G83">XLOOKUP($A83,'Master Data'!$A$3:$A$102,'Master Data'!G$3:G$102)</f>
        <v>Linkedin</v>
      </c>
      <c r="H83" s="8" t="str">
        <f t="array" ref="H83">XLOOKUP($A83,'Master Data'!$A$3:$A$102,'Master Data'!H$3:H$102)</f>
        <v>Head Hunting</v>
      </c>
      <c r="I83" s="9">
        <f t="array" ref="I83">XLOOKUP($A83,'Master Data'!$A$3:$A$102,'Master Data'!I$3:I$102)</f>
        <v>45002</v>
      </c>
      <c r="J83" s="10" t="str">
        <f t="array" ref="J83">XLOOKUP($A83,'Master Data'!$A$3:$A$102,'Master Data'!J$3:J$102)</f>
        <v>https://drive.google.com/file/d/abc123456def</v>
      </c>
      <c r="K83" s="8" t="str">
        <f t="array" ref="K83">XLOOKUP($A83,'Master Data'!$A$3:$A$102,'Master Data'!K$3:K$102)</f>
        <v>http://linkedinVijay972@gmail.com:linkedin)</v>
      </c>
      <c r="L83" s="7" t="s">
        <v>53</v>
      </c>
      <c r="M83" s="7" t="s">
        <v>380</v>
      </c>
    </row>
    <row r="84">
      <c r="A84" s="7" t="s">
        <v>463</v>
      </c>
      <c r="B84" s="8" t="str">
        <f t="array" ref="B84">XLOOKUP($A84,'Master Data'!$A$3:$A$102,'Master Data'!B$3:B$102)</f>
        <v>Neha Malhotra</v>
      </c>
      <c r="C84" s="8">
        <f t="array" ref="C84">XLOOKUP($A84,'Master Data'!$A$3:$A$102,'Master Data'!C$3:C$102)</f>
        <v>9234567973</v>
      </c>
      <c r="D84" s="8" t="str">
        <f t="array" ref="D84">XLOOKUP($A84,'Master Data'!$A$3:$A$102,'Master Data'!D$3:D$102)</f>
        <v>Neha 973@gmail.com</v>
      </c>
      <c r="E84" s="8" t="str">
        <f t="array" ref="E84">XLOOKUP($A84,'Master Data'!$A$3:$A$102,'Master Data'!E$3:E$102)</f>
        <v>Marathi</v>
      </c>
      <c r="F84" s="8" t="str">
        <f t="array" ref="F84">XLOOKUP($A84,'Master Data'!$A$3:$A$102,'Master Data'!F$3:F$102)</f>
        <v>Req_123</v>
      </c>
      <c r="G84" s="8" t="str">
        <f t="array" ref="G84">XLOOKUP($A84,'Master Data'!$A$3:$A$102,'Master Data'!G$3:G$102)</f>
        <v>Naukri</v>
      </c>
      <c r="H84" s="8" t="str">
        <f t="array" ref="H84">XLOOKUP($A84,'Master Data'!$A$3:$A$102,'Master Data'!H$3:H$102)</f>
        <v>Head Hunting</v>
      </c>
      <c r="I84" s="9">
        <f t="array" ref="I84">XLOOKUP($A84,'Master Data'!$A$3:$A$102,'Master Data'!I$3:I$102)</f>
        <v>45375</v>
      </c>
      <c r="J84" s="10" t="str">
        <f t="array" ref="J84">XLOOKUP($A84,'Master Data'!$A$3:$A$102,'Master Data'!J$3:J$102)</f>
        <v>https://drive.google.com/file/d/xyz987654uvw</v>
      </c>
      <c r="K84" s="8" t="str">
        <f t="array" ref="K84">XLOOKUP($A84,'Master Data'!$A$3:$A$102,'Master Data'!K$3:K$102)</f>
        <v>http://linkedinNeha 973@gmail.com:linkedin)</v>
      </c>
      <c r="L84" s="7" t="s">
        <v>45</v>
      </c>
      <c r="M84" s="7" t="s">
        <v>382</v>
      </c>
    </row>
    <row r="85">
      <c r="A85" s="7" t="s">
        <v>464</v>
      </c>
      <c r="B85" s="8" t="str">
        <f t="array" ref="B85">XLOOKUP($A85,'Master Data'!$A$3:$A$102,'Master Data'!B$3:B$102)</f>
        <v>Akshay Singh</v>
      </c>
      <c r="C85" s="8">
        <f t="array" ref="C85">XLOOKUP($A85,'Master Data'!$A$3:$A$102,'Master Data'!C$3:C$102)</f>
        <v>9234567974</v>
      </c>
      <c r="D85" s="8" t="str">
        <f t="array" ref="D85">XLOOKUP($A85,'Master Data'!$A$3:$A$102,'Master Data'!D$3:D$102)</f>
        <v>Aksha974@gmail.com</v>
      </c>
      <c r="E85" s="8" t="str">
        <f t="array" ref="E85">XLOOKUP($A85,'Master Data'!$A$3:$A$102,'Master Data'!E$3:E$102)</f>
        <v>Hindi</v>
      </c>
      <c r="F85" s="8" t="str">
        <f t="array" ref="F85">XLOOKUP($A85,'Master Data'!$A$3:$A$102,'Master Data'!F$3:F$102)</f>
        <v>Req_123</v>
      </c>
      <c r="G85" s="8" t="str">
        <f t="array" ref="G85">XLOOKUP($A85,'Master Data'!$A$3:$A$102,'Master Data'!G$3:G$102)</f>
        <v>IIMJobs</v>
      </c>
      <c r="H85" s="8" t="str">
        <f t="array" ref="H85">XLOOKUP($A85,'Master Data'!$A$3:$A$102,'Master Data'!H$3:H$102)</f>
        <v>Head Hunting</v>
      </c>
      <c r="I85" s="9">
        <f t="array" ref="I85">XLOOKUP($A85,'Master Data'!$A$3:$A$102,'Master Data'!I$3:I$102)</f>
        <v>45376</v>
      </c>
      <c r="J85" s="10" t="str">
        <f t="array" ref="J85">XLOOKUP($A85,'Master Data'!$A$3:$A$102,'Master Data'!J$3:J$102)</f>
        <v>https://drive.google.com/file/d/mno456789pqr</v>
      </c>
      <c r="K85" s="8" t="str">
        <f t="array" ref="K85">XLOOKUP($A85,'Master Data'!$A$3:$A$102,'Master Data'!K$3:K$102)</f>
        <v>http://linkedinAksha974@gmail.com:linkedin)</v>
      </c>
      <c r="L85" s="7" t="s">
        <v>45</v>
      </c>
      <c r="M85" s="7" t="s">
        <v>380</v>
      </c>
    </row>
    <row r="86">
      <c r="A86" s="7" t="s">
        <v>465</v>
      </c>
      <c r="B86" s="8" t="str">
        <f t="array" ref="B86">XLOOKUP($A86,'Master Data'!$A$3:$A$102,'Master Data'!B$3:B$102)</f>
        <v>Radhika Sharma</v>
      </c>
      <c r="C86" s="8">
        <f t="array" ref="C86">XLOOKUP($A86,'Master Data'!$A$3:$A$102,'Master Data'!C$3:C$102)</f>
        <v>9234567975</v>
      </c>
      <c r="D86" s="8" t="str">
        <f t="array" ref="D86">XLOOKUP($A86,'Master Data'!$A$3:$A$102,'Master Data'!D$3:D$102)</f>
        <v>Radhi975@gmail.com</v>
      </c>
      <c r="E86" s="8" t="str">
        <f t="array" ref="E86">XLOOKUP($A86,'Master Data'!$A$3:$A$102,'Master Data'!E$3:E$102)</f>
        <v>Tamil</v>
      </c>
      <c r="F86" s="8" t="str">
        <f t="array" ref="F86">XLOOKUP($A86,'Master Data'!$A$3:$A$102,'Master Data'!F$3:F$102)</f>
        <v>Req_123</v>
      </c>
      <c r="G86" s="8" t="str">
        <f t="array" ref="G86">XLOOKUP($A86,'Master Data'!$A$3:$A$102,'Master Data'!G$3:G$102)</f>
        <v>Referral</v>
      </c>
      <c r="H86" s="8" t="str">
        <f t="array" ref="H86">XLOOKUP($A86,'Master Data'!$A$3:$A$102,'Master Data'!H$3:H$102)</f>
        <v>Shalini Nair</v>
      </c>
      <c r="I86" s="9">
        <f t="array" ref="I86">XLOOKUP($A86,'Master Data'!$A$3:$A$102,'Master Data'!I$3:I$102)</f>
        <v>45377</v>
      </c>
      <c r="J86" s="10" t="str">
        <f t="array" ref="J86">XLOOKUP($A86,'Master Data'!$A$3:$A$102,'Master Data'!J$3:J$102)</f>
        <v>https://drive.google.com/file/d/abc123456def</v>
      </c>
      <c r="K86" s="8" t="str">
        <f t="array" ref="K86">XLOOKUP($A86,'Master Data'!$A$3:$A$102,'Master Data'!K$3:K$102)</f>
        <v>http://linkedinRadhi975@gmail.com:linkedin)</v>
      </c>
      <c r="L86" s="7" t="s">
        <v>45</v>
      </c>
      <c r="M86" s="7" t="s">
        <v>385</v>
      </c>
    </row>
    <row r="87">
      <c r="A87" s="7" t="s">
        <v>466</v>
      </c>
      <c r="B87" s="8" t="str">
        <f t="array" ref="B87">XLOOKUP($A87,'Master Data'!$A$3:$A$102,'Master Data'!B$3:B$102)</f>
        <v>Rahul Khanna</v>
      </c>
      <c r="C87" s="8">
        <f t="array" ref="C87">XLOOKUP($A87,'Master Data'!$A$3:$A$102,'Master Data'!C$3:C$102)</f>
        <v>9234567976</v>
      </c>
      <c r="D87" s="8" t="str">
        <f t="array" ref="D87">XLOOKUP($A87,'Master Data'!$A$3:$A$102,'Master Data'!D$3:D$102)</f>
        <v>Rahul976@gmail.com</v>
      </c>
      <c r="E87" s="8" t="str">
        <f t="array" ref="E87">XLOOKUP($A87,'Master Data'!$A$3:$A$102,'Master Data'!E$3:E$102)</f>
        <v>Kannada</v>
      </c>
      <c r="F87" s="8" t="str">
        <f t="array" ref="F87">XLOOKUP($A87,'Master Data'!$A$3:$A$102,'Master Data'!F$3:F$102)</f>
        <v>Req_123</v>
      </c>
      <c r="G87" s="8" t="str">
        <f t="array" ref="G87">XLOOKUP($A87,'Master Data'!$A$3:$A$102,'Master Data'!G$3:G$102)</f>
        <v>Shine</v>
      </c>
      <c r="H87" s="8" t="str">
        <f t="array" ref="H87">XLOOKUP($A87,'Master Data'!$A$3:$A$102,'Master Data'!H$3:H$102)</f>
        <v>Job Posting</v>
      </c>
      <c r="I87" s="9">
        <f t="array" ref="I87">XLOOKUP($A87,'Master Data'!$A$3:$A$102,'Master Data'!I$3:I$102)</f>
        <v>45259</v>
      </c>
      <c r="J87" s="10" t="str">
        <f t="array" ref="J87">XLOOKUP($A87,'Master Data'!$A$3:$A$102,'Master Data'!J$3:J$102)</f>
        <v>https://drive.google.com/file/d/xyz987654uvw</v>
      </c>
      <c r="K87" s="8" t="str">
        <f t="array" ref="K87">XLOOKUP($A87,'Master Data'!$A$3:$A$102,'Master Data'!K$3:K$102)</f>
        <v>http://linkedinRahul976@gmail.com:linkedin)</v>
      </c>
      <c r="L87" s="7" t="s">
        <v>53</v>
      </c>
      <c r="M87" s="7" t="s">
        <v>378</v>
      </c>
    </row>
    <row r="88">
      <c r="A88" s="7" t="s">
        <v>467</v>
      </c>
      <c r="B88" s="8" t="str">
        <f t="array" ref="B88">XLOOKUP($A88,'Master Data'!$A$3:$A$102,'Master Data'!B$3:B$102)</f>
        <v>Kirti Das</v>
      </c>
      <c r="C88" s="8">
        <f t="array" ref="C88">XLOOKUP($A88,'Master Data'!$A$3:$A$102,'Master Data'!C$3:C$102)</f>
        <v>9234567977</v>
      </c>
      <c r="D88" s="8" t="str">
        <f t="array" ref="D88">XLOOKUP($A88,'Master Data'!$A$3:$A$102,'Master Data'!D$3:D$102)</f>
        <v>Kirti977@gmail.com</v>
      </c>
      <c r="E88" s="8" t="str">
        <f t="array" ref="E88">XLOOKUP($A88,'Master Data'!$A$3:$A$102,'Master Data'!E$3:E$102)</f>
        <v>Malayalam</v>
      </c>
      <c r="F88" s="8" t="str">
        <f t="array" ref="F88">XLOOKUP($A88,'Master Data'!$A$3:$A$102,'Master Data'!F$3:F$102)</f>
        <v>Req_123</v>
      </c>
      <c r="G88" s="8" t="str">
        <f t="array" ref="G88">XLOOKUP($A88,'Master Data'!$A$3:$A$102,'Master Data'!G$3:G$102)</f>
        <v>Naukri</v>
      </c>
      <c r="H88" s="8" t="str">
        <f t="array" ref="H88">XLOOKUP($A88,'Master Data'!$A$3:$A$102,'Master Data'!H$3:H$102)</f>
        <v>Head Hunting</v>
      </c>
      <c r="I88" s="9">
        <f t="array" ref="I88">XLOOKUP($A88,'Master Data'!$A$3:$A$102,'Master Data'!I$3:I$102)</f>
        <v>45203</v>
      </c>
      <c r="J88" s="10" t="str">
        <f t="array" ref="J88">XLOOKUP($A88,'Master Data'!$A$3:$A$102,'Master Data'!J$3:J$102)</f>
        <v>https://drive.google.com/file/d/mno456789pqr</v>
      </c>
      <c r="K88" s="8" t="str">
        <f t="array" ref="K88">XLOOKUP($A88,'Master Data'!$A$3:$A$102,'Master Data'!K$3:K$102)</f>
        <v>http://linkedinKirti977@gmail.com:linkedin)</v>
      </c>
      <c r="L88" s="7" t="s">
        <v>53</v>
      </c>
      <c r="M88" s="7" t="s">
        <v>380</v>
      </c>
    </row>
    <row r="89">
      <c r="A89" s="7" t="s">
        <v>468</v>
      </c>
      <c r="B89" s="8" t="str">
        <f t="array" ref="B89">XLOOKUP($A89,'Master Data'!$A$3:$A$102,'Master Data'!B$3:B$102)</f>
        <v>Varun Kapoor</v>
      </c>
      <c r="C89" s="8">
        <f t="array" ref="C89">XLOOKUP($A89,'Master Data'!$A$3:$A$102,'Master Data'!C$3:C$102)</f>
        <v>9234567978</v>
      </c>
      <c r="D89" s="8" t="str">
        <f t="array" ref="D89">XLOOKUP($A89,'Master Data'!$A$3:$A$102,'Master Data'!D$3:D$102)</f>
        <v>Varun978@gmail.com</v>
      </c>
      <c r="E89" s="8" t="str">
        <f t="array" ref="E89">XLOOKUP($A89,'Master Data'!$A$3:$A$102,'Master Data'!E$3:E$102)</f>
        <v>Telugu</v>
      </c>
      <c r="F89" s="8" t="str">
        <f t="array" ref="F89">XLOOKUP($A89,'Master Data'!$A$3:$A$102,'Master Data'!F$3:F$102)</f>
        <v>Req_123</v>
      </c>
      <c r="G89" s="8" t="str">
        <f t="array" ref="G89">XLOOKUP($A89,'Master Data'!$A$3:$A$102,'Master Data'!G$3:G$102)</f>
        <v>IIMJobs</v>
      </c>
      <c r="H89" s="8" t="str">
        <f t="array" ref="H89">XLOOKUP($A89,'Master Data'!$A$3:$A$102,'Master Data'!H$3:H$102)</f>
        <v>Head Hunting</v>
      </c>
      <c r="I89" s="9">
        <f t="array" ref="I89">XLOOKUP($A89,'Master Data'!$A$3:$A$102,'Master Data'!I$3:I$102)</f>
        <v>45085</v>
      </c>
      <c r="J89" s="10" t="str">
        <f t="array" ref="J89">XLOOKUP($A89,'Master Data'!$A$3:$A$102,'Master Data'!J$3:J$102)</f>
        <v>https://drive.google.com/file/d/abc123456def</v>
      </c>
      <c r="K89" s="8" t="str">
        <f t="array" ref="K89">XLOOKUP($A89,'Master Data'!$A$3:$A$102,'Master Data'!K$3:K$102)</f>
        <v>http://linkedinVarun978@gmail.com:linkedin)</v>
      </c>
      <c r="L89" s="7" t="s">
        <v>53</v>
      </c>
      <c r="M89" s="7" t="s">
        <v>382</v>
      </c>
    </row>
    <row r="90">
      <c r="A90" s="7" t="s">
        <v>469</v>
      </c>
      <c r="B90" s="8" t="str">
        <f t="array" ref="B90">XLOOKUP($A90,'Master Data'!$A$3:$A$102,'Master Data'!B$3:B$102)</f>
        <v>Tanuja Singh</v>
      </c>
      <c r="C90" s="8">
        <f t="array" ref="C90">XLOOKUP($A90,'Master Data'!$A$3:$A$102,'Master Data'!C$3:C$102)</f>
        <v>9234567979</v>
      </c>
      <c r="D90" s="8" t="str">
        <f t="array" ref="D90">XLOOKUP($A90,'Master Data'!$A$3:$A$102,'Master Data'!D$3:D$102)</f>
        <v>Tanuj979@gmail.com</v>
      </c>
      <c r="E90" s="8" t="str">
        <f t="array" ref="E90">XLOOKUP($A90,'Master Data'!$A$3:$A$102,'Master Data'!E$3:E$102)</f>
        <v>Marathi</v>
      </c>
      <c r="F90" s="8" t="str">
        <f t="array" ref="F90">XLOOKUP($A90,'Master Data'!$A$3:$A$102,'Master Data'!F$3:F$102)</f>
        <v>Req_123</v>
      </c>
      <c r="G90" s="8" t="str">
        <f t="array" ref="G90">XLOOKUP($A90,'Master Data'!$A$3:$A$102,'Master Data'!G$3:G$102)</f>
        <v>Linkedin</v>
      </c>
      <c r="H90" s="8" t="str">
        <f t="array" ref="H90">XLOOKUP($A90,'Master Data'!$A$3:$A$102,'Master Data'!H$3:H$102)</f>
        <v>Job Posting</v>
      </c>
      <c r="I90" s="9">
        <f t="array" ref="I90">XLOOKUP($A90,'Master Data'!$A$3:$A$102,'Master Data'!I$3:I$102)</f>
        <v>45381</v>
      </c>
      <c r="J90" s="10" t="str">
        <f t="array" ref="J90">XLOOKUP($A90,'Master Data'!$A$3:$A$102,'Master Data'!J$3:J$102)</f>
        <v>https://drive.google.com/file/d/xyz987654uvw</v>
      </c>
      <c r="K90" s="8" t="str">
        <f t="array" ref="K90">XLOOKUP($A90,'Master Data'!$A$3:$A$102,'Master Data'!K$3:K$102)</f>
        <v>http://linkedinTanuj979@gmail.com:linkedin)</v>
      </c>
      <c r="L90" s="7" t="s">
        <v>45</v>
      </c>
      <c r="M90" s="7" t="s">
        <v>380</v>
      </c>
    </row>
    <row r="91">
      <c r="A91" s="7" t="s">
        <v>470</v>
      </c>
      <c r="B91" s="8" t="str">
        <f t="array" ref="B91">XLOOKUP($A91,'Master Data'!$A$3:$A$102,'Master Data'!B$3:B$102)</f>
        <v>Abhishek Malhotra</v>
      </c>
      <c r="C91" s="8">
        <f t="array" ref="C91">XLOOKUP($A91,'Master Data'!$A$3:$A$102,'Master Data'!C$3:C$102)</f>
        <v>9234567980</v>
      </c>
      <c r="D91" s="8" t="str">
        <f t="array" ref="D91">XLOOKUP($A91,'Master Data'!$A$3:$A$102,'Master Data'!D$3:D$102)</f>
        <v>Abhis980@gmail.com</v>
      </c>
      <c r="E91" s="8" t="str">
        <f t="array" ref="E91">XLOOKUP($A91,'Master Data'!$A$3:$A$102,'Master Data'!E$3:E$102)</f>
        <v>Hindi</v>
      </c>
      <c r="F91" s="8" t="str">
        <f t="array" ref="F91">XLOOKUP($A91,'Master Data'!$A$3:$A$102,'Master Data'!F$3:F$102)</f>
        <v>Req_123</v>
      </c>
      <c r="G91" s="8" t="str">
        <f t="array" ref="G91">XLOOKUP($A91,'Master Data'!$A$3:$A$102,'Master Data'!G$3:G$102)</f>
        <v>Referral</v>
      </c>
      <c r="H91" s="8" t="str">
        <f t="array" ref="H91">XLOOKUP($A91,'Master Data'!$A$3:$A$102,'Master Data'!H$3:H$102)</f>
        <v>Arjun Deshpande</v>
      </c>
      <c r="I91" s="9">
        <f t="array" ref="I91">XLOOKUP($A91,'Master Data'!$A$3:$A$102,'Master Data'!I$3:I$102)</f>
        <v>45042</v>
      </c>
      <c r="J91" s="10" t="str">
        <f t="array" ref="J91">XLOOKUP($A91,'Master Data'!$A$3:$A$102,'Master Data'!J$3:J$102)</f>
        <v>https://drive.google.com/file/d/mno456789pqr</v>
      </c>
      <c r="K91" s="8" t="str">
        <f t="array" ref="K91">XLOOKUP($A91,'Master Data'!$A$3:$A$102,'Master Data'!K$3:K$102)</f>
        <v>http://linkedinAbhis980@gmail.com:linkedin)</v>
      </c>
      <c r="L91" s="7" t="s">
        <v>53</v>
      </c>
      <c r="M91" s="7" t="s">
        <v>385</v>
      </c>
    </row>
    <row r="92">
      <c r="A92" s="7" t="s">
        <v>471</v>
      </c>
      <c r="B92" s="8" t="str">
        <f t="array" ref="B92">XLOOKUP($A92,'Master Data'!$A$3:$A$102,'Master Data'!B$3:B$102)</f>
        <v>Meenakshi Gupta</v>
      </c>
      <c r="C92" s="8">
        <f t="array" ref="C92">XLOOKUP($A92,'Master Data'!$A$3:$A$102,'Master Data'!C$3:C$102)</f>
        <v>9234567981</v>
      </c>
      <c r="D92" s="8" t="str">
        <f t="array" ref="D92">XLOOKUP($A92,'Master Data'!$A$3:$A$102,'Master Data'!D$3:D$102)</f>
        <v>Meena981@gmail.com</v>
      </c>
      <c r="E92" s="8" t="str">
        <f t="array" ref="E92">XLOOKUP($A92,'Master Data'!$A$3:$A$102,'Master Data'!E$3:E$102)</f>
        <v>Kannada</v>
      </c>
      <c r="F92" s="8" t="str">
        <f t="array" ref="F92">XLOOKUP($A92,'Master Data'!$A$3:$A$102,'Master Data'!F$3:F$102)</f>
        <v>Req_123</v>
      </c>
      <c r="G92" s="8" t="str">
        <f t="array" ref="G92">XLOOKUP($A92,'Master Data'!$A$3:$A$102,'Master Data'!G$3:G$102)</f>
        <v>Shine</v>
      </c>
      <c r="H92" s="8" t="str">
        <f t="array" ref="H92">XLOOKUP($A92,'Master Data'!$A$3:$A$102,'Master Data'!H$3:H$102)</f>
        <v>Job Posting</v>
      </c>
      <c r="I92" s="9">
        <f t="array" ref="I92">XLOOKUP($A92,'Master Data'!$A$3:$A$102,'Master Data'!I$3:I$102)</f>
        <v>45349</v>
      </c>
      <c r="J92" s="10" t="str">
        <f t="array" ref="J92">XLOOKUP($A92,'Master Data'!$A$3:$A$102,'Master Data'!J$3:J$102)</f>
        <v>https://drive.google.com/file/d/abc123456def</v>
      </c>
      <c r="K92" s="8" t="str">
        <f t="array" ref="K92">XLOOKUP($A92,'Master Data'!$A$3:$A$102,'Master Data'!K$3:K$102)</f>
        <v>http://linkedinMeena981@gmail.com:linkedin)</v>
      </c>
      <c r="L92" s="7" t="s">
        <v>45</v>
      </c>
      <c r="M92" s="7" t="s">
        <v>378</v>
      </c>
    </row>
    <row r="93">
      <c r="A93" s="7" t="s">
        <v>472</v>
      </c>
      <c r="B93" s="8" t="str">
        <f t="array" ref="B93">XLOOKUP($A93,'Master Data'!$A$3:$A$102,'Master Data'!B$3:B$102)</f>
        <v>Rakesh Patel</v>
      </c>
      <c r="C93" s="8">
        <f t="array" ref="C93">XLOOKUP($A93,'Master Data'!$A$3:$A$102,'Master Data'!C$3:C$102)</f>
        <v>9234567982</v>
      </c>
      <c r="D93" s="8" t="str">
        <f t="array" ref="D93">XLOOKUP($A93,'Master Data'!$A$3:$A$102,'Master Data'!D$3:D$102)</f>
        <v>Rakes982@gmail.com</v>
      </c>
      <c r="E93" s="8" t="str">
        <f t="array" ref="E93">XLOOKUP($A93,'Master Data'!$A$3:$A$102,'Master Data'!E$3:E$102)</f>
        <v>Tamil</v>
      </c>
      <c r="F93" s="8" t="str">
        <f t="array" ref="F93">XLOOKUP($A93,'Master Data'!$A$3:$A$102,'Master Data'!F$3:F$102)</f>
        <v>Req_123</v>
      </c>
      <c r="G93" s="8" t="str">
        <f t="array" ref="G93">XLOOKUP($A93,'Master Data'!$A$3:$A$102,'Master Data'!G$3:G$102)</f>
        <v>Naukri</v>
      </c>
      <c r="H93" s="8" t="str">
        <f t="array" ref="H93">XLOOKUP($A93,'Master Data'!$A$3:$A$102,'Master Data'!H$3:H$102)</f>
        <v>Job Posting</v>
      </c>
      <c r="I93" s="9">
        <f t="array" ref="I93">XLOOKUP($A93,'Master Data'!$A$3:$A$102,'Master Data'!I$3:I$102)</f>
        <v>45350</v>
      </c>
      <c r="J93" s="10" t="str">
        <f t="array" ref="J93">XLOOKUP($A93,'Master Data'!$A$3:$A$102,'Master Data'!J$3:J$102)</f>
        <v>https://drive.google.com/file/d/xyz987654uvw</v>
      </c>
      <c r="K93" s="8" t="str">
        <f t="array" ref="K93">XLOOKUP($A93,'Master Data'!$A$3:$A$102,'Master Data'!K$3:K$102)</f>
        <v>http://linkedinRakes982@gmail.com:linkedin)</v>
      </c>
      <c r="L93" s="7" t="s">
        <v>45</v>
      </c>
      <c r="M93" s="7" t="s">
        <v>380</v>
      </c>
    </row>
    <row r="94">
      <c r="A94" s="7" t="s">
        <v>473</v>
      </c>
      <c r="B94" s="8" t="str">
        <f t="array" ref="B94">XLOOKUP($A94,'Master Data'!$A$3:$A$102,'Master Data'!B$3:B$102)</f>
        <v>Priyanka Sharma</v>
      </c>
      <c r="C94" s="8">
        <f t="array" ref="C94">XLOOKUP($A94,'Master Data'!$A$3:$A$102,'Master Data'!C$3:C$102)</f>
        <v>9234567983</v>
      </c>
      <c r="D94" s="8" t="str">
        <f t="array" ref="D94">XLOOKUP($A94,'Master Data'!$A$3:$A$102,'Master Data'!D$3:D$102)</f>
        <v>Priya983@gmail.com</v>
      </c>
      <c r="E94" s="8" t="str">
        <f t="array" ref="E94">XLOOKUP($A94,'Master Data'!$A$3:$A$102,'Master Data'!E$3:E$102)</f>
        <v>Malayalam</v>
      </c>
      <c r="F94" s="8" t="str">
        <f t="array" ref="F94">XLOOKUP($A94,'Master Data'!$A$3:$A$102,'Master Data'!F$3:F$102)</f>
        <v>Req_123</v>
      </c>
      <c r="G94" s="8" t="str">
        <f t="array" ref="G94">XLOOKUP($A94,'Master Data'!$A$3:$A$102,'Master Data'!G$3:G$102)</f>
        <v>IIMJobs</v>
      </c>
      <c r="H94" s="8" t="str">
        <f t="array" ref="H94">XLOOKUP($A94,'Master Data'!$A$3:$A$102,'Master Data'!H$3:H$102)</f>
        <v>Job Posting</v>
      </c>
      <c r="I94" s="9">
        <f t="array" ref="I94">XLOOKUP($A94,'Master Data'!$A$3:$A$102,'Master Data'!I$3:I$102)</f>
        <v>45351</v>
      </c>
      <c r="J94" s="10" t="str">
        <f t="array" ref="J94">XLOOKUP($A94,'Master Data'!$A$3:$A$102,'Master Data'!J$3:J$102)</f>
        <v>https://drive.google.com/file/d/mno456789pqr</v>
      </c>
      <c r="K94" s="8" t="str">
        <f t="array" ref="K94">XLOOKUP($A94,'Master Data'!$A$3:$A$102,'Master Data'!K$3:K$102)</f>
        <v>http://linkedinPriya983@gmail.com:linkedin)</v>
      </c>
      <c r="L94" s="7" t="s">
        <v>45</v>
      </c>
      <c r="M94" s="7" t="s">
        <v>382</v>
      </c>
    </row>
    <row r="95">
      <c r="A95" s="7" t="s">
        <v>474</v>
      </c>
      <c r="B95" s="8" t="str">
        <f t="array" ref="B95">XLOOKUP($A95,'Master Data'!$A$3:$A$102,'Master Data'!B$3:B$102)</f>
        <v>Kartik Choudhury</v>
      </c>
      <c r="C95" s="8">
        <f t="array" ref="C95">XLOOKUP($A95,'Master Data'!$A$3:$A$102,'Master Data'!C$3:C$102)</f>
        <v>9234567984</v>
      </c>
      <c r="D95" s="8" t="str">
        <f t="array" ref="D95">XLOOKUP($A95,'Master Data'!$A$3:$A$102,'Master Data'!D$3:D$102)</f>
        <v>Karti984@gmail.com</v>
      </c>
      <c r="E95" s="8" t="str">
        <f t="array" ref="E95">XLOOKUP($A95,'Master Data'!$A$3:$A$102,'Master Data'!E$3:E$102)</f>
        <v>Telugu</v>
      </c>
      <c r="F95" s="8" t="str">
        <f t="array" ref="F95">XLOOKUP($A95,'Master Data'!$A$3:$A$102,'Master Data'!F$3:F$102)</f>
        <v>Req_123</v>
      </c>
      <c r="G95" s="8" t="str">
        <f t="array" ref="G95">XLOOKUP($A95,'Master Data'!$A$3:$A$102,'Master Data'!G$3:G$102)</f>
        <v>Linkedin</v>
      </c>
      <c r="H95" s="8" t="str">
        <f t="array" ref="H95">XLOOKUP($A95,'Master Data'!$A$3:$A$102,'Master Data'!H$3:H$102)</f>
        <v>Head Hunting</v>
      </c>
      <c r="I95" s="9">
        <f t="array" ref="I95">XLOOKUP($A95,'Master Data'!$A$3:$A$102,'Master Data'!I$3:I$102)</f>
        <v>44945</v>
      </c>
      <c r="J95" s="10" t="str">
        <f t="array" ref="J95">XLOOKUP($A95,'Master Data'!$A$3:$A$102,'Master Data'!J$3:J$102)</f>
        <v>https://drive.google.com/file/d/abc123456def</v>
      </c>
      <c r="K95" s="8" t="str">
        <f t="array" ref="K95">XLOOKUP($A95,'Master Data'!$A$3:$A$102,'Master Data'!K$3:K$102)</f>
        <v>http://linkedinKarti984@gmail.com:linkedin)</v>
      </c>
      <c r="L95" s="7" t="s">
        <v>53</v>
      </c>
      <c r="M95" s="7" t="s">
        <v>380</v>
      </c>
    </row>
    <row r="96">
      <c r="A96" s="7" t="s">
        <v>475</v>
      </c>
      <c r="B96" s="8" t="str">
        <f t="array" ref="B96">XLOOKUP($A96,'Master Data'!$A$3:$A$102,'Master Data'!B$3:B$102)</f>
        <v>Anjali Gupta</v>
      </c>
      <c r="C96" s="8">
        <f t="array" ref="C96">XLOOKUP($A96,'Master Data'!$A$3:$A$102,'Master Data'!C$3:C$102)</f>
        <v>9234567985</v>
      </c>
      <c r="D96" s="8" t="str">
        <f t="array" ref="D96">XLOOKUP($A96,'Master Data'!$A$3:$A$102,'Master Data'!D$3:D$102)</f>
        <v>Anjal985@gmail.com</v>
      </c>
      <c r="E96" s="8" t="str">
        <f t="array" ref="E96">XLOOKUP($A96,'Master Data'!$A$3:$A$102,'Master Data'!E$3:E$102)</f>
        <v>Marathi</v>
      </c>
      <c r="F96" s="8" t="str">
        <f t="array" ref="F96">XLOOKUP($A96,'Master Data'!$A$3:$A$102,'Master Data'!F$3:F$102)</f>
        <v>Req_123</v>
      </c>
      <c r="G96" s="8" t="str">
        <f t="array" ref="G96">XLOOKUP($A96,'Master Data'!$A$3:$A$102,'Master Data'!G$3:G$102)</f>
        <v>Referral</v>
      </c>
      <c r="H96" s="8" t="str">
        <f t="array" ref="H96">XLOOKUP($A96,'Master Data'!$A$3:$A$102,'Master Data'!H$3:H$102)</f>
        <v>Neha Sundaram</v>
      </c>
      <c r="I96" s="9">
        <f t="array" ref="I96">XLOOKUP($A96,'Master Data'!$A$3:$A$102,'Master Data'!I$3:I$102)</f>
        <v>45149</v>
      </c>
      <c r="J96" s="10" t="str">
        <f t="array" ref="J96">XLOOKUP($A96,'Master Data'!$A$3:$A$102,'Master Data'!J$3:J$102)</f>
        <v>https://drive.google.com/file/d/xyz987654uvw</v>
      </c>
      <c r="K96" s="8" t="str">
        <f t="array" ref="K96">XLOOKUP($A96,'Master Data'!$A$3:$A$102,'Master Data'!K$3:K$102)</f>
        <v>http://linkedinAnjal985@gmail.com:linkedin)</v>
      </c>
      <c r="L96" s="7" t="s">
        <v>53</v>
      </c>
      <c r="M96" s="7" t="s">
        <v>385</v>
      </c>
    </row>
    <row r="97">
      <c r="A97" s="7" t="s">
        <v>476</v>
      </c>
      <c r="B97" s="8" t="str">
        <f t="array" ref="B97">XLOOKUP($A97,'Master Data'!$A$3:$A$102,'Master Data'!B$3:B$102)</f>
        <v>Vivek Singh</v>
      </c>
      <c r="C97" s="8">
        <f t="array" ref="C97">XLOOKUP($A97,'Master Data'!$A$3:$A$102,'Master Data'!C$3:C$102)</f>
        <v>9234567986</v>
      </c>
      <c r="D97" s="8" t="str">
        <f t="array" ref="D97">XLOOKUP($A97,'Master Data'!$A$3:$A$102,'Master Data'!D$3:D$102)</f>
        <v>Vivek986@gmail.com</v>
      </c>
      <c r="E97" s="8" t="str">
        <f t="array" ref="E97">XLOOKUP($A97,'Master Data'!$A$3:$A$102,'Master Data'!E$3:E$102)</f>
        <v>Hindi</v>
      </c>
      <c r="F97" s="8" t="str">
        <f t="array" ref="F97">XLOOKUP($A97,'Master Data'!$A$3:$A$102,'Master Data'!F$3:F$102)</f>
        <v>Req_123</v>
      </c>
      <c r="G97" s="8" t="str">
        <f t="array" ref="G97">XLOOKUP($A97,'Master Data'!$A$3:$A$102,'Master Data'!G$3:G$102)</f>
        <v>Shine</v>
      </c>
      <c r="H97" s="8" t="str">
        <f t="array" ref="H97">XLOOKUP($A97,'Master Data'!$A$3:$A$102,'Master Data'!H$3:H$102)</f>
        <v>Head Hunting</v>
      </c>
      <c r="I97" s="9">
        <f t="array" ref="I97">XLOOKUP($A97,'Master Data'!$A$3:$A$102,'Master Data'!I$3:I$102)</f>
        <v>45127</v>
      </c>
      <c r="J97" s="10" t="str">
        <f t="array" ref="J97">XLOOKUP($A97,'Master Data'!$A$3:$A$102,'Master Data'!J$3:J$102)</f>
        <v>https://drive.google.com/file/d/mno456789pqr</v>
      </c>
      <c r="K97" s="8" t="str">
        <f t="array" ref="K97">XLOOKUP($A97,'Master Data'!$A$3:$A$102,'Master Data'!K$3:K$102)</f>
        <v>http://linkedinVivek986@gmail.com:linkedin)</v>
      </c>
      <c r="L97" s="7" t="s">
        <v>53</v>
      </c>
      <c r="M97" s="7" t="s">
        <v>378</v>
      </c>
    </row>
    <row r="98">
      <c r="A98" s="7" t="s">
        <v>477</v>
      </c>
      <c r="B98" s="8" t="str">
        <f t="array" ref="B98">XLOOKUP($A98,'Master Data'!$A$3:$A$102,'Master Data'!B$3:B$102)</f>
        <v>Bhavna Mehta</v>
      </c>
      <c r="C98" s="8">
        <f t="array" ref="C98">XLOOKUP($A98,'Master Data'!$A$3:$A$102,'Master Data'!C$3:C$102)</f>
        <v>9234567987</v>
      </c>
      <c r="D98" s="8" t="str">
        <f t="array" ref="D98">XLOOKUP($A98,'Master Data'!$A$3:$A$102,'Master Data'!D$3:D$102)</f>
        <v>Bhavn987@gmail.com</v>
      </c>
      <c r="E98" s="8" t="str">
        <f t="array" ref="E98">XLOOKUP($A98,'Master Data'!$A$3:$A$102,'Master Data'!E$3:E$102)</f>
        <v>Tamil</v>
      </c>
      <c r="F98" s="8" t="str">
        <f t="array" ref="F98">XLOOKUP($A98,'Master Data'!$A$3:$A$102,'Master Data'!F$3:F$102)</f>
        <v>Req_123</v>
      </c>
      <c r="G98" s="8" t="str">
        <f t="array" ref="G98">XLOOKUP($A98,'Master Data'!$A$3:$A$102,'Master Data'!G$3:G$102)</f>
        <v>Naukri</v>
      </c>
      <c r="H98" s="8" t="str">
        <f t="array" ref="H98">XLOOKUP($A98,'Master Data'!$A$3:$A$102,'Master Data'!H$3:H$102)</f>
        <v>Head Hunting</v>
      </c>
      <c r="I98" s="9">
        <f t="array" ref="I98">XLOOKUP($A98,'Master Data'!$A$3:$A$102,'Master Data'!I$3:I$102)</f>
        <v>45355</v>
      </c>
      <c r="J98" s="10" t="str">
        <f t="array" ref="J98">XLOOKUP($A98,'Master Data'!$A$3:$A$102,'Master Data'!J$3:J$102)</f>
        <v>https://drive.google.com/file/d/abc123456def</v>
      </c>
      <c r="K98" s="8" t="str">
        <f t="array" ref="K98">XLOOKUP($A98,'Master Data'!$A$3:$A$102,'Master Data'!K$3:K$102)</f>
        <v>http://linkedinBhavn987@gmail.com:linkedin)</v>
      </c>
      <c r="L98" s="7" t="s">
        <v>45</v>
      </c>
      <c r="M98" s="7" t="s">
        <v>380</v>
      </c>
    </row>
    <row r="99">
      <c r="A99" s="7" t="s">
        <v>478</v>
      </c>
      <c r="B99" s="8" t="str">
        <f t="array" ref="B99">XLOOKUP($A99,'Master Data'!$A$3:$A$102,'Master Data'!B$3:B$102)</f>
        <v>Deepak Sharma</v>
      </c>
      <c r="C99" s="8">
        <f t="array" ref="C99">XLOOKUP($A99,'Master Data'!$A$3:$A$102,'Master Data'!C$3:C$102)</f>
        <v>9234567988</v>
      </c>
      <c r="D99" s="8" t="str">
        <f t="array" ref="D99">XLOOKUP($A99,'Master Data'!$A$3:$A$102,'Master Data'!D$3:D$102)</f>
        <v>Deepa988@gmail.com</v>
      </c>
      <c r="E99" s="8" t="str">
        <f t="array" ref="E99">XLOOKUP($A99,'Master Data'!$A$3:$A$102,'Master Data'!E$3:E$102)</f>
        <v>Kannada</v>
      </c>
      <c r="F99" s="8" t="str">
        <f t="array" ref="F99">XLOOKUP($A99,'Master Data'!$A$3:$A$102,'Master Data'!F$3:F$102)</f>
        <v>Req_123</v>
      </c>
      <c r="G99" s="8" t="str">
        <f t="array" ref="G99">XLOOKUP($A99,'Master Data'!$A$3:$A$102,'Master Data'!G$3:G$102)</f>
        <v>IIMJobs</v>
      </c>
      <c r="H99" s="8" t="str">
        <f t="array" ref="H99">XLOOKUP($A99,'Master Data'!$A$3:$A$102,'Master Data'!H$3:H$102)</f>
        <v>Head Hunting</v>
      </c>
      <c r="I99" s="9">
        <f t="array" ref="I99">XLOOKUP($A99,'Master Data'!$A$3:$A$102,'Master Data'!I$3:I$102)</f>
        <v>45183</v>
      </c>
      <c r="J99" s="10" t="str">
        <f t="array" ref="J99">XLOOKUP($A99,'Master Data'!$A$3:$A$102,'Master Data'!J$3:J$102)</f>
        <v>https://drive.google.com/file/d/xyz987654uvw</v>
      </c>
      <c r="K99" s="8" t="str">
        <f t="array" ref="K99">XLOOKUP($A99,'Master Data'!$A$3:$A$102,'Master Data'!K$3:K$102)</f>
        <v>http://linkedinDeepa988@gmail.com:linkedin)</v>
      </c>
      <c r="L99" s="7" t="s">
        <v>53</v>
      </c>
      <c r="M99" s="7" t="s">
        <v>382</v>
      </c>
    </row>
    <row r="100">
      <c r="A100" s="7" t="s">
        <v>479</v>
      </c>
      <c r="B100" s="8" t="str">
        <f t="array" ref="B100">XLOOKUP($A100,'Master Data'!$A$3:$A$102,'Master Data'!B$3:B$102)</f>
        <v>Sonal Kapoor</v>
      </c>
      <c r="C100" s="8">
        <f t="array" ref="C100">XLOOKUP($A100,'Master Data'!$A$3:$A$102,'Master Data'!C$3:C$102)</f>
        <v>9234567989</v>
      </c>
      <c r="D100" s="8" t="str">
        <f t="array" ref="D100">XLOOKUP($A100,'Master Data'!$A$3:$A$102,'Master Data'!D$3:D$102)</f>
        <v>Sonal989@gmail.com</v>
      </c>
      <c r="E100" s="8" t="str">
        <f t="array" ref="E100">XLOOKUP($A100,'Master Data'!$A$3:$A$102,'Master Data'!E$3:E$102)</f>
        <v>Malayalam</v>
      </c>
      <c r="F100" s="8" t="str">
        <f t="array" ref="F100">XLOOKUP($A100,'Master Data'!$A$3:$A$102,'Master Data'!F$3:F$102)</f>
        <v>Req_123</v>
      </c>
      <c r="G100" s="8" t="str">
        <f t="array" ref="G100">XLOOKUP($A100,'Master Data'!$A$3:$A$102,'Master Data'!G$3:G$102)</f>
        <v>Referral</v>
      </c>
      <c r="H100" s="8" t="str">
        <f t="array" ref="H100">XLOOKUP($A100,'Master Data'!$A$3:$A$102,'Master Data'!H$3:H$102)</f>
        <v>Rajesh Kumar</v>
      </c>
      <c r="I100" s="9">
        <f t="array" ref="I100">XLOOKUP($A100,'Master Data'!$A$3:$A$102,'Master Data'!I$3:I$102)</f>
        <v>45357</v>
      </c>
      <c r="J100" s="10" t="str">
        <f t="array" ref="J100">XLOOKUP($A100,'Master Data'!$A$3:$A$102,'Master Data'!J$3:J$102)</f>
        <v>https://drive.google.com/file/d/mno456789pqr</v>
      </c>
      <c r="K100" s="8" t="str">
        <f t="array" ref="K100">XLOOKUP($A100,'Master Data'!$A$3:$A$102,'Master Data'!K$3:K$102)</f>
        <v>http://linkedinSonal989@gmail.com:linkedin)</v>
      </c>
      <c r="L100" s="7" t="s">
        <v>45</v>
      </c>
      <c r="M100" s="7" t="s">
        <v>380</v>
      </c>
    </row>
    <row r="101">
      <c r="A101" s="7" t="s">
        <v>480</v>
      </c>
      <c r="B101" s="8" t="str">
        <f t="array" ref="B101">XLOOKUP($A101,'Master Data'!$A$3:$A$102,'Master Data'!B$3:B$102)</f>
        <v>Vikrant Singh</v>
      </c>
      <c r="C101" s="8">
        <f t="array" ref="C101">XLOOKUP($A101,'Master Data'!$A$3:$A$102,'Master Data'!C$3:C$102)</f>
        <v>9234567990</v>
      </c>
      <c r="D101" s="8" t="str">
        <f t="array" ref="D101">XLOOKUP($A101,'Master Data'!$A$3:$A$102,'Master Data'!D$3:D$102)</f>
        <v>Vikra990@gmail.com</v>
      </c>
      <c r="E101" s="8" t="str">
        <f t="array" ref="E101">XLOOKUP($A101,'Master Data'!$A$3:$A$102,'Master Data'!E$3:E$102)</f>
        <v>Telugu</v>
      </c>
      <c r="F101" s="8" t="str">
        <f t="array" ref="F101">XLOOKUP($A101,'Master Data'!$A$3:$A$102,'Master Data'!F$3:F$102)</f>
        <v>Req_123</v>
      </c>
      <c r="G101" s="8" t="str">
        <f t="array" ref="G101">XLOOKUP($A101,'Master Data'!$A$3:$A$102,'Master Data'!G$3:G$102)</f>
        <v>Linkedin</v>
      </c>
      <c r="H101" s="8" t="str">
        <f t="array" ref="H101">XLOOKUP($A101,'Master Data'!$A$3:$A$102,'Master Data'!H$3:H$102)</f>
        <v>Head Hunting</v>
      </c>
      <c r="I101" s="9">
        <f t="array" ref="I101">XLOOKUP($A101,'Master Data'!$A$3:$A$102,'Master Data'!I$3:I$102)</f>
        <v>45358</v>
      </c>
      <c r="J101" s="10" t="str">
        <f t="array" ref="J101">XLOOKUP($A101,'Master Data'!$A$3:$A$102,'Master Data'!J$3:J$102)</f>
        <v>https://drive.google.com/file/d/abc123456def</v>
      </c>
      <c r="K101" s="8" t="str">
        <f t="array" ref="K101">XLOOKUP($A101,'Master Data'!$A$3:$A$102,'Master Data'!K$3:K$102)</f>
        <v>http://linkedinVikra990@gmail.com:linkedin)</v>
      </c>
      <c r="L101" s="7" t="s">
        <v>45</v>
      </c>
      <c r="M101" s="7" t="s">
        <v>385</v>
      </c>
    </row>
  </sheetData>
  <customSheetViews>
    <customSheetView guid="{8FCD5AF4-CEB1-48B5-B291-34969305BA34}" filter="1" showAutoFilter="1">
      <autoFilter ref="$A$1:$M$1000">
        <filterColumn colId="6">
          <filters blank="1">
            <filter val="Referral"/>
          </filters>
        </filterColumn>
      </autoFilter>
    </customSheetView>
    <customSheetView guid="{9DA66096-2728-48B7-9398-62FF95F79F95}" filter="1" showAutoFilter="1">
      <autoFilter ref="$A$1:$M$1000">
        <filterColumn colId="11">
          <filters blank="1">
            <filter val="Current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3" width="18.75"/>
    <col customWidth="1" min="14" max="14" width="20.5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2" t="s">
        <v>481</v>
      </c>
    </row>
    <row r="2">
      <c r="A2" s="7" t="str">
        <f>IFERROR(__xludf.DUMMYFUNCTION("FILTER('Raw Data'!$A$2:$A$1000,'Raw Data'!L2:L1000=""Current"")"),"Req_1239234567891")</f>
        <v>Req_1239234567891</v>
      </c>
      <c r="B2" s="7" t="str">
        <f t="array" ref="B2">XLOOKUP($A2,'Raw Data'!$A$2:$A$1000,'Raw Data'!B$2:B$1000)</f>
        <v>Aarav Sharma</v>
      </c>
      <c r="C2" s="7">
        <f t="array" ref="C2">XLOOKUP($A2,'Raw Data'!$A$2:$A$1000,'Raw Data'!C$2:C$1000)</f>
        <v>9234567891</v>
      </c>
      <c r="D2" s="7" t="str">
        <f t="array" ref="D2">XLOOKUP($A2,'Raw Data'!$A$2:$A$1000,'Raw Data'!D$2:D$1000)</f>
        <v>Aarav891@gmail.com</v>
      </c>
      <c r="E2" s="7" t="str">
        <f t="array" ref="E2">XLOOKUP($A2,'Raw Data'!$A$2:$A$1000,'Raw Data'!E$2:E$1000)</f>
        <v>Malayalam</v>
      </c>
      <c r="F2" s="7" t="str">
        <f t="array" ref="F2">XLOOKUP($A2,'Raw Data'!$A$2:$A$1000,'Raw Data'!F$2:F$1000)</f>
        <v>Req_123</v>
      </c>
      <c r="G2" s="7" t="str">
        <f t="array" ref="G2">XLOOKUP($A2,'Raw Data'!$A$2:$A$1000,'Raw Data'!G$2:G$1000)</f>
        <v>Linkedin</v>
      </c>
      <c r="H2" s="7" t="str">
        <f t="array" ref="H2">XLOOKUP($A2,'Raw Data'!$A$2:$A$1000,'Raw Data'!H$2:H$1000)</f>
        <v>Job Posting</v>
      </c>
      <c r="I2" s="11">
        <f t="array" ref="I2">XLOOKUP($A2,'Raw Data'!$A$2:$A$1000,'Raw Data'!I$2:I$1000)</f>
        <v>45295</v>
      </c>
      <c r="J2" s="12" t="str">
        <f t="array" ref="J2">XLOOKUP($A2,'Raw Data'!$A$2:$A$1000,'Raw Data'!J$2:J$1000)</f>
        <v>https://drive.google.com/file/d/abc123456def</v>
      </c>
      <c r="K2" s="7" t="str">
        <f t="array" ref="K2">XLOOKUP($A2,'Raw Data'!$A$2:$A$1000,'Raw Data'!K$2:K$1000)</f>
        <v>http://linkedinAarav891@gmail.com:linkedin)</v>
      </c>
      <c r="L2" s="7" t="str">
        <f t="array" ref="L2">XLOOKUP($A2,'Raw Data'!$A$2:$A$1000,'Raw Data'!L$2:L$1000)</f>
        <v>Current</v>
      </c>
      <c r="M2" s="7" t="str">
        <f t="array" ref="M2">XLOOKUP($A2,'Raw Data'!$A$2:$A$1000,'Raw Data'!M$2:M$1000)</f>
        <v>Radhika</v>
      </c>
      <c r="N2" s="7" t="s">
        <v>482</v>
      </c>
    </row>
    <row r="3">
      <c r="A3" s="7" t="str">
        <f>IFERROR(__xludf.DUMMYFUNCTION("""COMPUTED_VALUE"""),"Req_1239234567893")</f>
        <v>Req_1239234567893</v>
      </c>
      <c r="B3" s="7" t="str">
        <f t="array" ref="B3">XLOOKUP($A3,'Raw Data'!$A$2:$A$1000,'Raw Data'!B$2:B$1000)</f>
        <v>Arjun Singh</v>
      </c>
      <c r="C3" s="7">
        <f t="array" ref="C3">XLOOKUP($A3,'Raw Data'!$A$2:$A$1000,'Raw Data'!C$2:C$1000)</f>
        <v>9234567893</v>
      </c>
      <c r="D3" s="7" t="str">
        <f t="array" ref="D3">XLOOKUP($A3,'Raw Data'!$A$2:$A$1000,'Raw Data'!D$2:D$1000)</f>
        <v>Arjun893@gmail.com</v>
      </c>
      <c r="E3" s="7" t="str">
        <f t="array" ref="E3">XLOOKUP($A3,'Raw Data'!$A$2:$A$1000,'Raw Data'!E$2:E$1000)</f>
        <v>Telugu</v>
      </c>
      <c r="F3" s="7" t="str">
        <f t="array" ref="F3">XLOOKUP($A3,'Raw Data'!$A$2:$A$1000,'Raw Data'!F$2:F$1000)</f>
        <v>Req_123</v>
      </c>
      <c r="G3" s="7" t="str">
        <f t="array" ref="G3">XLOOKUP($A3,'Raw Data'!$A$2:$A$1000,'Raw Data'!G$2:G$1000)</f>
        <v>Naukri</v>
      </c>
      <c r="H3" s="7" t="str">
        <f t="array" ref="H3">XLOOKUP($A3,'Raw Data'!$A$2:$A$1000,'Raw Data'!H$2:H$1000)</f>
        <v>Head Hunting</v>
      </c>
      <c r="I3" s="11">
        <f t="array" ref="I3">XLOOKUP($A3,'Raw Data'!$A$2:$A$1000,'Raw Data'!I$2:I$1000)</f>
        <v>45313</v>
      </c>
      <c r="J3" s="12" t="str">
        <f t="array" ref="J3">XLOOKUP($A3,'Raw Data'!$A$2:$A$1000,'Raw Data'!J$2:J$1000)</f>
        <v>https://drive.google.com/file/d/mno456789pqr</v>
      </c>
      <c r="K3" s="7" t="str">
        <f t="array" ref="K3">XLOOKUP($A3,'Raw Data'!$A$2:$A$1000,'Raw Data'!K$2:K$1000)</f>
        <v>http://linkedinArjun893@gmail.com:linkedin)</v>
      </c>
      <c r="L3" s="7" t="str">
        <f t="array" ref="L3">XLOOKUP($A3,'Raw Data'!$A$2:$A$1000,'Raw Data'!L$2:L$1000)</f>
        <v>Current</v>
      </c>
      <c r="M3" s="7" t="str">
        <f t="array" ref="M3">XLOOKUP($A3,'Raw Data'!$A$2:$A$1000,'Raw Data'!M$2:M$1000)</f>
        <v>Ranjitha</v>
      </c>
      <c r="N3" s="7" t="s">
        <v>483</v>
      </c>
    </row>
    <row r="4">
      <c r="A4" s="7" t="str">
        <f>IFERROR(__xludf.DUMMYFUNCTION("""COMPUTED_VALUE"""),"Req_1239234567894")</f>
        <v>Req_1239234567894</v>
      </c>
      <c r="B4" s="7" t="str">
        <f t="array" ref="B4">XLOOKUP($A4,'Raw Data'!$A$2:$A$1000,'Raw Data'!B$2:B$1000)</f>
        <v>Nisha Gupta</v>
      </c>
      <c r="C4" s="7">
        <f t="array" ref="C4">XLOOKUP($A4,'Raw Data'!$A$2:$A$1000,'Raw Data'!C$2:C$1000)</f>
        <v>9234567894</v>
      </c>
      <c r="D4" s="7" t="str">
        <f t="array" ref="D4">XLOOKUP($A4,'Raw Data'!$A$2:$A$1000,'Raw Data'!D$2:D$1000)</f>
        <v>Nisha894@gmail.com</v>
      </c>
      <c r="E4" s="7" t="str">
        <f t="array" ref="E4">XLOOKUP($A4,'Raw Data'!$A$2:$A$1000,'Raw Data'!E$2:E$1000)</f>
        <v>Marathi</v>
      </c>
      <c r="F4" s="7" t="str">
        <f t="array" ref="F4">XLOOKUP($A4,'Raw Data'!$A$2:$A$1000,'Raw Data'!F$2:F$1000)</f>
        <v>Req_123</v>
      </c>
      <c r="G4" s="7" t="str">
        <f t="array" ref="G4">XLOOKUP($A4,'Raw Data'!$A$2:$A$1000,'Raw Data'!G$2:G$1000)</f>
        <v>IIMJobs</v>
      </c>
      <c r="H4" s="7" t="str">
        <f t="array" ref="H4">XLOOKUP($A4,'Raw Data'!$A$2:$A$1000,'Raw Data'!H$2:H$1000)</f>
        <v>Head Hunting</v>
      </c>
      <c r="I4" s="11">
        <f t="array" ref="I4">XLOOKUP($A4,'Raw Data'!$A$2:$A$1000,'Raw Data'!I$2:I$1000)</f>
        <v>45319</v>
      </c>
      <c r="J4" s="12" t="str">
        <f t="array" ref="J4">XLOOKUP($A4,'Raw Data'!$A$2:$A$1000,'Raw Data'!J$2:J$1000)</f>
        <v>https://drive.google.com/file/d/abc123456def</v>
      </c>
      <c r="K4" s="7" t="str">
        <f t="array" ref="K4">XLOOKUP($A4,'Raw Data'!$A$2:$A$1000,'Raw Data'!K$2:K$1000)</f>
        <v>http://linkedinNisha894@gmail.com:linkedin)</v>
      </c>
      <c r="L4" s="7" t="str">
        <f t="array" ref="L4">XLOOKUP($A4,'Raw Data'!$A$2:$A$1000,'Raw Data'!L$2:L$1000)</f>
        <v>Current</v>
      </c>
      <c r="M4" s="7" t="str">
        <f t="array" ref="M4">XLOOKUP($A4,'Raw Data'!$A$2:$A$1000,'Raw Data'!M$2:M$1000)</f>
        <v>Ayushi</v>
      </c>
      <c r="N4" s="7" t="s">
        <v>482</v>
      </c>
    </row>
    <row r="5">
      <c r="A5" s="7" t="str">
        <f>IFERROR(__xludf.DUMMYFUNCTION("""COMPUTED_VALUE"""),"Req_1239234567895")</f>
        <v>Req_1239234567895</v>
      </c>
      <c r="B5" s="7" t="str">
        <f t="array" ref="B5">XLOOKUP($A5,'Raw Data'!$A$2:$A$1000,'Raw Data'!B$2:B$1000)</f>
        <v>Rohan Mehta</v>
      </c>
      <c r="C5" s="7">
        <f t="array" ref="C5">XLOOKUP($A5,'Raw Data'!$A$2:$A$1000,'Raw Data'!C$2:C$1000)</f>
        <v>9234567895</v>
      </c>
      <c r="D5" s="7" t="str">
        <f t="array" ref="D5">XLOOKUP($A5,'Raw Data'!$A$2:$A$1000,'Raw Data'!D$2:D$1000)</f>
        <v>Rohan895@gmail.com</v>
      </c>
      <c r="E5" s="7" t="str">
        <f t="array" ref="E5">XLOOKUP($A5,'Raw Data'!$A$2:$A$1000,'Raw Data'!E$2:E$1000)</f>
        <v>Kannada</v>
      </c>
      <c r="F5" s="7" t="str">
        <f t="array" ref="F5">XLOOKUP($A5,'Raw Data'!$A$2:$A$1000,'Raw Data'!F$2:F$1000)</f>
        <v>Req_123</v>
      </c>
      <c r="G5" s="7" t="str">
        <f t="array" ref="G5">XLOOKUP($A5,'Raw Data'!$A$2:$A$1000,'Raw Data'!G$2:G$1000)</f>
        <v>Shine</v>
      </c>
      <c r="H5" s="7" t="str">
        <f t="array" ref="H5">XLOOKUP($A5,'Raw Data'!$A$2:$A$1000,'Raw Data'!H$2:H$1000)</f>
        <v>Head Hunting</v>
      </c>
      <c r="I5" s="11">
        <f t="array" ref="I5">XLOOKUP($A5,'Raw Data'!$A$2:$A$1000,'Raw Data'!I$2:I$1000)</f>
        <v>45324</v>
      </c>
      <c r="J5" s="12" t="str">
        <f t="array" ref="J5">XLOOKUP($A5,'Raw Data'!$A$2:$A$1000,'Raw Data'!J$2:J$1000)</f>
        <v>https://drive.google.com/file/d/xyz987654uvw</v>
      </c>
      <c r="K5" s="7" t="str">
        <f t="array" ref="K5">XLOOKUP($A5,'Raw Data'!$A$2:$A$1000,'Raw Data'!K$2:K$1000)</f>
        <v>http://linkedinRohan895@gmail.com:linkedin)</v>
      </c>
      <c r="L5" s="7" t="str">
        <f t="array" ref="L5">XLOOKUP($A5,'Raw Data'!$A$2:$A$1000,'Raw Data'!L$2:L$1000)</f>
        <v>Current</v>
      </c>
      <c r="M5" s="7" t="str">
        <f t="array" ref="M5">XLOOKUP($A5,'Raw Data'!$A$2:$A$1000,'Raw Data'!M$2:M$1000)</f>
        <v>Kartik</v>
      </c>
      <c r="N5" s="7" t="s">
        <v>482</v>
      </c>
    </row>
    <row r="6">
      <c r="A6" s="7" t="str">
        <f>IFERROR(__xludf.DUMMYFUNCTION("""COMPUTED_VALUE"""),"Req_1239234567899")</f>
        <v>Req_1239234567899</v>
      </c>
      <c r="B6" s="7" t="str">
        <f t="array" ref="B6">XLOOKUP($A6,'Raw Data'!$A$2:$A$1000,'Raw Data'!B$2:B$1000)</f>
        <v>Aditya Khanna</v>
      </c>
      <c r="C6" s="7">
        <f t="array" ref="C6">XLOOKUP($A6,'Raw Data'!$A$2:$A$1000,'Raw Data'!C$2:C$1000)</f>
        <v>9234567899</v>
      </c>
      <c r="D6" s="7" t="str">
        <f t="array" ref="D6">XLOOKUP($A6,'Raw Data'!$A$2:$A$1000,'Raw Data'!D$2:D$1000)</f>
        <v>Adity899@gmail.com</v>
      </c>
      <c r="E6" s="7" t="str">
        <f t="array" ref="E6">XLOOKUP($A6,'Raw Data'!$A$2:$A$1000,'Raw Data'!E$2:E$1000)</f>
        <v>Telugu</v>
      </c>
      <c r="F6" s="7" t="str">
        <f t="array" ref="F6">XLOOKUP($A6,'Raw Data'!$A$2:$A$1000,'Raw Data'!F$2:F$1000)</f>
        <v>Req_123</v>
      </c>
      <c r="G6" s="7" t="str">
        <f t="array" ref="G6">XLOOKUP($A6,'Raw Data'!$A$2:$A$1000,'Raw Data'!G$2:G$1000)</f>
        <v>Shine</v>
      </c>
      <c r="H6" s="7" t="str">
        <f t="array" ref="H6">XLOOKUP($A6,'Raw Data'!$A$2:$A$1000,'Raw Data'!H$2:H$1000)</f>
        <v>Head Hunting</v>
      </c>
      <c r="I6" s="11">
        <f t="array" ref="I6">XLOOKUP($A6,'Raw Data'!$A$2:$A$1000,'Raw Data'!I$2:I$1000)</f>
        <v>45348</v>
      </c>
      <c r="J6" s="12" t="str">
        <f t="array" ref="J6">XLOOKUP($A6,'Raw Data'!$A$2:$A$1000,'Raw Data'!J$2:J$1000)</f>
        <v>https://drive.google.com/file/d/mno456789pqr</v>
      </c>
      <c r="K6" s="7" t="str">
        <f t="array" ref="K6">XLOOKUP($A6,'Raw Data'!$A$2:$A$1000,'Raw Data'!K$2:K$1000)</f>
        <v>http://linkedinAdity899@gmail.com:linkedin)</v>
      </c>
      <c r="L6" s="7" t="str">
        <f t="array" ref="L6">XLOOKUP($A6,'Raw Data'!$A$2:$A$1000,'Raw Data'!L$2:L$1000)</f>
        <v>Current</v>
      </c>
      <c r="M6" s="7" t="str">
        <f t="array" ref="M6">XLOOKUP($A6,'Raw Data'!$A$2:$A$1000,'Raw Data'!M$2:M$1000)</f>
        <v>Ayushi</v>
      </c>
      <c r="N6" s="7" t="s">
        <v>483</v>
      </c>
    </row>
    <row r="7">
      <c r="A7" s="7" t="str">
        <f>IFERROR(__xludf.DUMMYFUNCTION("""COMPUTED_VALUE"""),"Req_1239234567901")</f>
        <v>Req_1239234567901</v>
      </c>
      <c r="B7" s="7" t="str">
        <f t="array" ref="B7">XLOOKUP($A7,'Raw Data'!$A$2:$A$1000,'Raw Data'!B$2:B$1000)</f>
        <v>Rahul Verma</v>
      </c>
      <c r="C7" s="7">
        <f t="array" ref="C7">XLOOKUP($A7,'Raw Data'!$A$2:$A$1000,'Raw Data'!C$2:C$1000)</f>
        <v>9234567901</v>
      </c>
      <c r="D7" s="7" t="str">
        <f t="array" ref="D7">XLOOKUP($A7,'Raw Data'!$A$2:$A$1000,'Raw Data'!D$2:D$1000)</f>
        <v>Rahul901@gmail.com</v>
      </c>
      <c r="E7" s="7" t="str">
        <f t="array" ref="E7">XLOOKUP($A7,'Raw Data'!$A$2:$A$1000,'Raw Data'!E$2:E$1000)</f>
        <v>Marathi</v>
      </c>
      <c r="F7" s="7" t="str">
        <f t="array" ref="F7">XLOOKUP($A7,'Raw Data'!$A$2:$A$1000,'Raw Data'!F$2:F$1000)</f>
        <v>Req_123</v>
      </c>
      <c r="G7" s="7" t="str">
        <f t="array" ref="G7">XLOOKUP($A7,'Raw Data'!$A$2:$A$1000,'Raw Data'!G$2:G$1000)</f>
        <v>Referral</v>
      </c>
      <c r="H7" s="7" t="str">
        <f t="array" ref="H7">XLOOKUP($A7,'Raw Data'!$A$2:$A$1000,'Raw Data'!H$2:H$1000)</f>
        <v>Arvind Sharma</v>
      </c>
      <c r="I7" s="11">
        <f t="array" ref="I7">XLOOKUP($A7,'Raw Data'!$A$2:$A$1000,'Raw Data'!I$2:I$1000)</f>
        <v>45356</v>
      </c>
      <c r="J7" s="12" t="str">
        <f t="array" ref="J7">XLOOKUP($A7,'Raw Data'!$A$2:$A$1000,'Raw Data'!J$2:J$1000)</f>
        <v>https://drive.google.com/file/d/xyz987654uvw</v>
      </c>
      <c r="K7" s="7" t="str">
        <f t="array" ref="K7">XLOOKUP($A7,'Raw Data'!$A$2:$A$1000,'Raw Data'!K$2:K$1000)</f>
        <v>http://linkedinRahul901@gmail.com:linkedin)</v>
      </c>
      <c r="L7" s="7" t="str">
        <f t="array" ref="L7">XLOOKUP($A7,'Raw Data'!$A$2:$A$1000,'Raw Data'!L$2:L$1000)</f>
        <v>Current</v>
      </c>
      <c r="M7" s="7" t="str">
        <f t="array" ref="M7">XLOOKUP($A7,'Raw Data'!$A$2:$A$1000,'Raw Data'!M$2:M$1000)</f>
        <v>Radhika</v>
      </c>
      <c r="N7" s="7" t="s">
        <v>483</v>
      </c>
    </row>
    <row r="8">
      <c r="A8" s="7" t="str">
        <f>IFERROR(__xludf.DUMMYFUNCTION("""COMPUTED_VALUE"""),"Req_1239234567902")</f>
        <v>Req_1239234567902</v>
      </c>
      <c r="B8" s="7" t="str">
        <f t="array" ref="B8">XLOOKUP($A8,'Raw Data'!$A$2:$A$1000,'Raw Data'!B$2:B$1000)</f>
        <v>Ananya Reddy</v>
      </c>
      <c r="C8" s="7">
        <f t="array" ref="C8">XLOOKUP($A8,'Raw Data'!$A$2:$A$1000,'Raw Data'!C$2:C$1000)</f>
        <v>9234567902</v>
      </c>
      <c r="D8" s="7" t="str">
        <f t="array" ref="D8">XLOOKUP($A8,'Raw Data'!$A$2:$A$1000,'Raw Data'!D$2:D$1000)</f>
        <v>Anany902@gmail.com</v>
      </c>
      <c r="E8" s="7" t="str">
        <f t="array" ref="E8">XLOOKUP($A8,'Raw Data'!$A$2:$A$1000,'Raw Data'!E$2:E$1000)</f>
        <v>Hindi</v>
      </c>
      <c r="F8" s="7" t="str">
        <f t="array" ref="F8">XLOOKUP($A8,'Raw Data'!$A$2:$A$1000,'Raw Data'!F$2:F$1000)</f>
        <v>Req_123</v>
      </c>
      <c r="G8" s="7" t="str">
        <f t="array" ref="G8">XLOOKUP($A8,'Raw Data'!$A$2:$A$1000,'Raw Data'!G$2:G$1000)</f>
        <v>Naukri</v>
      </c>
      <c r="H8" s="7" t="str">
        <f t="array" ref="H8">XLOOKUP($A8,'Raw Data'!$A$2:$A$1000,'Raw Data'!H$2:H$1000)</f>
        <v>Head Hunting</v>
      </c>
      <c r="I8" s="11">
        <f t="array" ref="I8">XLOOKUP($A8,'Raw Data'!$A$2:$A$1000,'Raw Data'!I$2:I$1000)</f>
        <v>45360</v>
      </c>
      <c r="J8" s="12" t="str">
        <f t="array" ref="J8">XLOOKUP($A8,'Raw Data'!$A$2:$A$1000,'Raw Data'!J$2:J$1000)</f>
        <v>https://drive.google.com/file/d/mno456789pqr</v>
      </c>
      <c r="K8" s="7" t="str">
        <f t="array" ref="K8">XLOOKUP($A8,'Raw Data'!$A$2:$A$1000,'Raw Data'!K$2:K$1000)</f>
        <v>http://linkedinAnany902@gmail.com:linkedin)</v>
      </c>
      <c r="L8" s="7" t="str">
        <f t="array" ref="L8">XLOOKUP($A8,'Raw Data'!$A$2:$A$1000,'Raw Data'!L$2:L$1000)</f>
        <v>Current</v>
      </c>
      <c r="M8" s="7" t="str">
        <f t="array" ref="M8">XLOOKUP($A8,'Raw Data'!$A$2:$A$1000,'Raw Data'!M$2:M$1000)</f>
        <v>Ayushi</v>
      </c>
      <c r="N8" s="7" t="s">
        <v>482</v>
      </c>
    </row>
    <row r="9">
      <c r="A9" s="7" t="str">
        <f>IFERROR(__xludf.DUMMYFUNCTION("""COMPUTED_VALUE"""),"Req_1239234567903")</f>
        <v>Req_1239234567903</v>
      </c>
      <c r="B9" s="7" t="str">
        <f t="array" ref="B9">XLOOKUP($A9,'Raw Data'!$A$2:$A$1000,'Raw Data'!B$2:B$1000)</f>
        <v>Siddharth Jain</v>
      </c>
      <c r="C9" s="7">
        <f t="array" ref="C9">XLOOKUP($A9,'Raw Data'!$A$2:$A$1000,'Raw Data'!C$2:C$1000)</f>
        <v>9234567903</v>
      </c>
      <c r="D9" s="7" t="str">
        <f t="array" ref="D9">XLOOKUP($A9,'Raw Data'!$A$2:$A$1000,'Raw Data'!D$2:D$1000)</f>
        <v>Siddh903@gmail.com</v>
      </c>
      <c r="E9" s="7" t="str">
        <f t="array" ref="E9">XLOOKUP($A9,'Raw Data'!$A$2:$A$1000,'Raw Data'!E$2:E$1000)</f>
        <v>Kannada</v>
      </c>
      <c r="F9" s="7" t="str">
        <f t="array" ref="F9">XLOOKUP($A9,'Raw Data'!$A$2:$A$1000,'Raw Data'!F$2:F$1000)</f>
        <v>Req_123</v>
      </c>
      <c r="G9" s="7" t="str">
        <f t="array" ref="G9">XLOOKUP($A9,'Raw Data'!$A$2:$A$1000,'Raw Data'!G$2:G$1000)</f>
        <v>Shine</v>
      </c>
      <c r="H9" s="7" t="str">
        <f t="array" ref="H9">XLOOKUP($A9,'Raw Data'!$A$2:$A$1000,'Raw Data'!H$2:H$1000)</f>
        <v>Job Posting</v>
      </c>
      <c r="I9" s="11">
        <f t="array" ref="I9">XLOOKUP($A9,'Raw Data'!$A$2:$A$1000,'Raw Data'!I$2:I$1000)</f>
        <v>45364</v>
      </c>
      <c r="J9" s="12" t="str">
        <f t="array" ref="J9">XLOOKUP($A9,'Raw Data'!$A$2:$A$1000,'Raw Data'!J$2:J$1000)</f>
        <v>https://drive.google.com/file/d/abc123456def</v>
      </c>
      <c r="K9" s="7" t="str">
        <f t="array" ref="K9">XLOOKUP($A9,'Raw Data'!$A$2:$A$1000,'Raw Data'!K$2:K$1000)</f>
        <v>http://linkedinSiddh903@gmail.com:linkedin)</v>
      </c>
      <c r="L9" s="7" t="str">
        <f t="array" ref="L9">XLOOKUP($A9,'Raw Data'!$A$2:$A$1000,'Raw Data'!L$2:L$1000)</f>
        <v>Current</v>
      </c>
      <c r="M9" s="7" t="str">
        <f t="array" ref="M9">XLOOKUP($A9,'Raw Data'!$A$2:$A$1000,'Raw Data'!M$2:M$1000)</f>
        <v>Ranjitha</v>
      </c>
      <c r="N9" s="7" t="s">
        <v>483</v>
      </c>
    </row>
    <row r="10">
      <c r="A10" s="7" t="str">
        <f>IFERROR(__xludf.DUMMYFUNCTION("""COMPUTED_VALUE"""),"Req_1239234567907")</f>
        <v>Req_1239234567907</v>
      </c>
      <c r="B10" s="7" t="str">
        <f t="array" ref="B10">XLOOKUP($A10,'Raw Data'!$A$2:$A$1000,'Raw Data'!B$2:B$1000)</f>
        <v>Karan Kapoor</v>
      </c>
      <c r="C10" s="7">
        <f t="array" ref="C10">XLOOKUP($A10,'Raw Data'!$A$2:$A$1000,'Raw Data'!C$2:C$1000)</f>
        <v>9234567907</v>
      </c>
      <c r="D10" s="7" t="str">
        <f t="array" ref="D10">XLOOKUP($A10,'Raw Data'!$A$2:$A$1000,'Raw Data'!D$2:D$1000)</f>
        <v>Karan907@gmail.com</v>
      </c>
      <c r="E10" s="7" t="str">
        <f t="array" ref="E10">XLOOKUP($A10,'Raw Data'!$A$2:$A$1000,'Raw Data'!E$2:E$1000)</f>
        <v>Hindi</v>
      </c>
      <c r="F10" s="7" t="str">
        <f t="array" ref="F10">XLOOKUP($A10,'Raw Data'!$A$2:$A$1000,'Raw Data'!F$2:F$1000)</f>
        <v>Req_123</v>
      </c>
      <c r="G10" s="7" t="str">
        <f t="array" ref="G10">XLOOKUP($A10,'Raw Data'!$A$2:$A$1000,'Raw Data'!G$2:G$1000)</f>
        <v>Referral</v>
      </c>
      <c r="H10" s="7" t="str">
        <f t="array" ref="H10">XLOOKUP($A10,'Raw Data'!$A$2:$A$1000,'Raw Data'!H$2:H$1000)</f>
        <v>Ananya Nair</v>
      </c>
      <c r="I10" s="11">
        <f t="array" ref="I10">XLOOKUP($A10,'Raw Data'!$A$2:$A$1000,'Raw Data'!I$2:I$1000)</f>
        <v>45309</v>
      </c>
      <c r="J10" s="12" t="str">
        <f t="array" ref="J10">XLOOKUP($A10,'Raw Data'!$A$2:$A$1000,'Raw Data'!J$2:J$1000)</f>
        <v>https://drive.google.com/file/d/xyz987654uvw</v>
      </c>
      <c r="K10" s="7" t="str">
        <f t="array" ref="K10">XLOOKUP($A10,'Raw Data'!$A$2:$A$1000,'Raw Data'!K$2:K$1000)</f>
        <v>http://linkedinKaran907@gmail.com:linkedin)</v>
      </c>
      <c r="L10" s="7" t="str">
        <f t="array" ref="L10">XLOOKUP($A10,'Raw Data'!$A$2:$A$1000,'Raw Data'!L$2:L$1000)</f>
        <v>Current</v>
      </c>
      <c r="M10" s="7" t="str">
        <f t="array" ref="M10">XLOOKUP($A10,'Raw Data'!$A$2:$A$1000,'Raw Data'!M$2:M$1000)</f>
        <v>Ayushi</v>
      </c>
      <c r="N10" s="7" t="s">
        <v>483</v>
      </c>
    </row>
    <row r="11">
      <c r="A11" s="7" t="str">
        <f>IFERROR(__xludf.DUMMYFUNCTION("""COMPUTED_VALUE"""),"Req_1239234567909")</f>
        <v>Req_1239234567909</v>
      </c>
      <c r="B11" s="7" t="str">
        <f t="array" ref="B11">XLOOKUP($A11,'Raw Data'!$A$2:$A$1000,'Raw Data'!B$2:B$1000)</f>
        <v>Sameer Agrawal</v>
      </c>
      <c r="C11" s="7">
        <f t="array" ref="C11">XLOOKUP($A11,'Raw Data'!$A$2:$A$1000,'Raw Data'!C$2:C$1000)</f>
        <v>9234567909</v>
      </c>
      <c r="D11" s="7" t="str">
        <f t="array" ref="D11">XLOOKUP($A11,'Raw Data'!$A$2:$A$1000,'Raw Data'!D$2:D$1000)</f>
        <v>Samee909@gmail.com</v>
      </c>
      <c r="E11" s="7" t="str">
        <f t="array" ref="E11">XLOOKUP($A11,'Raw Data'!$A$2:$A$1000,'Raw Data'!E$2:E$1000)</f>
        <v>Tamil</v>
      </c>
      <c r="F11" s="7" t="str">
        <f t="array" ref="F11">XLOOKUP($A11,'Raw Data'!$A$2:$A$1000,'Raw Data'!F$2:F$1000)</f>
        <v>Req_123</v>
      </c>
      <c r="G11" s="7" t="str">
        <f t="array" ref="G11">XLOOKUP($A11,'Raw Data'!$A$2:$A$1000,'Raw Data'!G$2:G$1000)</f>
        <v>Linkedin</v>
      </c>
      <c r="H11" s="7" t="str">
        <f t="array" ref="H11">XLOOKUP($A11,'Raw Data'!$A$2:$A$1000,'Raw Data'!H$2:H$1000)</f>
        <v>Job Posting</v>
      </c>
      <c r="I11" s="11">
        <f t="array" ref="I11">XLOOKUP($A11,'Raw Data'!$A$2:$A$1000,'Raw Data'!I$2:I$1000)</f>
        <v>45322</v>
      </c>
      <c r="J11" s="12" t="str">
        <f t="array" ref="J11">XLOOKUP($A11,'Raw Data'!$A$2:$A$1000,'Raw Data'!J$2:J$1000)</f>
        <v>https://drive.google.com/file/d/abc123456def</v>
      </c>
      <c r="K11" s="7" t="str">
        <f t="array" ref="K11">XLOOKUP($A11,'Raw Data'!$A$2:$A$1000,'Raw Data'!K$2:K$1000)</f>
        <v>http://linkedinSamee909@gmail.com:linkedin)</v>
      </c>
      <c r="L11" s="7" t="str">
        <f t="array" ref="L11">XLOOKUP($A11,'Raw Data'!$A$2:$A$1000,'Raw Data'!L$2:L$1000)</f>
        <v>Current</v>
      </c>
      <c r="M11" s="7" t="str">
        <f t="array" ref="M11">XLOOKUP($A11,'Raw Data'!$A$2:$A$1000,'Raw Data'!M$2:M$1000)</f>
        <v>Ayushi</v>
      </c>
      <c r="N11" s="7" t="s">
        <v>483</v>
      </c>
    </row>
    <row r="12">
      <c r="A12" s="7" t="str">
        <f>IFERROR(__xludf.DUMMYFUNCTION("""COMPUTED_VALUE"""),"Req_1239234567910")</f>
        <v>Req_1239234567910</v>
      </c>
      <c r="B12" s="7" t="str">
        <f t="array" ref="B12">XLOOKUP($A12,'Raw Data'!$A$2:$A$1000,'Raw Data'!B$2:B$1000)</f>
        <v>Meera Pandey</v>
      </c>
      <c r="C12" s="7">
        <f t="array" ref="C12">XLOOKUP($A12,'Raw Data'!$A$2:$A$1000,'Raw Data'!C$2:C$1000)</f>
        <v>9234567910</v>
      </c>
      <c r="D12" s="7" t="str">
        <f t="array" ref="D12">XLOOKUP($A12,'Raw Data'!$A$2:$A$1000,'Raw Data'!D$2:D$1000)</f>
        <v>Meera910@gmail.com</v>
      </c>
      <c r="E12" s="7" t="str">
        <f t="array" ref="E12">XLOOKUP($A12,'Raw Data'!$A$2:$A$1000,'Raw Data'!E$2:E$1000)</f>
        <v>Malayalam</v>
      </c>
      <c r="F12" s="7" t="str">
        <f t="array" ref="F12">XLOOKUP($A12,'Raw Data'!$A$2:$A$1000,'Raw Data'!F$2:F$1000)</f>
        <v>Req_123</v>
      </c>
      <c r="G12" s="7" t="str">
        <f t="array" ref="G12">XLOOKUP($A12,'Raw Data'!$A$2:$A$1000,'Raw Data'!G$2:G$1000)</f>
        <v>Naukri</v>
      </c>
      <c r="H12" s="7" t="str">
        <f t="array" ref="H12">XLOOKUP($A12,'Raw Data'!$A$2:$A$1000,'Raw Data'!H$2:H$1000)</f>
        <v>Job Posting</v>
      </c>
      <c r="I12" s="11">
        <f t="array" ref="I12">XLOOKUP($A12,'Raw Data'!$A$2:$A$1000,'Raw Data'!I$2:I$1000)</f>
        <v>45327</v>
      </c>
      <c r="J12" s="12" t="str">
        <f t="array" ref="J12">XLOOKUP($A12,'Raw Data'!$A$2:$A$1000,'Raw Data'!J$2:J$1000)</f>
        <v>https://drive.google.com/file/d/xyz987654uvw</v>
      </c>
      <c r="K12" s="7" t="str">
        <f t="array" ref="K12">XLOOKUP($A12,'Raw Data'!$A$2:$A$1000,'Raw Data'!K$2:K$1000)</f>
        <v>http://linkedinMeera910@gmail.com:linkedin)</v>
      </c>
      <c r="L12" s="7" t="str">
        <f t="array" ref="L12">XLOOKUP($A12,'Raw Data'!$A$2:$A$1000,'Raw Data'!L$2:L$1000)</f>
        <v>Current</v>
      </c>
      <c r="M12" s="7" t="str">
        <f t="array" ref="M12">XLOOKUP($A12,'Raw Data'!$A$2:$A$1000,'Raw Data'!M$2:M$1000)</f>
        <v>Kartik</v>
      </c>
      <c r="N12" s="7" t="s">
        <v>482</v>
      </c>
    </row>
    <row r="13">
      <c r="A13" s="7" t="str">
        <f>IFERROR(__xludf.DUMMYFUNCTION("""COMPUTED_VALUE"""),"Req_1239234567911")</f>
        <v>Req_1239234567911</v>
      </c>
      <c r="B13" s="7" t="str">
        <f t="array" ref="B13">XLOOKUP($A13,'Raw Data'!$A$2:$A$1000,'Raw Data'!B$2:B$1000)</f>
        <v>Yuvraj Kapoor</v>
      </c>
      <c r="C13" s="7">
        <f t="array" ref="C13">XLOOKUP($A13,'Raw Data'!$A$2:$A$1000,'Raw Data'!C$2:C$1000)</f>
        <v>9234567911</v>
      </c>
      <c r="D13" s="7" t="str">
        <f t="array" ref="D13">XLOOKUP($A13,'Raw Data'!$A$2:$A$1000,'Raw Data'!D$2:D$1000)</f>
        <v>Yuvra911@gmail.com</v>
      </c>
      <c r="E13" s="7" t="str">
        <f t="array" ref="E13">XLOOKUP($A13,'Raw Data'!$A$2:$A$1000,'Raw Data'!E$2:E$1000)</f>
        <v>Kannada</v>
      </c>
      <c r="F13" s="7" t="str">
        <f t="array" ref="F13">XLOOKUP($A13,'Raw Data'!$A$2:$A$1000,'Raw Data'!F$2:F$1000)</f>
        <v>Req_123</v>
      </c>
      <c r="G13" s="7" t="str">
        <f t="array" ref="G13">XLOOKUP($A13,'Raw Data'!$A$2:$A$1000,'Raw Data'!G$2:G$1000)</f>
        <v>IIMJobs</v>
      </c>
      <c r="H13" s="7" t="str">
        <f t="array" ref="H13">XLOOKUP($A13,'Raw Data'!$A$2:$A$1000,'Raw Data'!H$2:H$1000)</f>
        <v>Job Posting</v>
      </c>
      <c r="I13" s="11">
        <f t="array" ref="I13">XLOOKUP($A13,'Raw Data'!$A$2:$A$1000,'Raw Data'!I$2:I$1000)</f>
        <v>45332</v>
      </c>
      <c r="J13" s="12" t="str">
        <f t="array" ref="J13">XLOOKUP($A13,'Raw Data'!$A$2:$A$1000,'Raw Data'!J$2:J$1000)</f>
        <v>https://drive.google.com/file/d/mno456789pqr</v>
      </c>
      <c r="K13" s="7" t="str">
        <f t="array" ref="K13">XLOOKUP($A13,'Raw Data'!$A$2:$A$1000,'Raw Data'!K$2:K$1000)</f>
        <v>http://linkedinYuvra911@gmail.com:linkedin)</v>
      </c>
      <c r="L13" s="7" t="str">
        <f t="array" ref="L13">XLOOKUP($A13,'Raw Data'!$A$2:$A$1000,'Raw Data'!L$2:L$1000)</f>
        <v>Current</v>
      </c>
      <c r="M13" s="7" t="str">
        <f t="array" ref="M13">XLOOKUP($A13,'Raw Data'!$A$2:$A$1000,'Raw Data'!M$2:M$1000)</f>
        <v>Radhika</v>
      </c>
      <c r="N13" s="7" t="s">
        <v>482</v>
      </c>
    </row>
    <row r="14">
      <c r="A14" s="7" t="str">
        <f>IFERROR(__xludf.DUMMYFUNCTION("""COMPUTED_VALUE"""),"Req_1239234567915")</f>
        <v>Req_1239234567915</v>
      </c>
      <c r="B14" s="7" t="str">
        <f t="array" ref="B14">XLOOKUP($A14,'Raw Data'!$A$2:$A$1000,'Raw Data'!B$2:B$1000)</f>
        <v>Rishi Gupta</v>
      </c>
      <c r="C14" s="7">
        <f t="array" ref="C14">XLOOKUP($A14,'Raw Data'!$A$2:$A$1000,'Raw Data'!C$2:C$1000)</f>
        <v>9234567915</v>
      </c>
      <c r="D14" s="7" t="str">
        <f t="array" ref="D14">XLOOKUP($A14,'Raw Data'!$A$2:$A$1000,'Raw Data'!D$2:D$1000)</f>
        <v>Rishi915@gmail.com</v>
      </c>
      <c r="E14" s="7" t="str">
        <f t="array" ref="E14">XLOOKUP($A14,'Raw Data'!$A$2:$A$1000,'Raw Data'!E$2:E$1000)</f>
        <v>Kannada</v>
      </c>
      <c r="F14" s="7" t="str">
        <f t="array" ref="F14">XLOOKUP($A14,'Raw Data'!$A$2:$A$1000,'Raw Data'!F$2:F$1000)</f>
        <v>Req_123</v>
      </c>
      <c r="G14" s="7" t="str">
        <f t="array" ref="G14">XLOOKUP($A14,'Raw Data'!$A$2:$A$1000,'Raw Data'!G$2:G$1000)</f>
        <v>Shine</v>
      </c>
      <c r="H14" s="7" t="str">
        <f t="array" ref="H14">XLOOKUP($A14,'Raw Data'!$A$2:$A$1000,'Raw Data'!H$2:H$1000)</f>
        <v>Job Posting</v>
      </c>
      <c r="I14" s="11">
        <f t="array" ref="I14">XLOOKUP($A14,'Raw Data'!$A$2:$A$1000,'Raw Data'!I$2:I$1000)</f>
        <v>45354</v>
      </c>
      <c r="J14" s="12" t="str">
        <f t="array" ref="J14">XLOOKUP($A14,'Raw Data'!$A$2:$A$1000,'Raw Data'!J$2:J$1000)</f>
        <v>https://drive.google.com/file/d/abc123456def</v>
      </c>
      <c r="K14" s="7" t="str">
        <f t="array" ref="K14">XLOOKUP($A14,'Raw Data'!$A$2:$A$1000,'Raw Data'!K$2:K$1000)</f>
        <v>http://linkedinRishi915@gmail.com:linkedin)</v>
      </c>
      <c r="L14" s="7" t="str">
        <f t="array" ref="L14">XLOOKUP($A14,'Raw Data'!$A$2:$A$1000,'Raw Data'!L$2:L$1000)</f>
        <v>Current</v>
      </c>
      <c r="M14" s="7" t="str">
        <f t="array" ref="M14">XLOOKUP($A14,'Raw Data'!$A$2:$A$1000,'Raw Data'!M$2:M$1000)</f>
        <v>Kartik</v>
      </c>
      <c r="N14" s="7" t="s">
        <v>483</v>
      </c>
    </row>
    <row r="15">
      <c r="A15" s="7" t="str">
        <f>IFERROR(__xludf.DUMMYFUNCTION("""COMPUTED_VALUE"""),"Req_1239234567917")</f>
        <v>Req_1239234567917</v>
      </c>
      <c r="B15" s="7" t="str">
        <f t="array" ref="B15">XLOOKUP($A15,'Raw Data'!$A$2:$A$1000,'Raw Data'!B$2:B$1000)</f>
        <v>Vikas Sharma</v>
      </c>
      <c r="C15" s="7">
        <f t="array" ref="C15">XLOOKUP($A15,'Raw Data'!$A$2:$A$1000,'Raw Data'!C$2:C$1000)</f>
        <v>9234567917</v>
      </c>
      <c r="D15" s="7" t="str">
        <f t="array" ref="D15">XLOOKUP($A15,'Raw Data'!$A$2:$A$1000,'Raw Data'!D$2:D$1000)</f>
        <v>Vikas917@gmail.com</v>
      </c>
      <c r="E15" s="7" t="str">
        <f t="array" ref="E15">XLOOKUP($A15,'Raw Data'!$A$2:$A$1000,'Raw Data'!E$2:E$1000)</f>
        <v>Malayalam</v>
      </c>
      <c r="F15" s="7" t="str">
        <f t="array" ref="F15">XLOOKUP($A15,'Raw Data'!$A$2:$A$1000,'Raw Data'!F$2:F$1000)</f>
        <v>Req_123</v>
      </c>
      <c r="G15" s="7" t="str">
        <f t="array" ref="G15">XLOOKUP($A15,'Raw Data'!$A$2:$A$1000,'Raw Data'!G$2:G$1000)</f>
        <v>IIMJobs</v>
      </c>
      <c r="H15" s="7" t="str">
        <f t="array" ref="H15">XLOOKUP($A15,'Raw Data'!$A$2:$A$1000,'Raw Data'!H$2:H$1000)</f>
        <v>Job Posting</v>
      </c>
      <c r="I15" s="11">
        <f t="array" ref="I15">XLOOKUP($A15,'Raw Data'!$A$2:$A$1000,'Raw Data'!I$2:I$1000)</f>
        <v>45362</v>
      </c>
      <c r="J15" s="12" t="str">
        <f t="array" ref="J15">XLOOKUP($A15,'Raw Data'!$A$2:$A$1000,'Raw Data'!J$2:J$1000)</f>
        <v>https://drive.google.com/file/d/mno456789pqr</v>
      </c>
      <c r="K15" s="7" t="str">
        <f t="array" ref="K15">XLOOKUP($A15,'Raw Data'!$A$2:$A$1000,'Raw Data'!K$2:K$1000)</f>
        <v>http://linkedinVikas917@gmail.com:linkedin)</v>
      </c>
      <c r="L15" s="7" t="str">
        <f t="array" ref="L15">XLOOKUP($A15,'Raw Data'!$A$2:$A$1000,'Raw Data'!L$2:L$1000)</f>
        <v>Current</v>
      </c>
      <c r="M15" s="7" t="str">
        <f t="array" ref="M15">XLOOKUP($A15,'Raw Data'!$A$2:$A$1000,'Raw Data'!M$2:M$1000)</f>
        <v>Ayushi</v>
      </c>
      <c r="N15" s="7" t="s">
        <v>482</v>
      </c>
    </row>
    <row r="16">
      <c r="A16" s="7" t="str">
        <f>IFERROR(__xludf.DUMMYFUNCTION("""COMPUTED_VALUE"""),"Req_1239234567918")</f>
        <v>Req_1239234567918</v>
      </c>
      <c r="B16" s="7" t="str">
        <f t="array" ref="B16">XLOOKUP($A16,'Raw Data'!$A$2:$A$1000,'Raw Data'!B$2:B$1000)</f>
        <v>Ishita Rao</v>
      </c>
      <c r="C16" s="7">
        <f t="array" ref="C16">XLOOKUP($A16,'Raw Data'!$A$2:$A$1000,'Raw Data'!C$2:C$1000)</f>
        <v>9234567918</v>
      </c>
      <c r="D16" s="7" t="str">
        <f t="array" ref="D16">XLOOKUP($A16,'Raw Data'!$A$2:$A$1000,'Raw Data'!D$2:D$1000)</f>
        <v>Ishit918@gmail.com</v>
      </c>
      <c r="E16" s="7" t="str">
        <f t="array" ref="E16">XLOOKUP($A16,'Raw Data'!$A$2:$A$1000,'Raw Data'!E$2:E$1000)</f>
        <v>Telugu</v>
      </c>
      <c r="F16" s="7" t="str">
        <f t="array" ref="F16">XLOOKUP($A16,'Raw Data'!$A$2:$A$1000,'Raw Data'!F$2:F$1000)</f>
        <v>Req_123</v>
      </c>
      <c r="G16" s="7" t="str">
        <f t="array" ref="G16">XLOOKUP($A16,'Raw Data'!$A$2:$A$1000,'Raw Data'!G$2:G$1000)</f>
        <v>Referral</v>
      </c>
      <c r="H16" s="7" t="str">
        <f t="array" ref="H16">XLOOKUP($A16,'Raw Data'!$A$2:$A$1000,'Raw Data'!H$2:H$1000)</f>
        <v>Nithya Iyer</v>
      </c>
      <c r="I16" s="11">
        <f t="array" ref="I16">XLOOKUP($A16,'Raw Data'!$A$2:$A$1000,'Raw Data'!I$2:I$1000)</f>
        <v>45365</v>
      </c>
      <c r="J16" s="12" t="str">
        <f t="array" ref="J16">XLOOKUP($A16,'Raw Data'!$A$2:$A$1000,'Raw Data'!J$2:J$1000)</f>
        <v>https://drive.google.com/file/d/abc123456def</v>
      </c>
      <c r="K16" s="7" t="str">
        <f t="array" ref="K16">XLOOKUP($A16,'Raw Data'!$A$2:$A$1000,'Raw Data'!K$2:K$1000)</f>
        <v>http://linkedinIshit918@gmail.com:linkedin)</v>
      </c>
      <c r="L16" s="7" t="str">
        <f t="array" ref="L16">XLOOKUP($A16,'Raw Data'!$A$2:$A$1000,'Raw Data'!L$2:L$1000)</f>
        <v>Current</v>
      </c>
      <c r="M16" s="7" t="str">
        <f t="array" ref="M16">XLOOKUP($A16,'Raw Data'!$A$2:$A$1000,'Raw Data'!M$2:M$1000)</f>
        <v>Ranjitha</v>
      </c>
      <c r="N16" s="7" t="s">
        <v>482</v>
      </c>
    </row>
    <row r="17">
      <c r="A17" s="7" t="str">
        <f>IFERROR(__xludf.DUMMYFUNCTION("""COMPUTED_VALUE"""),"Req_1239234567919")</f>
        <v>Req_1239234567919</v>
      </c>
      <c r="B17" s="7" t="str">
        <f t="array" ref="B17">XLOOKUP($A17,'Raw Data'!$A$2:$A$1000,'Raw Data'!B$2:B$1000)</f>
        <v>Aditi Singh</v>
      </c>
      <c r="C17" s="7">
        <f t="array" ref="C17">XLOOKUP($A17,'Raw Data'!$A$2:$A$1000,'Raw Data'!C$2:C$1000)</f>
        <v>9234567919</v>
      </c>
      <c r="D17" s="7" t="str">
        <f t="array" ref="D17">XLOOKUP($A17,'Raw Data'!$A$2:$A$1000,'Raw Data'!D$2:D$1000)</f>
        <v>Aditi919@gmail.com</v>
      </c>
      <c r="E17" s="7" t="str">
        <f t="array" ref="E17">XLOOKUP($A17,'Raw Data'!$A$2:$A$1000,'Raw Data'!E$2:E$1000)</f>
        <v>Marathi</v>
      </c>
      <c r="F17" s="7" t="str">
        <f t="array" ref="F17">XLOOKUP($A17,'Raw Data'!$A$2:$A$1000,'Raw Data'!F$2:F$1000)</f>
        <v>Req_123</v>
      </c>
      <c r="G17" s="7" t="str">
        <f t="array" ref="G17">XLOOKUP($A17,'Raw Data'!$A$2:$A$1000,'Raw Data'!G$2:G$1000)</f>
        <v>Naukri</v>
      </c>
      <c r="H17" s="7" t="str">
        <f t="array" ref="H17">XLOOKUP($A17,'Raw Data'!$A$2:$A$1000,'Raw Data'!H$2:H$1000)</f>
        <v>Job Posting</v>
      </c>
      <c r="I17" s="11">
        <f t="array" ref="I17">XLOOKUP($A17,'Raw Data'!$A$2:$A$1000,'Raw Data'!I$2:I$1000)</f>
        <v>45293</v>
      </c>
      <c r="J17" s="12" t="str">
        <f t="array" ref="J17">XLOOKUP($A17,'Raw Data'!$A$2:$A$1000,'Raw Data'!J$2:J$1000)</f>
        <v>https://drive.google.com/file/d/xyz987654uvw</v>
      </c>
      <c r="K17" s="7" t="str">
        <f t="array" ref="K17">XLOOKUP($A17,'Raw Data'!$A$2:$A$1000,'Raw Data'!K$2:K$1000)</f>
        <v>http://linkedinAditi919@gmail.com:linkedin)</v>
      </c>
      <c r="L17" s="7" t="str">
        <f t="array" ref="L17">XLOOKUP($A17,'Raw Data'!$A$2:$A$1000,'Raw Data'!L$2:L$1000)</f>
        <v>Current</v>
      </c>
      <c r="M17" s="7" t="str">
        <f t="array" ref="M17">XLOOKUP($A17,'Raw Data'!$A$2:$A$1000,'Raw Data'!M$2:M$1000)</f>
        <v>Ayushi</v>
      </c>
      <c r="N17" s="7" t="s">
        <v>483</v>
      </c>
    </row>
    <row r="18">
      <c r="A18" s="7" t="str">
        <f>IFERROR(__xludf.DUMMYFUNCTION("""COMPUTED_VALUE"""),"Req_1239234567923")</f>
        <v>Req_1239234567923</v>
      </c>
      <c r="B18" s="7" t="str">
        <f t="array" ref="B18">XLOOKUP($A18,'Raw Data'!$A$2:$A$1000,'Raw Data'!B$2:B$1000)</f>
        <v>Neha Sharma</v>
      </c>
      <c r="C18" s="7">
        <f t="array" ref="C18">XLOOKUP($A18,'Raw Data'!$A$2:$A$1000,'Raw Data'!C$2:C$1000)</f>
        <v>9234567923</v>
      </c>
      <c r="D18" s="7" t="str">
        <f t="array" ref="D18">XLOOKUP($A18,'Raw Data'!$A$2:$A$1000,'Raw Data'!D$2:D$1000)</f>
        <v>Neha 923@gmail.com</v>
      </c>
      <c r="E18" s="7" t="str">
        <f t="array" ref="E18">XLOOKUP($A18,'Raw Data'!$A$2:$A$1000,'Raw Data'!E$2:E$1000)</f>
        <v>Kannada</v>
      </c>
      <c r="F18" s="7" t="str">
        <f t="array" ref="F18">XLOOKUP($A18,'Raw Data'!$A$2:$A$1000,'Raw Data'!F$2:F$1000)</f>
        <v>Req_123</v>
      </c>
      <c r="G18" s="7" t="str">
        <f t="array" ref="G18">XLOOKUP($A18,'Raw Data'!$A$2:$A$1000,'Raw Data'!G$2:G$1000)</f>
        <v>Shine</v>
      </c>
      <c r="H18" s="7" t="str">
        <f t="array" ref="H18">XLOOKUP($A18,'Raw Data'!$A$2:$A$1000,'Raw Data'!H$2:H$1000)</f>
        <v>Job Posting</v>
      </c>
      <c r="I18" s="11">
        <f t="array" ref="I18">XLOOKUP($A18,'Raw Data'!$A$2:$A$1000,'Raw Data'!I$2:I$1000)</f>
        <v>45317</v>
      </c>
      <c r="J18" s="12" t="str">
        <f t="array" ref="J18">XLOOKUP($A18,'Raw Data'!$A$2:$A$1000,'Raw Data'!J$2:J$1000)</f>
        <v>https://drive.google.com/file/d/mno456789pqr</v>
      </c>
      <c r="K18" s="7" t="str">
        <f t="array" ref="K18">XLOOKUP($A18,'Raw Data'!$A$2:$A$1000,'Raw Data'!K$2:K$1000)</f>
        <v>http://linkedinNeha 923@gmail.com:linkedin)</v>
      </c>
      <c r="L18" s="7" t="str">
        <f t="array" ref="L18">XLOOKUP($A18,'Raw Data'!$A$2:$A$1000,'Raw Data'!L$2:L$1000)</f>
        <v>Current</v>
      </c>
      <c r="M18" s="7" t="str">
        <f t="array" ref="M18">XLOOKUP($A18,'Raw Data'!$A$2:$A$1000,'Raw Data'!M$2:M$1000)</f>
        <v>Ranjitha</v>
      </c>
      <c r="N18" s="7" t="s">
        <v>483</v>
      </c>
    </row>
    <row r="19">
      <c r="A19" s="7" t="str">
        <f>IFERROR(__xludf.DUMMYFUNCTION("""COMPUTED_VALUE"""),"Req_1239234567925")</f>
        <v>Req_1239234567925</v>
      </c>
      <c r="B19" s="7" t="str">
        <f t="array" ref="B19">XLOOKUP($A19,'Raw Data'!$A$2:$A$1000,'Raw Data'!B$2:B$1000)</f>
        <v>Deepika Patel</v>
      </c>
      <c r="C19" s="7">
        <f t="array" ref="C19">XLOOKUP($A19,'Raw Data'!$A$2:$A$1000,'Raw Data'!C$2:C$1000)</f>
        <v>9234567925</v>
      </c>
      <c r="D19" s="7" t="str">
        <f t="array" ref="D19">XLOOKUP($A19,'Raw Data'!$A$2:$A$1000,'Raw Data'!D$2:D$1000)</f>
        <v>Deepi925@gmail.com</v>
      </c>
      <c r="E19" s="7" t="str">
        <f t="array" ref="E19">XLOOKUP($A19,'Raw Data'!$A$2:$A$1000,'Raw Data'!E$2:E$1000)</f>
        <v>Marathi</v>
      </c>
      <c r="F19" s="7" t="str">
        <f t="array" ref="F19">XLOOKUP($A19,'Raw Data'!$A$2:$A$1000,'Raw Data'!F$2:F$1000)</f>
        <v>Req_123</v>
      </c>
      <c r="G19" s="7" t="str">
        <f t="array" ref="G19">XLOOKUP($A19,'Raw Data'!$A$2:$A$1000,'Raw Data'!G$2:G$1000)</f>
        <v>Linkedin</v>
      </c>
      <c r="H19" s="7" t="str">
        <f t="array" ref="H19">XLOOKUP($A19,'Raw Data'!$A$2:$A$1000,'Raw Data'!H$2:H$1000)</f>
        <v>Head Hunting</v>
      </c>
      <c r="I19" s="11">
        <f t="array" ref="I19">XLOOKUP($A19,'Raw Data'!$A$2:$A$1000,'Raw Data'!I$2:I$1000)</f>
        <v>45328</v>
      </c>
      <c r="J19" s="12" t="str">
        <f t="array" ref="J19">XLOOKUP($A19,'Raw Data'!$A$2:$A$1000,'Raw Data'!J$2:J$1000)</f>
        <v>https://drive.google.com/file/d/xyz987654uvw</v>
      </c>
      <c r="K19" s="7" t="str">
        <f t="array" ref="K19">XLOOKUP($A19,'Raw Data'!$A$2:$A$1000,'Raw Data'!K$2:K$1000)</f>
        <v>http://linkedinDeepi925@gmail.com:linkedin)</v>
      </c>
      <c r="L19" s="7" t="str">
        <f t="array" ref="L19">XLOOKUP($A19,'Raw Data'!$A$2:$A$1000,'Raw Data'!L$2:L$1000)</f>
        <v>Current</v>
      </c>
      <c r="M19" s="7" t="str">
        <f t="array" ref="M19">XLOOKUP($A19,'Raw Data'!$A$2:$A$1000,'Raw Data'!M$2:M$1000)</f>
        <v>Kartik</v>
      </c>
      <c r="N19" s="7" t="s">
        <v>482</v>
      </c>
    </row>
    <row r="20">
      <c r="A20" s="7" t="str">
        <f>IFERROR(__xludf.DUMMYFUNCTION("""COMPUTED_VALUE"""),"Req_1239234567926")</f>
        <v>Req_1239234567926</v>
      </c>
      <c r="B20" s="7" t="str">
        <f t="array" ref="B20">XLOOKUP($A20,'Raw Data'!$A$2:$A$1000,'Raw Data'!B$2:B$1000)</f>
        <v>Arush Gupta</v>
      </c>
      <c r="C20" s="7">
        <f t="array" ref="C20">XLOOKUP($A20,'Raw Data'!$A$2:$A$1000,'Raw Data'!C$2:C$1000)</f>
        <v>9234567926</v>
      </c>
      <c r="D20" s="7" t="str">
        <f t="array" ref="D20">XLOOKUP($A20,'Raw Data'!$A$2:$A$1000,'Raw Data'!D$2:D$1000)</f>
        <v>Arush926@gmail.com</v>
      </c>
      <c r="E20" s="7" t="str">
        <f t="array" ref="E20">XLOOKUP($A20,'Raw Data'!$A$2:$A$1000,'Raw Data'!E$2:E$1000)</f>
        <v>Hindi</v>
      </c>
      <c r="F20" s="7" t="str">
        <f t="array" ref="F20">XLOOKUP($A20,'Raw Data'!$A$2:$A$1000,'Raw Data'!F$2:F$1000)</f>
        <v>Req_123</v>
      </c>
      <c r="G20" s="7" t="str">
        <f t="array" ref="G20">XLOOKUP($A20,'Raw Data'!$A$2:$A$1000,'Raw Data'!G$2:G$1000)</f>
        <v>IIMJobs</v>
      </c>
      <c r="H20" s="7" t="str">
        <f t="array" ref="H20">XLOOKUP($A20,'Raw Data'!$A$2:$A$1000,'Raw Data'!H$2:H$1000)</f>
        <v>Head Hunting</v>
      </c>
      <c r="I20" s="11">
        <f t="array" ref="I20">XLOOKUP($A20,'Raw Data'!$A$2:$A$1000,'Raw Data'!I$2:I$1000)</f>
        <v>45334</v>
      </c>
      <c r="J20" s="12" t="str">
        <f t="array" ref="J20">XLOOKUP($A20,'Raw Data'!$A$2:$A$1000,'Raw Data'!J$2:J$1000)</f>
        <v>https://drive.google.com/file/d/mno456789pqr</v>
      </c>
      <c r="K20" s="7" t="str">
        <f t="array" ref="K20">XLOOKUP($A20,'Raw Data'!$A$2:$A$1000,'Raw Data'!K$2:K$1000)</f>
        <v>http://linkedinArush926@gmail.com:linkedin)</v>
      </c>
      <c r="L20" s="7" t="str">
        <f t="array" ref="L20">XLOOKUP($A20,'Raw Data'!$A$2:$A$1000,'Raw Data'!L$2:L$1000)</f>
        <v>Current</v>
      </c>
      <c r="M20" s="7" t="str">
        <f t="array" ref="M20">XLOOKUP($A20,'Raw Data'!$A$2:$A$1000,'Raw Data'!M$2:M$1000)</f>
        <v>Radhika</v>
      </c>
      <c r="N20" s="7" t="s">
        <v>483</v>
      </c>
    </row>
    <row r="21">
      <c r="A21" s="7" t="str">
        <f>IFERROR(__xludf.DUMMYFUNCTION("""COMPUTED_VALUE"""),"Req_1239234567927")</f>
        <v>Req_1239234567927</v>
      </c>
      <c r="B21" s="7" t="str">
        <f t="array" ref="B21">XLOOKUP($A21,'Raw Data'!$A$2:$A$1000,'Raw Data'!B$2:B$1000)</f>
        <v>Shruti Khanna</v>
      </c>
      <c r="C21" s="7">
        <f t="array" ref="C21">XLOOKUP($A21,'Raw Data'!$A$2:$A$1000,'Raw Data'!C$2:C$1000)</f>
        <v>9234567927</v>
      </c>
      <c r="D21" s="7" t="str">
        <f t="array" ref="D21">XLOOKUP($A21,'Raw Data'!$A$2:$A$1000,'Raw Data'!D$2:D$1000)</f>
        <v>Shrut927@gmail.com</v>
      </c>
      <c r="E21" s="7" t="str">
        <f t="array" ref="E21">XLOOKUP($A21,'Raw Data'!$A$2:$A$1000,'Raw Data'!E$2:E$1000)</f>
        <v>Tamil</v>
      </c>
      <c r="F21" s="7" t="str">
        <f t="array" ref="F21">XLOOKUP($A21,'Raw Data'!$A$2:$A$1000,'Raw Data'!F$2:F$1000)</f>
        <v>Req_123</v>
      </c>
      <c r="G21" s="7" t="str">
        <f t="array" ref="G21">XLOOKUP($A21,'Raw Data'!$A$2:$A$1000,'Raw Data'!G$2:G$1000)</f>
        <v>Shine</v>
      </c>
      <c r="H21" s="7" t="str">
        <f t="array" ref="H21">XLOOKUP($A21,'Raw Data'!$A$2:$A$1000,'Raw Data'!H$2:H$1000)</f>
        <v>Head Hunting</v>
      </c>
      <c r="I21" s="11">
        <f t="array" ref="I21">XLOOKUP($A21,'Raw Data'!$A$2:$A$1000,'Raw Data'!I$2:I$1000)</f>
        <v>45339</v>
      </c>
      <c r="J21" s="12" t="str">
        <f t="array" ref="J21">XLOOKUP($A21,'Raw Data'!$A$2:$A$1000,'Raw Data'!J$2:J$1000)</f>
        <v>https://drive.google.com/file/d/abc123456def</v>
      </c>
      <c r="K21" s="7" t="str">
        <f t="array" ref="K21">XLOOKUP($A21,'Raw Data'!$A$2:$A$1000,'Raw Data'!K$2:K$1000)</f>
        <v>http://linkedinShrut927@gmail.com:linkedin)</v>
      </c>
      <c r="L21" s="7" t="str">
        <f t="array" ref="L21">XLOOKUP($A21,'Raw Data'!$A$2:$A$1000,'Raw Data'!L$2:L$1000)</f>
        <v>Current</v>
      </c>
      <c r="M21" s="7" t="str">
        <f t="array" ref="M21">XLOOKUP($A21,'Raw Data'!$A$2:$A$1000,'Raw Data'!M$2:M$1000)</f>
        <v>Ayushi</v>
      </c>
      <c r="N21" s="7" t="s">
        <v>482</v>
      </c>
    </row>
    <row r="22">
      <c r="A22" s="7" t="str">
        <f>IFERROR(__xludf.DUMMYFUNCTION("""COMPUTED_VALUE"""),"Req_1239234567931")</f>
        <v>Req_1239234567931</v>
      </c>
      <c r="B22" s="7" t="str">
        <f t="array" ref="B22">XLOOKUP($A22,'Raw Data'!$A$2:$A$1000,'Raw Data'!B$2:B$1000)</f>
        <v>Kriti Sharma</v>
      </c>
      <c r="C22" s="7">
        <f t="array" ref="C22">XLOOKUP($A22,'Raw Data'!$A$2:$A$1000,'Raw Data'!C$2:C$1000)</f>
        <v>9234567931</v>
      </c>
      <c r="D22" s="7" t="str">
        <f t="array" ref="D22">XLOOKUP($A22,'Raw Data'!$A$2:$A$1000,'Raw Data'!D$2:D$1000)</f>
        <v>Kriti931@gmail.com</v>
      </c>
      <c r="E22" s="7" t="str">
        <f t="array" ref="E22">XLOOKUP($A22,'Raw Data'!$A$2:$A$1000,'Raw Data'!E$2:E$1000)</f>
        <v>Marathi</v>
      </c>
      <c r="F22" s="7" t="str">
        <f t="array" ref="F22">XLOOKUP($A22,'Raw Data'!$A$2:$A$1000,'Raw Data'!F$2:F$1000)</f>
        <v>Req_123</v>
      </c>
      <c r="G22" s="7" t="str">
        <f t="array" ref="G22">XLOOKUP($A22,'Raw Data'!$A$2:$A$1000,'Raw Data'!G$2:G$1000)</f>
        <v>Referral</v>
      </c>
      <c r="H22" s="7" t="str">
        <f t="array" ref="H22">XLOOKUP($A22,'Raw Data'!$A$2:$A$1000,'Raw Data'!H$2:H$1000)</f>
        <v>Aditya Krishnan</v>
      </c>
      <c r="I22" s="11">
        <f t="array" ref="I22">XLOOKUP($A22,'Raw Data'!$A$2:$A$1000,'Raw Data'!I$2:I$1000)</f>
        <v>45361</v>
      </c>
      <c r="J22" s="12" t="str">
        <f t="array" ref="J22">XLOOKUP($A22,'Raw Data'!$A$2:$A$1000,'Raw Data'!J$2:J$1000)</f>
        <v>https://drive.google.com/file/d/xyz987654uvw</v>
      </c>
      <c r="K22" s="7" t="str">
        <f t="array" ref="K22">XLOOKUP($A22,'Raw Data'!$A$2:$A$1000,'Raw Data'!K$2:K$1000)</f>
        <v>http://linkedinKriti931@gmail.com:linkedin)</v>
      </c>
      <c r="L22" s="7" t="str">
        <f t="array" ref="L22">XLOOKUP($A22,'Raw Data'!$A$2:$A$1000,'Raw Data'!L$2:L$1000)</f>
        <v>Current</v>
      </c>
      <c r="M22" s="7" t="str">
        <f t="array" ref="M22">XLOOKUP($A22,'Raw Data'!$A$2:$A$1000,'Raw Data'!M$2:M$1000)</f>
        <v>Radhika</v>
      </c>
      <c r="N22" s="7" t="s">
        <v>483</v>
      </c>
    </row>
    <row r="23">
      <c r="A23" s="7" t="str">
        <f>IFERROR(__xludf.DUMMYFUNCTION("""COMPUTED_VALUE"""),"Req_1239234567933")</f>
        <v>Req_1239234567933</v>
      </c>
      <c r="B23" s="7" t="str">
        <f t="array" ref="B23">XLOOKUP($A23,'Raw Data'!$A$2:$A$1000,'Raw Data'!B$2:B$1000)</f>
        <v>Anushka Patel</v>
      </c>
      <c r="C23" s="7">
        <f t="array" ref="C23">XLOOKUP($A23,'Raw Data'!$A$2:$A$1000,'Raw Data'!C$2:C$1000)</f>
        <v>9234567933</v>
      </c>
      <c r="D23" s="7" t="str">
        <f t="array" ref="D23">XLOOKUP($A23,'Raw Data'!$A$2:$A$1000,'Raw Data'!D$2:D$1000)</f>
        <v>Anush933@gmail.com</v>
      </c>
      <c r="E23" s="7" t="str">
        <f t="array" ref="E23">XLOOKUP($A23,'Raw Data'!$A$2:$A$1000,'Raw Data'!E$2:E$1000)</f>
        <v>Tamil</v>
      </c>
      <c r="F23" s="7" t="str">
        <f t="array" ref="F23">XLOOKUP($A23,'Raw Data'!$A$2:$A$1000,'Raw Data'!F$2:F$1000)</f>
        <v>Req_123</v>
      </c>
      <c r="G23" s="7" t="str">
        <f t="array" ref="G23">XLOOKUP($A23,'Raw Data'!$A$2:$A$1000,'Raw Data'!G$2:G$1000)</f>
        <v>IIMJobs</v>
      </c>
      <c r="H23" s="7" t="str">
        <f t="array" ref="H23">XLOOKUP($A23,'Raw Data'!$A$2:$A$1000,'Raw Data'!H$2:H$1000)</f>
        <v>Job Posting</v>
      </c>
      <c r="I23" s="11">
        <f t="array" ref="I23">XLOOKUP($A23,'Raw Data'!$A$2:$A$1000,'Raw Data'!I$2:I$1000)</f>
        <v>45294</v>
      </c>
      <c r="J23" s="12" t="str">
        <f t="array" ref="J23">XLOOKUP($A23,'Raw Data'!$A$2:$A$1000,'Raw Data'!J$2:J$1000)</f>
        <v>https://drive.google.com/file/d/abc123456def</v>
      </c>
      <c r="K23" s="7" t="str">
        <f t="array" ref="K23">XLOOKUP($A23,'Raw Data'!$A$2:$A$1000,'Raw Data'!K$2:K$1000)</f>
        <v>http://linkedinAnush933@gmail.com:linkedin)</v>
      </c>
      <c r="L23" s="7" t="str">
        <f t="array" ref="L23">XLOOKUP($A23,'Raw Data'!$A$2:$A$1000,'Raw Data'!L$2:L$1000)</f>
        <v>Current</v>
      </c>
      <c r="M23" s="7" t="str">
        <f t="array" ref="M23">XLOOKUP($A23,'Raw Data'!$A$2:$A$1000,'Raw Data'!M$2:M$1000)</f>
        <v>Ranjitha</v>
      </c>
      <c r="N23" s="7" t="s">
        <v>482</v>
      </c>
    </row>
    <row r="24">
      <c r="A24" s="7" t="str">
        <f>IFERROR(__xludf.DUMMYFUNCTION("""COMPUTED_VALUE"""),"Req_1239234567934")</f>
        <v>Req_1239234567934</v>
      </c>
      <c r="B24" s="7" t="str">
        <f t="array" ref="B24">XLOOKUP($A24,'Raw Data'!$A$2:$A$1000,'Raw Data'!B$2:B$1000)</f>
        <v>Sumit Jain</v>
      </c>
      <c r="C24" s="7">
        <f t="array" ref="C24">XLOOKUP($A24,'Raw Data'!$A$2:$A$1000,'Raw Data'!C$2:C$1000)</f>
        <v>9234567934</v>
      </c>
      <c r="D24" s="7" t="str">
        <f t="array" ref="D24">XLOOKUP($A24,'Raw Data'!$A$2:$A$1000,'Raw Data'!D$2:D$1000)</f>
        <v>Sumit934@gmail.com</v>
      </c>
      <c r="E24" s="7" t="str">
        <f t="array" ref="E24">XLOOKUP($A24,'Raw Data'!$A$2:$A$1000,'Raw Data'!E$2:E$1000)</f>
        <v>Kannada</v>
      </c>
      <c r="F24" s="7" t="str">
        <f t="array" ref="F24">XLOOKUP($A24,'Raw Data'!$A$2:$A$1000,'Raw Data'!F$2:F$1000)</f>
        <v>Req_123</v>
      </c>
      <c r="G24" s="7" t="str">
        <f t="array" ref="G24">XLOOKUP($A24,'Raw Data'!$A$2:$A$1000,'Raw Data'!G$2:G$1000)</f>
        <v>Shine</v>
      </c>
      <c r="H24" s="7" t="str">
        <f t="array" ref="H24">XLOOKUP($A24,'Raw Data'!$A$2:$A$1000,'Raw Data'!H$2:H$1000)</f>
        <v>Job Posting</v>
      </c>
      <c r="I24" s="11">
        <f t="array" ref="I24">XLOOKUP($A24,'Raw Data'!$A$2:$A$1000,'Raw Data'!I$2:I$1000)</f>
        <v>45299</v>
      </c>
      <c r="J24" s="12" t="str">
        <f t="array" ref="J24">XLOOKUP($A24,'Raw Data'!$A$2:$A$1000,'Raw Data'!J$2:J$1000)</f>
        <v>https://drive.google.com/file/d/xyz987654uvw</v>
      </c>
      <c r="K24" s="7" t="str">
        <f t="array" ref="K24">XLOOKUP($A24,'Raw Data'!$A$2:$A$1000,'Raw Data'!K$2:K$1000)</f>
        <v>http://linkedinSumit934@gmail.com:linkedin)</v>
      </c>
      <c r="L24" s="7" t="str">
        <f t="array" ref="L24">XLOOKUP($A24,'Raw Data'!$A$2:$A$1000,'Raw Data'!L$2:L$1000)</f>
        <v>Current</v>
      </c>
      <c r="M24" s="7" t="str">
        <f t="array" ref="M24">XLOOKUP($A24,'Raw Data'!$A$2:$A$1000,'Raw Data'!M$2:M$1000)</f>
        <v>Ayushi</v>
      </c>
      <c r="N24" s="7" t="s">
        <v>482</v>
      </c>
    </row>
    <row r="25">
      <c r="A25" s="7" t="str">
        <f>IFERROR(__xludf.DUMMYFUNCTION("""COMPUTED_VALUE"""),"Req_1239234567935")</f>
        <v>Req_1239234567935</v>
      </c>
      <c r="B25" s="7" t="str">
        <f t="array" ref="B25">XLOOKUP($A25,'Raw Data'!$A$2:$A$1000,'Raw Data'!B$2:B$1000)</f>
        <v>Nandini Verma</v>
      </c>
      <c r="C25" s="7">
        <f t="array" ref="C25">XLOOKUP($A25,'Raw Data'!$A$2:$A$1000,'Raw Data'!C$2:C$1000)</f>
        <v>9234567935</v>
      </c>
      <c r="D25" s="7" t="str">
        <f t="array" ref="D25">XLOOKUP($A25,'Raw Data'!$A$2:$A$1000,'Raw Data'!D$2:D$1000)</f>
        <v>Nandi935@gmail.com</v>
      </c>
      <c r="E25" s="7" t="str">
        <f t="array" ref="E25">XLOOKUP($A25,'Raw Data'!$A$2:$A$1000,'Raw Data'!E$2:E$1000)</f>
        <v>Malayalam</v>
      </c>
      <c r="F25" s="7" t="str">
        <f t="array" ref="F25">XLOOKUP($A25,'Raw Data'!$A$2:$A$1000,'Raw Data'!F$2:F$1000)</f>
        <v>Req_123</v>
      </c>
      <c r="G25" s="7" t="str">
        <f t="array" ref="G25">XLOOKUP($A25,'Raw Data'!$A$2:$A$1000,'Raw Data'!G$2:G$1000)</f>
        <v>Naukri</v>
      </c>
      <c r="H25" s="7" t="str">
        <f t="array" ref="H25">XLOOKUP($A25,'Raw Data'!$A$2:$A$1000,'Raw Data'!H$2:H$1000)</f>
        <v>Job Posting</v>
      </c>
      <c r="I25" s="11">
        <f t="array" ref="I25">XLOOKUP($A25,'Raw Data'!$A$2:$A$1000,'Raw Data'!I$2:I$1000)</f>
        <v>45307</v>
      </c>
      <c r="J25" s="12" t="str">
        <f t="array" ref="J25">XLOOKUP($A25,'Raw Data'!$A$2:$A$1000,'Raw Data'!J$2:J$1000)</f>
        <v>https://drive.google.com/file/d/mno456789pqr</v>
      </c>
      <c r="K25" s="7" t="str">
        <f t="array" ref="K25">XLOOKUP($A25,'Raw Data'!$A$2:$A$1000,'Raw Data'!K$2:K$1000)</f>
        <v>http://linkedinNandi935@gmail.com:linkedin)</v>
      </c>
      <c r="L25" s="7" t="str">
        <f t="array" ref="L25">XLOOKUP($A25,'Raw Data'!$A$2:$A$1000,'Raw Data'!L$2:L$1000)</f>
        <v>Current</v>
      </c>
      <c r="M25" s="7" t="str">
        <f t="array" ref="M25">XLOOKUP($A25,'Raw Data'!$A$2:$A$1000,'Raw Data'!M$2:M$1000)</f>
        <v>Kartik</v>
      </c>
      <c r="N25" s="7" t="s">
        <v>483</v>
      </c>
    </row>
    <row r="26">
      <c r="A26" s="7" t="str">
        <f>IFERROR(__xludf.DUMMYFUNCTION("""COMPUTED_VALUE"""),"Req_1239234567939")</f>
        <v>Req_1239234567939</v>
      </c>
      <c r="B26" s="7" t="str">
        <f t="array" ref="B26">XLOOKUP($A26,'Raw Data'!$A$2:$A$1000,'Raw Data'!B$2:B$1000)</f>
        <v>Anika Das</v>
      </c>
      <c r="C26" s="7">
        <f t="array" ref="C26">XLOOKUP($A26,'Raw Data'!$A$2:$A$1000,'Raw Data'!C$2:C$1000)</f>
        <v>9234567939</v>
      </c>
      <c r="D26" s="7" t="str">
        <f t="array" ref="D26">XLOOKUP($A26,'Raw Data'!$A$2:$A$1000,'Raw Data'!D$2:D$1000)</f>
        <v>Anika939@gmail.com</v>
      </c>
      <c r="E26" s="7" t="str">
        <f t="array" ref="E26">XLOOKUP($A26,'Raw Data'!$A$2:$A$1000,'Raw Data'!E$2:E$1000)</f>
        <v>Kannada</v>
      </c>
      <c r="F26" s="7" t="str">
        <f t="array" ref="F26">XLOOKUP($A26,'Raw Data'!$A$2:$A$1000,'Raw Data'!F$2:F$1000)</f>
        <v>Req_123</v>
      </c>
      <c r="G26" s="7" t="str">
        <f t="array" ref="G26">XLOOKUP($A26,'Raw Data'!$A$2:$A$1000,'Raw Data'!G$2:G$1000)</f>
        <v>Shine</v>
      </c>
      <c r="H26" s="7" t="str">
        <f t="array" ref="H26">XLOOKUP($A26,'Raw Data'!$A$2:$A$1000,'Raw Data'!H$2:H$1000)</f>
        <v>Job Posting</v>
      </c>
      <c r="I26" s="11">
        <f t="array" ref="I26">XLOOKUP($A26,'Raw Data'!$A$2:$A$1000,'Raw Data'!I$2:I$1000)</f>
        <v>45331</v>
      </c>
      <c r="J26" s="12" t="str">
        <f t="array" ref="J26">XLOOKUP($A26,'Raw Data'!$A$2:$A$1000,'Raw Data'!J$2:J$1000)</f>
        <v>https://drive.google.com/file/d/abc123456def</v>
      </c>
      <c r="K26" s="7" t="str">
        <f t="array" ref="K26">XLOOKUP($A26,'Raw Data'!$A$2:$A$1000,'Raw Data'!K$2:K$1000)</f>
        <v>http://linkedinAnika939@gmail.com:linkedin)</v>
      </c>
      <c r="L26" s="7" t="str">
        <f t="array" ref="L26">XLOOKUP($A26,'Raw Data'!$A$2:$A$1000,'Raw Data'!L$2:L$1000)</f>
        <v>Current</v>
      </c>
      <c r="M26" s="7" t="str">
        <f t="array" ref="M26">XLOOKUP($A26,'Raw Data'!$A$2:$A$1000,'Raw Data'!M$2:M$1000)</f>
        <v>Ayushi</v>
      </c>
      <c r="N26" s="7" t="s">
        <v>482</v>
      </c>
    </row>
    <row r="27">
      <c r="A27" s="7" t="str">
        <f>IFERROR(__xludf.DUMMYFUNCTION("""COMPUTED_VALUE"""),"Req_1239234567941")</f>
        <v>Req_1239234567941</v>
      </c>
      <c r="B27" s="7" t="str">
        <f t="array" ref="B27">XLOOKUP($A27,'Raw Data'!$A$2:$A$1000,'Raw Data'!B$2:B$1000)</f>
        <v>Komal Shah</v>
      </c>
      <c r="C27" s="7">
        <f t="array" ref="C27">XLOOKUP($A27,'Raw Data'!$A$2:$A$1000,'Raw Data'!C$2:C$1000)</f>
        <v>9234567941</v>
      </c>
      <c r="D27" s="7" t="str">
        <f t="array" ref="D27">XLOOKUP($A27,'Raw Data'!$A$2:$A$1000,'Raw Data'!D$2:D$1000)</f>
        <v>Komal941@gmail.com</v>
      </c>
      <c r="E27" s="7" t="str">
        <f t="array" ref="E27">XLOOKUP($A27,'Raw Data'!$A$2:$A$1000,'Raw Data'!E$2:E$1000)</f>
        <v>Malayalam</v>
      </c>
      <c r="F27" s="7" t="str">
        <f t="array" ref="F27">XLOOKUP($A27,'Raw Data'!$A$2:$A$1000,'Raw Data'!F$2:F$1000)</f>
        <v>Req_123</v>
      </c>
      <c r="G27" s="7" t="str">
        <f t="array" ref="G27">XLOOKUP($A27,'Raw Data'!$A$2:$A$1000,'Raw Data'!G$2:G$1000)</f>
        <v>Referral</v>
      </c>
      <c r="H27" s="7" t="str">
        <f t="array" ref="H27">XLOOKUP($A27,'Raw Data'!$A$2:$A$1000,'Raw Data'!H$2:H$1000)</f>
        <v>Rohan Chatterjee</v>
      </c>
      <c r="I27" s="11">
        <f t="array" ref="I27">XLOOKUP($A27,'Raw Data'!$A$2:$A$1000,'Raw Data'!I$2:I$1000)</f>
        <v>45342</v>
      </c>
      <c r="J27" s="12" t="str">
        <f t="array" ref="J27">XLOOKUP($A27,'Raw Data'!$A$2:$A$1000,'Raw Data'!J$2:J$1000)</f>
        <v>https://drive.google.com/file/d/mno456789pqr</v>
      </c>
      <c r="K27" s="7" t="str">
        <f t="array" ref="K27">XLOOKUP($A27,'Raw Data'!$A$2:$A$1000,'Raw Data'!K$2:K$1000)</f>
        <v>http://linkedinKomal941@gmail.com:linkedin)</v>
      </c>
      <c r="L27" s="7" t="str">
        <f t="array" ref="L27">XLOOKUP($A27,'Raw Data'!$A$2:$A$1000,'Raw Data'!L$2:L$1000)</f>
        <v>Current</v>
      </c>
      <c r="M27" s="7" t="str">
        <f t="array" ref="M27">XLOOKUP($A27,'Raw Data'!$A$2:$A$1000,'Raw Data'!M$2:M$1000)</f>
        <v>Radhika</v>
      </c>
      <c r="N27" s="7" t="s">
        <v>483</v>
      </c>
    </row>
    <row r="28">
      <c r="A28" s="7" t="str">
        <f>IFERROR(__xludf.DUMMYFUNCTION("""COMPUTED_VALUE"""),"Req_1239234567942")</f>
        <v>Req_1239234567942</v>
      </c>
      <c r="B28" s="7" t="str">
        <f t="array" ref="B28">XLOOKUP($A28,'Raw Data'!$A$2:$A$1000,'Raw Data'!B$2:B$1000)</f>
        <v>Pranav Gupta</v>
      </c>
      <c r="C28" s="7">
        <f t="array" ref="C28">XLOOKUP($A28,'Raw Data'!$A$2:$A$1000,'Raw Data'!C$2:C$1000)</f>
        <v>9234567942</v>
      </c>
      <c r="D28" s="7" t="str">
        <f t="array" ref="D28">XLOOKUP($A28,'Raw Data'!$A$2:$A$1000,'Raw Data'!D$2:D$1000)</f>
        <v>Prana942@gmail.com</v>
      </c>
      <c r="E28" s="7" t="str">
        <f t="array" ref="E28">XLOOKUP($A28,'Raw Data'!$A$2:$A$1000,'Raw Data'!E$2:E$1000)</f>
        <v>Telugu</v>
      </c>
      <c r="F28" s="7" t="str">
        <f t="array" ref="F28">XLOOKUP($A28,'Raw Data'!$A$2:$A$1000,'Raw Data'!F$2:F$1000)</f>
        <v>Req_123</v>
      </c>
      <c r="G28" s="7" t="str">
        <f t="array" ref="G28">XLOOKUP($A28,'Raw Data'!$A$2:$A$1000,'Raw Data'!G$2:G$1000)</f>
        <v>IIMJobs</v>
      </c>
      <c r="H28" s="7" t="str">
        <f t="array" ref="H28">XLOOKUP($A28,'Raw Data'!$A$2:$A$1000,'Raw Data'!H$2:H$1000)</f>
        <v>Head Hunting</v>
      </c>
      <c r="I28" s="11">
        <f t="array" ref="I28">XLOOKUP($A28,'Raw Data'!$A$2:$A$1000,'Raw Data'!I$2:I$1000)</f>
        <v>45349</v>
      </c>
      <c r="J28" s="12" t="str">
        <f t="array" ref="J28">XLOOKUP($A28,'Raw Data'!$A$2:$A$1000,'Raw Data'!J$2:J$1000)</f>
        <v>https://drive.google.com/file/d/abc123456def</v>
      </c>
      <c r="K28" s="7" t="str">
        <f t="array" ref="K28">XLOOKUP($A28,'Raw Data'!$A$2:$A$1000,'Raw Data'!K$2:K$1000)</f>
        <v>http://linkedinPrana942@gmail.com:linkedin)</v>
      </c>
      <c r="L28" s="7" t="str">
        <f t="array" ref="L28">XLOOKUP($A28,'Raw Data'!$A$2:$A$1000,'Raw Data'!L$2:L$1000)</f>
        <v>Current</v>
      </c>
      <c r="M28" s="7" t="str">
        <f t="array" ref="M28">XLOOKUP($A28,'Raw Data'!$A$2:$A$1000,'Raw Data'!M$2:M$1000)</f>
        <v>Ayushi</v>
      </c>
      <c r="N28" s="7" t="s">
        <v>482</v>
      </c>
    </row>
    <row r="29">
      <c r="A29" s="7" t="str">
        <f>IFERROR(__xludf.DUMMYFUNCTION("""COMPUTED_VALUE"""),"Req_1239234567943")</f>
        <v>Req_1239234567943</v>
      </c>
      <c r="B29" s="7" t="str">
        <f t="array" ref="B29">XLOOKUP($A29,'Raw Data'!$A$2:$A$1000,'Raw Data'!B$2:B$1000)</f>
        <v>Shweta Sharma</v>
      </c>
      <c r="C29" s="7">
        <f t="array" ref="C29">XLOOKUP($A29,'Raw Data'!$A$2:$A$1000,'Raw Data'!C$2:C$1000)</f>
        <v>9234567943</v>
      </c>
      <c r="D29" s="7" t="str">
        <f t="array" ref="D29">XLOOKUP($A29,'Raw Data'!$A$2:$A$1000,'Raw Data'!D$2:D$1000)</f>
        <v>Shwet943@gmail.com</v>
      </c>
      <c r="E29" s="7" t="str">
        <f t="array" ref="E29">XLOOKUP($A29,'Raw Data'!$A$2:$A$1000,'Raw Data'!E$2:E$1000)</f>
        <v>Marathi</v>
      </c>
      <c r="F29" s="7" t="str">
        <f t="array" ref="F29">XLOOKUP($A29,'Raw Data'!$A$2:$A$1000,'Raw Data'!F$2:F$1000)</f>
        <v>Req_123</v>
      </c>
      <c r="G29" s="7" t="str">
        <f t="array" ref="G29">XLOOKUP($A29,'Raw Data'!$A$2:$A$1000,'Raw Data'!G$2:G$1000)</f>
        <v>Shine</v>
      </c>
      <c r="H29" s="7" t="str">
        <f t="array" ref="H29">XLOOKUP($A29,'Raw Data'!$A$2:$A$1000,'Raw Data'!H$2:H$1000)</f>
        <v>Head Hunting</v>
      </c>
      <c r="I29" s="11">
        <f t="array" ref="I29">XLOOKUP($A29,'Raw Data'!$A$2:$A$1000,'Raw Data'!I$2:I$1000)</f>
        <v>45355</v>
      </c>
      <c r="J29" s="12" t="str">
        <f t="array" ref="J29">XLOOKUP($A29,'Raw Data'!$A$2:$A$1000,'Raw Data'!J$2:J$1000)</f>
        <v>https://drive.google.com/file/d/xyz987654uvw</v>
      </c>
      <c r="K29" s="7" t="str">
        <f t="array" ref="K29">XLOOKUP($A29,'Raw Data'!$A$2:$A$1000,'Raw Data'!K$2:K$1000)</f>
        <v>http://linkedinShwet943@gmail.com:linkedin)</v>
      </c>
      <c r="L29" s="7" t="str">
        <f t="array" ref="L29">XLOOKUP($A29,'Raw Data'!$A$2:$A$1000,'Raw Data'!L$2:L$1000)</f>
        <v>Current</v>
      </c>
      <c r="M29" s="7" t="str">
        <f t="array" ref="M29">XLOOKUP($A29,'Raw Data'!$A$2:$A$1000,'Raw Data'!M$2:M$1000)</f>
        <v>Ranjitha</v>
      </c>
      <c r="N29" s="7" t="s">
        <v>483</v>
      </c>
    </row>
    <row r="30">
      <c r="A30" s="7" t="str">
        <f>IFERROR(__xludf.DUMMYFUNCTION("""COMPUTED_VALUE"""),"Req_1239234567947")</f>
        <v>Req_1239234567947</v>
      </c>
      <c r="B30" s="7" t="str">
        <f t="array" ref="B30">XLOOKUP($A30,'Raw Data'!$A$2:$A$1000,'Raw Data'!B$2:B$1000)</f>
        <v>Swati Singh</v>
      </c>
      <c r="C30" s="7">
        <f t="array" ref="C30">XLOOKUP($A30,'Raw Data'!$A$2:$A$1000,'Raw Data'!C$2:C$1000)</f>
        <v>9234567947</v>
      </c>
      <c r="D30" s="7" t="str">
        <f t="array" ref="D30">XLOOKUP($A30,'Raw Data'!$A$2:$A$1000,'Raw Data'!D$2:D$1000)</f>
        <v>Swati947@gmail.com</v>
      </c>
      <c r="E30" s="7" t="str">
        <f t="array" ref="E30">XLOOKUP($A30,'Raw Data'!$A$2:$A$1000,'Raw Data'!E$2:E$1000)</f>
        <v>Malayalam</v>
      </c>
      <c r="F30" s="7" t="str">
        <f t="array" ref="F30">XLOOKUP($A30,'Raw Data'!$A$2:$A$1000,'Raw Data'!F$2:F$1000)</f>
        <v>Req_123</v>
      </c>
      <c r="G30" s="7" t="str">
        <f t="array" ref="G30">XLOOKUP($A30,'Raw Data'!$A$2:$A$1000,'Raw Data'!G$2:G$1000)</f>
        <v>IIMJobs</v>
      </c>
      <c r="H30" s="7" t="str">
        <f t="array" ref="H30">XLOOKUP($A30,'Raw Data'!$A$2:$A$1000,'Raw Data'!H$2:H$1000)</f>
        <v>Head Hunting</v>
      </c>
      <c r="I30" s="11">
        <f t="array" ref="I30">XLOOKUP($A30,'Raw Data'!$A$2:$A$1000,'Raw Data'!I$2:I$1000)</f>
        <v>45301</v>
      </c>
      <c r="J30" s="12" t="str">
        <f t="array" ref="J30">XLOOKUP($A30,'Raw Data'!$A$2:$A$1000,'Raw Data'!J$2:J$1000)</f>
        <v>https://drive.google.com/file/d/mno456789pqr</v>
      </c>
      <c r="K30" s="7" t="str">
        <f t="array" ref="K30">XLOOKUP($A30,'Raw Data'!$A$2:$A$1000,'Raw Data'!K$2:K$1000)</f>
        <v>http://linkedinSwati947@gmail.com:linkedin)</v>
      </c>
      <c r="L30" s="7" t="str">
        <f t="array" ref="L30">XLOOKUP($A30,'Raw Data'!$A$2:$A$1000,'Raw Data'!L$2:L$1000)</f>
        <v>Current</v>
      </c>
      <c r="M30" s="7" t="str">
        <f t="array" ref="M30">XLOOKUP($A30,'Raw Data'!$A$2:$A$1000,'Raw Data'!M$2:M$1000)</f>
        <v>Ayushi</v>
      </c>
      <c r="N30" s="7" t="s">
        <v>482</v>
      </c>
    </row>
    <row r="31">
      <c r="A31" s="7" t="str">
        <f>IFERROR(__xludf.DUMMYFUNCTION("""COMPUTED_VALUE"""),"Req_1239234567949")</f>
        <v>Req_1239234567949</v>
      </c>
      <c r="B31" s="7" t="str">
        <f t="array" ref="B31">XLOOKUP($A31,'Raw Data'!$A$2:$A$1000,'Raw Data'!B$2:B$1000)</f>
        <v>Natasha Choudhury</v>
      </c>
      <c r="C31" s="7">
        <f t="array" ref="C31">XLOOKUP($A31,'Raw Data'!$A$2:$A$1000,'Raw Data'!C$2:C$1000)</f>
        <v>9234567949</v>
      </c>
      <c r="D31" s="7" t="str">
        <f t="array" ref="D31">XLOOKUP($A31,'Raw Data'!$A$2:$A$1000,'Raw Data'!D$2:D$1000)</f>
        <v>Natas949@gmail.com</v>
      </c>
      <c r="E31" s="7" t="str">
        <f t="array" ref="E31">XLOOKUP($A31,'Raw Data'!$A$2:$A$1000,'Raw Data'!E$2:E$1000)</f>
        <v>Marathi</v>
      </c>
      <c r="F31" s="7" t="str">
        <f t="array" ref="F31">XLOOKUP($A31,'Raw Data'!$A$2:$A$1000,'Raw Data'!F$2:F$1000)</f>
        <v>Req_123</v>
      </c>
      <c r="G31" s="7" t="str">
        <f t="array" ref="G31">XLOOKUP($A31,'Raw Data'!$A$2:$A$1000,'Raw Data'!G$2:G$1000)</f>
        <v>Naukri</v>
      </c>
      <c r="H31" s="7" t="str">
        <f t="array" ref="H31">XLOOKUP($A31,'Raw Data'!$A$2:$A$1000,'Raw Data'!H$2:H$1000)</f>
        <v>Head Hunting</v>
      </c>
      <c r="I31" s="11">
        <f t="array" ref="I31">XLOOKUP($A31,'Raw Data'!$A$2:$A$1000,'Raw Data'!I$2:I$1000)</f>
        <v>45315</v>
      </c>
      <c r="J31" s="12" t="str">
        <f t="array" ref="J31">XLOOKUP($A31,'Raw Data'!$A$2:$A$1000,'Raw Data'!J$2:J$1000)</f>
        <v>https://drive.google.com/file/d/xyz987654uvw</v>
      </c>
      <c r="K31" s="7" t="str">
        <f t="array" ref="K31">XLOOKUP($A31,'Raw Data'!$A$2:$A$1000,'Raw Data'!K$2:K$1000)</f>
        <v>http://linkedinNatas949@gmail.com:linkedin)</v>
      </c>
      <c r="L31" s="7" t="str">
        <f t="array" ref="L31">XLOOKUP($A31,'Raw Data'!$A$2:$A$1000,'Raw Data'!L$2:L$1000)</f>
        <v>Current</v>
      </c>
      <c r="M31" s="7" t="str">
        <f t="array" ref="M31">XLOOKUP($A31,'Raw Data'!$A$2:$A$1000,'Raw Data'!M$2:M$1000)</f>
        <v>Ayushi</v>
      </c>
      <c r="N31" s="7" t="s">
        <v>483</v>
      </c>
    </row>
    <row r="32">
      <c r="A32" s="7" t="str">
        <f>IFERROR(__xludf.DUMMYFUNCTION("""COMPUTED_VALUE"""),"Req_1239234567950")</f>
        <v>Req_1239234567950</v>
      </c>
      <c r="B32" s="7" t="str">
        <f t="array" ref="B32">XLOOKUP($A32,'Raw Data'!$A$2:$A$1000,'Raw Data'!B$2:B$1000)</f>
        <v>Pradeep Kumar</v>
      </c>
      <c r="C32" s="7">
        <f t="array" ref="C32">XLOOKUP($A32,'Raw Data'!$A$2:$A$1000,'Raw Data'!C$2:C$1000)</f>
        <v>9234567950</v>
      </c>
      <c r="D32" s="7" t="str">
        <f t="array" ref="D32">XLOOKUP($A32,'Raw Data'!$A$2:$A$1000,'Raw Data'!D$2:D$1000)</f>
        <v>Prade950@gmail.com</v>
      </c>
      <c r="E32" s="7" t="str">
        <f t="array" ref="E32">XLOOKUP($A32,'Raw Data'!$A$2:$A$1000,'Raw Data'!E$2:E$1000)</f>
        <v>Hindi</v>
      </c>
      <c r="F32" s="7" t="str">
        <f t="array" ref="F32">XLOOKUP($A32,'Raw Data'!$A$2:$A$1000,'Raw Data'!F$2:F$1000)</f>
        <v>Req_123</v>
      </c>
      <c r="G32" s="7" t="str">
        <f t="array" ref="G32">XLOOKUP($A32,'Raw Data'!$A$2:$A$1000,'Raw Data'!G$2:G$1000)</f>
        <v>Referral</v>
      </c>
      <c r="H32" s="7" t="str">
        <f t="array" ref="H32">XLOOKUP($A32,'Raw Data'!$A$2:$A$1000,'Raw Data'!H$2:H$1000)</f>
        <v>Anjali Choudhury</v>
      </c>
      <c r="I32" s="11">
        <f t="array" ref="I32">XLOOKUP($A32,'Raw Data'!$A$2:$A$1000,'Raw Data'!I$2:I$1000)</f>
        <v>45321</v>
      </c>
      <c r="J32" s="12" t="str">
        <f t="array" ref="J32">XLOOKUP($A32,'Raw Data'!$A$2:$A$1000,'Raw Data'!J$2:J$1000)</f>
        <v>https://drive.google.com/file/d/mno456789pqr</v>
      </c>
      <c r="K32" s="7" t="str">
        <f t="array" ref="K32">XLOOKUP($A32,'Raw Data'!$A$2:$A$1000,'Raw Data'!K$2:K$1000)</f>
        <v>http://linkedinPrade950@gmail.com:linkedin)</v>
      </c>
      <c r="L32" s="7" t="str">
        <f t="array" ref="L32">XLOOKUP($A32,'Raw Data'!$A$2:$A$1000,'Raw Data'!L$2:L$1000)</f>
        <v>Current</v>
      </c>
      <c r="M32" s="7" t="str">
        <f t="array" ref="M32">XLOOKUP($A32,'Raw Data'!$A$2:$A$1000,'Raw Data'!M$2:M$1000)</f>
        <v>Kartik</v>
      </c>
      <c r="N32" s="7" t="s">
        <v>482</v>
      </c>
    </row>
    <row r="33">
      <c r="A33" s="7" t="str">
        <f>IFERROR(__xludf.DUMMYFUNCTION("""COMPUTED_VALUE"""),"Req_1239234567951")</f>
        <v>Req_1239234567951</v>
      </c>
      <c r="B33" s="7" t="str">
        <f t="array" ref="B33">XLOOKUP($A33,'Raw Data'!$A$2:$A$1000,'Raw Data'!B$2:B$1000)</f>
        <v>Nisha Singh</v>
      </c>
      <c r="C33" s="7">
        <f t="array" ref="C33">XLOOKUP($A33,'Raw Data'!$A$2:$A$1000,'Raw Data'!C$2:C$1000)</f>
        <v>9234567951</v>
      </c>
      <c r="D33" s="7" t="str">
        <f t="array" ref="D33">XLOOKUP($A33,'Raw Data'!$A$2:$A$1000,'Raw Data'!D$2:D$1000)</f>
        <v>Nisha951@gmail.com</v>
      </c>
      <c r="E33" s="7" t="str">
        <f t="array" ref="E33">XLOOKUP($A33,'Raw Data'!$A$2:$A$1000,'Raw Data'!E$2:E$1000)</f>
        <v>Tamil</v>
      </c>
      <c r="F33" s="7" t="str">
        <f t="array" ref="F33">XLOOKUP($A33,'Raw Data'!$A$2:$A$1000,'Raw Data'!F$2:F$1000)</f>
        <v>Req_123</v>
      </c>
      <c r="G33" s="7" t="str">
        <f t="array" ref="G33">XLOOKUP($A33,'Raw Data'!$A$2:$A$1000,'Raw Data'!G$2:G$1000)</f>
        <v>IIMJobs</v>
      </c>
      <c r="H33" s="7" t="str">
        <f t="array" ref="H33">XLOOKUP($A33,'Raw Data'!$A$2:$A$1000,'Raw Data'!H$2:H$1000)</f>
        <v>Head Hunting</v>
      </c>
      <c r="I33" s="11">
        <f t="array" ref="I33">XLOOKUP($A33,'Raw Data'!$A$2:$A$1000,'Raw Data'!I$2:I$1000)</f>
        <v>45326</v>
      </c>
      <c r="J33" s="12" t="str">
        <f t="array" ref="J33">XLOOKUP($A33,'Raw Data'!$A$2:$A$1000,'Raw Data'!J$2:J$1000)</f>
        <v>https://drive.google.com/file/d/abc123456def</v>
      </c>
      <c r="K33" s="7" t="str">
        <f t="array" ref="K33">XLOOKUP($A33,'Raw Data'!$A$2:$A$1000,'Raw Data'!K$2:K$1000)</f>
        <v>http://linkedinNisha951@gmail.com:linkedin)</v>
      </c>
      <c r="L33" s="7" t="str">
        <f t="array" ref="L33">XLOOKUP($A33,'Raw Data'!$A$2:$A$1000,'Raw Data'!L$2:L$1000)</f>
        <v>Current</v>
      </c>
      <c r="M33" s="7" t="str">
        <f t="array" ref="M33">XLOOKUP($A33,'Raw Data'!$A$2:$A$1000,'Raw Data'!M$2:M$1000)</f>
        <v>Radhika</v>
      </c>
      <c r="N33" s="7" t="s">
        <v>482</v>
      </c>
    </row>
    <row r="34">
      <c r="A34" s="7" t="str">
        <f>IFERROR(__xludf.DUMMYFUNCTION("""COMPUTED_VALUE"""),"Req_1239234567955")</f>
        <v>Req_1239234567955</v>
      </c>
      <c r="B34" s="7" t="str">
        <f t="array" ref="B34">XLOOKUP($A34,'Raw Data'!$A$2:$A$1000,'Raw Data'!B$2:B$1000)</f>
        <v>Juhi Sharma</v>
      </c>
      <c r="C34" s="7">
        <f t="array" ref="C34">XLOOKUP($A34,'Raw Data'!$A$2:$A$1000,'Raw Data'!C$2:C$1000)</f>
        <v>9234567955</v>
      </c>
      <c r="D34" s="7" t="str">
        <f t="array" ref="D34">XLOOKUP($A34,'Raw Data'!$A$2:$A$1000,'Raw Data'!D$2:D$1000)</f>
        <v>Juhi 955@gmail.com</v>
      </c>
      <c r="E34" s="7" t="str">
        <f t="array" ref="E34">XLOOKUP($A34,'Raw Data'!$A$2:$A$1000,'Raw Data'!E$2:E$1000)</f>
        <v>Marathi</v>
      </c>
      <c r="F34" s="7" t="str">
        <f t="array" ref="F34">XLOOKUP($A34,'Raw Data'!$A$2:$A$1000,'Raw Data'!F$2:F$1000)</f>
        <v>Req_123</v>
      </c>
      <c r="G34" s="7" t="str">
        <f t="array" ref="G34">XLOOKUP($A34,'Raw Data'!$A$2:$A$1000,'Raw Data'!G$2:G$1000)</f>
        <v>IIMJobs</v>
      </c>
      <c r="H34" s="7" t="str">
        <f t="array" ref="H34">XLOOKUP($A34,'Raw Data'!$A$2:$A$1000,'Raw Data'!H$2:H$1000)</f>
        <v>Head Hunting</v>
      </c>
      <c r="I34" s="11">
        <f t="array" ref="I34">XLOOKUP($A34,'Raw Data'!$A$2:$A$1000,'Raw Data'!I$2:I$1000)</f>
        <v>45347</v>
      </c>
      <c r="J34" s="12" t="str">
        <f t="array" ref="J34">XLOOKUP($A34,'Raw Data'!$A$2:$A$1000,'Raw Data'!J$2:J$1000)</f>
        <v>https://drive.google.com/file/d/xyz987654uvw</v>
      </c>
      <c r="K34" s="7" t="str">
        <f t="array" ref="K34">XLOOKUP($A34,'Raw Data'!$A$2:$A$1000,'Raw Data'!K$2:K$1000)</f>
        <v>http://linkedinJuhi 955@gmail.com:linkedin)</v>
      </c>
      <c r="L34" s="7" t="str">
        <f t="array" ref="L34">XLOOKUP($A34,'Raw Data'!$A$2:$A$1000,'Raw Data'!L$2:L$1000)</f>
        <v>Current</v>
      </c>
      <c r="M34" s="7" t="str">
        <f t="array" ref="M34">XLOOKUP($A34,'Raw Data'!$A$2:$A$1000,'Raw Data'!M$2:M$1000)</f>
        <v>Kartik</v>
      </c>
      <c r="N34" s="7" t="s">
        <v>483</v>
      </c>
    </row>
    <row r="35">
      <c r="A35" s="7" t="str">
        <f>IFERROR(__xludf.DUMMYFUNCTION("""COMPUTED_VALUE"""),"Req_1239234567957")</f>
        <v>Req_1239234567957</v>
      </c>
      <c r="B35" s="7" t="str">
        <f t="array" ref="B35">XLOOKUP($A35,'Raw Data'!$A$2:$A$1000,'Raw Data'!B$2:B$1000)</f>
        <v>Pooja Gupta</v>
      </c>
      <c r="C35" s="7">
        <f t="array" ref="C35">XLOOKUP($A35,'Raw Data'!$A$2:$A$1000,'Raw Data'!C$2:C$1000)</f>
        <v>9234567957</v>
      </c>
      <c r="D35" s="7" t="str">
        <f t="array" ref="D35">XLOOKUP($A35,'Raw Data'!$A$2:$A$1000,'Raw Data'!D$2:D$1000)</f>
        <v>Pooja957@gmail.com</v>
      </c>
      <c r="E35" s="7" t="str">
        <f t="array" ref="E35">XLOOKUP($A35,'Raw Data'!$A$2:$A$1000,'Raw Data'!E$2:E$1000)</f>
        <v>Kannada</v>
      </c>
      <c r="F35" s="7" t="str">
        <f t="array" ref="F35">XLOOKUP($A35,'Raw Data'!$A$2:$A$1000,'Raw Data'!F$2:F$1000)</f>
        <v>Req_123</v>
      </c>
      <c r="G35" s="7" t="str">
        <f t="array" ref="G35">XLOOKUP($A35,'Raw Data'!$A$2:$A$1000,'Raw Data'!G$2:G$1000)</f>
        <v>Linkedin</v>
      </c>
      <c r="H35" s="7" t="str">
        <f t="array" ref="H35">XLOOKUP($A35,'Raw Data'!$A$2:$A$1000,'Raw Data'!H$2:H$1000)</f>
        <v>Head Hunting</v>
      </c>
      <c r="I35" s="11">
        <f t="array" ref="I35">XLOOKUP($A35,'Raw Data'!$A$2:$A$1000,'Raw Data'!I$2:I$1000)</f>
        <v>45367</v>
      </c>
      <c r="J35" s="12" t="str">
        <f t="array" ref="J35">XLOOKUP($A35,'Raw Data'!$A$2:$A$1000,'Raw Data'!J$2:J$1000)</f>
        <v>https://drive.google.com/file/d/abc123456def</v>
      </c>
      <c r="K35" s="7" t="str">
        <f t="array" ref="K35">XLOOKUP($A35,'Raw Data'!$A$2:$A$1000,'Raw Data'!K$2:K$1000)</f>
        <v>http://linkedinPooja957@gmail.com:linkedin)</v>
      </c>
      <c r="L35" s="7" t="str">
        <f t="array" ref="L35">XLOOKUP($A35,'Raw Data'!$A$2:$A$1000,'Raw Data'!L$2:L$1000)</f>
        <v>Current</v>
      </c>
      <c r="M35" s="7" t="str">
        <f t="array" ref="M35">XLOOKUP($A35,'Raw Data'!$A$2:$A$1000,'Raw Data'!M$2:M$1000)</f>
        <v>Ayushi</v>
      </c>
      <c r="N35" s="7" t="s">
        <v>482</v>
      </c>
    </row>
    <row r="36">
      <c r="A36" s="7" t="str">
        <f>IFERROR(__xludf.DUMMYFUNCTION("""COMPUTED_VALUE"""),"Req_1239234567958")</f>
        <v>Req_1239234567958</v>
      </c>
      <c r="B36" s="7" t="str">
        <f t="array" ref="B36">XLOOKUP($A36,'Raw Data'!$A$2:$A$1000,'Raw Data'!B$2:B$1000)</f>
        <v>Rohan Kapoor</v>
      </c>
      <c r="C36" s="7">
        <f t="array" ref="C36">XLOOKUP($A36,'Raw Data'!$A$2:$A$1000,'Raw Data'!C$2:C$1000)</f>
        <v>9234567958</v>
      </c>
      <c r="D36" s="7" t="str">
        <f t="array" ref="D36">XLOOKUP($A36,'Raw Data'!$A$2:$A$1000,'Raw Data'!D$2:D$1000)</f>
        <v>Rohan958@gmail.com</v>
      </c>
      <c r="E36" s="7" t="str">
        <f t="array" ref="E36">XLOOKUP($A36,'Raw Data'!$A$2:$A$1000,'Raw Data'!E$2:E$1000)</f>
        <v>Tamil</v>
      </c>
      <c r="F36" s="7" t="str">
        <f t="array" ref="F36">XLOOKUP($A36,'Raw Data'!$A$2:$A$1000,'Raw Data'!F$2:F$1000)</f>
        <v>Req_123</v>
      </c>
      <c r="G36" s="7" t="str">
        <f t="array" ref="G36">XLOOKUP($A36,'Raw Data'!$A$2:$A$1000,'Raw Data'!G$2:G$1000)</f>
        <v>Shine</v>
      </c>
      <c r="H36" s="7" t="str">
        <f t="array" ref="H36">XLOOKUP($A36,'Raw Data'!$A$2:$A$1000,'Raw Data'!H$2:H$1000)</f>
        <v>Head Hunting</v>
      </c>
      <c r="I36" s="11">
        <f t="array" ref="I36">XLOOKUP($A36,'Raw Data'!$A$2:$A$1000,'Raw Data'!I$2:I$1000)</f>
        <v>45292</v>
      </c>
      <c r="J36" s="12" t="str">
        <f t="array" ref="J36">XLOOKUP($A36,'Raw Data'!$A$2:$A$1000,'Raw Data'!J$2:J$1000)</f>
        <v>https://drive.google.com/file/d/xyz987654uvw</v>
      </c>
      <c r="K36" s="7" t="str">
        <f t="array" ref="K36">XLOOKUP($A36,'Raw Data'!$A$2:$A$1000,'Raw Data'!K$2:K$1000)</f>
        <v>http://linkedinRohan958@gmail.com:linkedin)</v>
      </c>
      <c r="L36" s="7" t="str">
        <f t="array" ref="L36">XLOOKUP($A36,'Raw Data'!$A$2:$A$1000,'Raw Data'!L$2:L$1000)</f>
        <v>Current</v>
      </c>
      <c r="M36" s="7" t="str">
        <f t="array" ref="M36">XLOOKUP($A36,'Raw Data'!$A$2:$A$1000,'Raw Data'!M$2:M$1000)</f>
        <v>Ranjitha</v>
      </c>
      <c r="N36" s="7" t="s">
        <v>483</v>
      </c>
    </row>
    <row r="37">
      <c r="A37" s="7" t="str">
        <f>IFERROR(__xludf.DUMMYFUNCTION("""COMPUTED_VALUE"""),"Req_1239234567959")</f>
        <v>Req_1239234567959</v>
      </c>
      <c r="B37" s="7" t="str">
        <f t="array" ref="B37">XLOOKUP($A37,'Raw Data'!$A$2:$A$1000,'Raw Data'!B$2:B$1000)</f>
        <v>Vandana Verma</v>
      </c>
      <c r="C37" s="7">
        <f t="array" ref="C37">XLOOKUP($A37,'Raw Data'!$A$2:$A$1000,'Raw Data'!C$2:C$1000)</f>
        <v>9234567959</v>
      </c>
      <c r="D37" s="7" t="str">
        <f t="array" ref="D37">XLOOKUP($A37,'Raw Data'!$A$2:$A$1000,'Raw Data'!D$2:D$1000)</f>
        <v>Vanda959@gmail.com</v>
      </c>
      <c r="E37" s="7" t="str">
        <f t="array" ref="E37">XLOOKUP($A37,'Raw Data'!$A$2:$A$1000,'Raw Data'!E$2:E$1000)</f>
        <v>Malayalam</v>
      </c>
      <c r="F37" s="7" t="str">
        <f t="array" ref="F37">XLOOKUP($A37,'Raw Data'!$A$2:$A$1000,'Raw Data'!F$2:F$1000)</f>
        <v>Req_123</v>
      </c>
      <c r="G37" s="7" t="str">
        <f t="array" ref="G37">XLOOKUP($A37,'Raw Data'!$A$2:$A$1000,'Raw Data'!G$2:G$1000)</f>
        <v>Naukri</v>
      </c>
      <c r="H37" s="7" t="str">
        <f t="array" ref="H37">XLOOKUP($A37,'Raw Data'!$A$2:$A$1000,'Raw Data'!H$2:H$1000)</f>
        <v>Job Posting</v>
      </c>
      <c r="I37" s="11">
        <f t="array" ref="I37">XLOOKUP($A37,'Raw Data'!$A$2:$A$1000,'Raw Data'!I$2:I$1000)</f>
        <v>45297</v>
      </c>
      <c r="J37" s="12" t="str">
        <f t="array" ref="J37">XLOOKUP($A37,'Raw Data'!$A$2:$A$1000,'Raw Data'!J$2:J$1000)</f>
        <v>https://drive.google.com/file/d/mno456789pqr</v>
      </c>
      <c r="K37" s="7" t="str">
        <f t="array" ref="K37">XLOOKUP($A37,'Raw Data'!$A$2:$A$1000,'Raw Data'!K$2:K$1000)</f>
        <v>http://linkedinVanda959@gmail.com:linkedin)</v>
      </c>
      <c r="L37" s="7" t="str">
        <f t="array" ref="L37">XLOOKUP($A37,'Raw Data'!$A$2:$A$1000,'Raw Data'!L$2:L$1000)</f>
        <v>Current</v>
      </c>
      <c r="M37" s="7" t="str">
        <f t="array" ref="M37">XLOOKUP($A37,'Raw Data'!$A$2:$A$1000,'Raw Data'!M$2:M$1000)</f>
        <v>Ayushi</v>
      </c>
      <c r="N37" s="7" t="s">
        <v>482</v>
      </c>
    </row>
    <row r="38">
      <c r="A38" s="7" t="str">
        <f>IFERROR(__xludf.DUMMYFUNCTION("""COMPUTED_VALUE"""),"Req_1239234567963")</f>
        <v>Req_1239234567963</v>
      </c>
      <c r="B38" s="7" t="str">
        <f t="array" ref="B38">XLOOKUP($A38,'Raw Data'!$A$2:$A$1000,'Raw Data'!B$2:B$1000)</f>
        <v>Trisha Das</v>
      </c>
      <c r="C38" s="7">
        <f t="array" ref="C38">XLOOKUP($A38,'Raw Data'!$A$2:$A$1000,'Raw Data'!C$2:C$1000)</f>
        <v>9234567963</v>
      </c>
      <c r="D38" s="7" t="str">
        <f t="array" ref="D38">XLOOKUP($A38,'Raw Data'!$A$2:$A$1000,'Raw Data'!D$2:D$1000)</f>
        <v>Trish963@gmail.com</v>
      </c>
      <c r="E38" s="7" t="str">
        <f t="array" ref="E38">XLOOKUP($A38,'Raw Data'!$A$2:$A$1000,'Raw Data'!E$2:E$1000)</f>
        <v>Kannada</v>
      </c>
      <c r="F38" s="7" t="str">
        <f t="array" ref="F38">XLOOKUP($A38,'Raw Data'!$A$2:$A$1000,'Raw Data'!F$2:F$1000)</f>
        <v>Req_123</v>
      </c>
      <c r="G38" s="7" t="str">
        <f t="array" ref="G38">XLOOKUP($A38,'Raw Data'!$A$2:$A$1000,'Raw Data'!G$2:G$1000)</f>
        <v>Naukri</v>
      </c>
      <c r="H38" s="7" t="str">
        <f t="array" ref="H38">XLOOKUP($A38,'Raw Data'!$A$2:$A$1000,'Raw Data'!H$2:H$1000)</f>
        <v>Head Hunting</v>
      </c>
      <c r="I38" s="11">
        <f t="array" ref="I38">XLOOKUP($A38,'Raw Data'!$A$2:$A$1000,'Raw Data'!I$2:I$1000)</f>
        <v>45331</v>
      </c>
      <c r="J38" s="12" t="str">
        <f t="array" ref="J38">XLOOKUP($A38,'Raw Data'!$A$2:$A$1000,'Raw Data'!J$2:J$1000)</f>
        <v>https://drive.google.com/file/d/abc123456def</v>
      </c>
      <c r="K38" s="7" t="str">
        <f t="array" ref="K38">XLOOKUP($A38,'Raw Data'!$A$2:$A$1000,'Raw Data'!K$2:K$1000)</f>
        <v>http://linkedinTrish963@gmail.com:linkedin)</v>
      </c>
      <c r="L38" s="7" t="str">
        <f t="array" ref="L38">XLOOKUP($A38,'Raw Data'!$A$2:$A$1000,'Raw Data'!L$2:L$1000)</f>
        <v>Current</v>
      </c>
      <c r="M38" s="7" t="str">
        <f t="array" ref="M38">XLOOKUP($A38,'Raw Data'!$A$2:$A$1000,'Raw Data'!M$2:M$1000)</f>
        <v>Ranjitha</v>
      </c>
      <c r="N38" s="7" t="s">
        <v>483</v>
      </c>
    </row>
    <row r="39">
      <c r="A39" s="7" t="str">
        <f>IFERROR(__xludf.DUMMYFUNCTION("""COMPUTED_VALUE"""),"Req_1239234567965")</f>
        <v>Req_1239234567965</v>
      </c>
      <c r="B39" s="7" t="str">
        <f t="array" ref="B39">XLOOKUP($A39,'Raw Data'!$A$2:$A$1000,'Raw Data'!B$2:B$1000)</f>
        <v>Sangeeta Reddy</v>
      </c>
      <c r="C39" s="7">
        <f t="array" ref="C39">XLOOKUP($A39,'Raw Data'!$A$2:$A$1000,'Raw Data'!C$2:C$1000)</f>
        <v>9234567965</v>
      </c>
      <c r="D39" s="7" t="str">
        <f t="array" ref="D39">XLOOKUP($A39,'Raw Data'!$A$2:$A$1000,'Raw Data'!D$2:D$1000)</f>
        <v>Sange965@gmail.com</v>
      </c>
      <c r="E39" s="7" t="str">
        <f t="array" ref="E39">XLOOKUP($A39,'Raw Data'!$A$2:$A$1000,'Raw Data'!E$2:E$1000)</f>
        <v>Malayalam</v>
      </c>
      <c r="F39" s="7" t="str">
        <f t="array" ref="F39">XLOOKUP($A39,'Raw Data'!$A$2:$A$1000,'Raw Data'!F$2:F$1000)</f>
        <v>Req_123</v>
      </c>
      <c r="G39" s="7" t="str">
        <f t="array" ref="G39">XLOOKUP($A39,'Raw Data'!$A$2:$A$1000,'Raw Data'!G$2:G$1000)</f>
        <v>Linkedin</v>
      </c>
      <c r="H39" s="7" t="str">
        <f t="array" ref="H39">XLOOKUP($A39,'Raw Data'!$A$2:$A$1000,'Raw Data'!H$2:H$1000)</f>
        <v>Head Hunting</v>
      </c>
      <c r="I39" s="11">
        <f t="array" ref="I39">XLOOKUP($A39,'Raw Data'!$A$2:$A$1000,'Raw Data'!I$2:I$1000)</f>
        <v>45344</v>
      </c>
      <c r="J39" s="12" t="str">
        <f t="array" ref="J39">XLOOKUP($A39,'Raw Data'!$A$2:$A$1000,'Raw Data'!J$2:J$1000)</f>
        <v>https://drive.google.com/file/d/mno456789pqr</v>
      </c>
      <c r="K39" s="7" t="str">
        <f t="array" ref="K39">XLOOKUP($A39,'Raw Data'!$A$2:$A$1000,'Raw Data'!K$2:K$1000)</f>
        <v>http://linkedinSange965@gmail.com:linkedin)</v>
      </c>
      <c r="L39" s="7" t="str">
        <f t="array" ref="L39">XLOOKUP($A39,'Raw Data'!$A$2:$A$1000,'Raw Data'!L$2:L$1000)</f>
        <v>Current</v>
      </c>
      <c r="M39" s="7" t="str">
        <f t="array" ref="M39">XLOOKUP($A39,'Raw Data'!$A$2:$A$1000,'Raw Data'!M$2:M$1000)</f>
        <v>Kartik</v>
      </c>
      <c r="N39" s="7" t="s">
        <v>483</v>
      </c>
    </row>
    <row r="40">
      <c r="A40" s="7" t="str">
        <f>IFERROR(__xludf.DUMMYFUNCTION("""COMPUTED_VALUE"""),"Req_1239234567966")</f>
        <v>Req_1239234567966</v>
      </c>
      <c r="B40" s="7" t="str">
        <f t="array" ref="B40">XLOOKUP($A40,'Raw Data'!$A$2:$A$1000,'Raw Data'!B$2:B$1000)</f>
        <v>Sujit Gupta</v>
      </c>
      <c r="C40" s="7">
        <f t="array" ref="C40">XLOOKUP($A40,'Raw Data'!$A$2:$A$1000,'Raw Data'!C$2:C$1000)</f>
        <v>9234567966</v>
      </c>
      <c r="D40" s="7" t="str">
        <f t="array" ref="D40">XLOOKUP($A40,'Raw Data'!$A$2:$A$1000,'Raw Data'!D$2:D$1000)</f>
        <v>Sujit966@gmail.com</v>
      </c>
      <c r="E40" s="7" t="str">
        <f t="array" ref="E40">XLOOKUP($A40,'Raw Data'!$A$2:$A$1000,'Raw Data'!E$2:E$1000)</f>
        <v>Telugu</v>
      </c>
      <c r="F40" s="7" t="str">
        <f t="array" ref="F40">XLOOKUP($A40,'Raw Data'!$A$2:$A$1000,'Raw Data'!F$2:F$1000)</f>
        <v>Req_123</v>
      </c>
      <c r="G40" s="7" t="str">
        <f t="array" ref="G40">XLOOKUP($A40,'Raw Data'!$A$2:$A$1000,'Raw Data'!G$2:G$1000)</f>
        <v>Referral</v>
      </c>
      <c r="H40" s="7" t="str">
        <f t="array" ref="H40">XLOOKUP($A40,'Raw Data'!$A$2:$A$1000,'Raw Data'!H$2:H$1000)</f>
        <v>Priya Rajan</v>
      </c>
      <c r="I40" s="11">
        <f t="array" ref="I40">XLOOKUP($A40,'Raw Data'!$A$2:$A$1000,'Raw Data'!I$2:I$1000)</f>
        <v>45368</v>
      </c>
      <c r="J40" s="12" t="str">
        <f t="array" ref="J40">XLOOKUP($A40,'Raw Data'!$A$2:$A$1000,'Raw Data'!J$2:J$1000)</f>
        <v>https://drive.google.com/file/d/abc123456def</v>
      </c>
      <c r="K40" s="7" t="str">
        <f t="array" ref="K40">XLOOKUP($A40,'Raw Data'!$A$2:$A$1000,'Raw Data'!K$2:K$1000)</f>
        <v>http://linkedinSujit966@gmail.com:linkedin)</v>
      </c>
      <c r="L40" s="7" t="str">
        <f t="array" ref="L40">XLOOKUP($A40,'Raw Data'!$A$2:$A$1000,'Raw Data'!L$2:L$1000)</f>
        <v>Current</v>
      </c>
      <c r="M40" s="7" t="str">
        <f t="array" ref="M40">XLOOKUP($A40,'Raw Data'!$A$2:$A$1000,'Raw Data'!M$2:M$1000)</f>
        <v>Radhika</v>
      </c>
      <c r="N40" s="7" t="s">
        <v>482</v>
      </c>
    </row>
    <row r="41">
      <c r="A41" s="7" t="str">
        <f>IFERROR(__xludf.DUMMYFUNCTION("""COMPUTED_VALUE"""),"Req_1239234567967")</f>
        <v>Req_1239234567967</v>
      </c>
      <c r="B41" s="7" t="str">
        <f t="array" ref="B41">XLOOKUP($A41,'Raw Data'!$A$2:$A$1000,'Raw Data'!B$2:B$1000)</f>
        <v>Aarti Shah</v>
      </c>
      <c r="C41" s="7">
        <f t="array" ref="C41">XLOOKUP($A41,'Raw Data'!$A$2:$A$1000,'Raw Data'!C$2:C$1000)</f>
        <v>9234567967</v>
      </c>
      <c r="D41" s="7" t="str">
        <f t="array" ref="D41">XLOOKUP($A41,'Raw Data'!$A$2:$A$1000,'Raw Data'!D$2:D$1000)</f>
        <v>Aarti967@gmail.com</v>
      </c>
      <c r="E41" s="7" t="str">
        <f t="array" ref="E41">XLOOKUP($A41,'Raw Data'!$A$2:$A$1000,'Raw Data'!E$2:E$1000)</f>
        <v>Marathi</v>
      </c>
      <c r="F41" s="7" t="str">
        <f t="array" ref="F41">XLOOKUP($A41,'Raw Data'!$A$2:$A$1000,'Raw Data'!F$2:F$1000)</f>
        <v>Req_123</v>
      </c>
      <c r="G41" s="7" t="str">
        <f t="array" ref="G41">XLOOKUP($A41,'Raw Data'!$A$2:$A$1000,'Raw Data'!G$2:G$1000)</f>
        <v>Shine</v>
      </c>
      <c r="H41" s="7" t="str">
        <f t="array" ref="H41">XLOOKUP($A41,'Raw Data'!$A$2:$A$1000,'Raw Data'!H$2:H$1000)</f>
        <v>Head Hunting</v>
      </c>
      <c r="I41" s="11">
        <f t="array" ref="I41">XLOOKUP($A41,'Raw Data'!$A$2:$A$1000,'Raw Data'!I$2:I$1000)</f>
        <v>45369</v>
      </c>
      <c r="J41" s="12" t="str">
        <f t="array" ref="J41">XLOOKUP($A41,'Raw Data'!$A$2:$A$1000,'Raw Data'!J$2:J$1000)</f>
        <v>https://drive.google.com/file/d/xyz987654uvw</v>
      </c>
      <c r="K41" s="7" t="str">
        <f t="array" ref="K41">XLOOKUP($A41,'Raw Data'!$A$2:$A$1000,'Raw Data'!K$2:K$1000)</f>
        <v>http://linkedinAarti967@gmail.com:linkedin)</v>
      </c>
      <c r="L41" s="7" t="str">
        <f t="array" ref="L41">XLOOKUP($A41,'Raw Data'!$A$2:$A$1000,'Raw Data'!L$2:L$1000)</f>
        <v>Current</v>
      </c>
      <c r="M41" s="7" t="str">
        <f t="array" ref="M41">XLOOKUP($A41,'Raw Data'!$A$2:$A$1000,'Raw Data'!M$2:M$1000)</f>
        <v>Ayushi</v>
      </c>
      <c r="N41" s="7" t="s">
        <v>482</v>
      </c>
    </row>
    <row r="42">
      <c r="A42" s="7" t="str">
        <f>IFERROR(__xludf.DUMMYFUNCTION("""COMPUTED_VALUE"""),"Req_1239234567971")</f>
        <v>Req_1239234567971</v>
      </c>
      <c r="B42" s="7" t="str">
        <f t="array" ref="B42">XLOOKUP($A42,'Raw Data'!$A$2:$A$1000,'Raw Data'!B$2:B$1000)</f>
        <v>Anjali Patel</v>
      </c>
      <c r="C42" s="7">
        <f t="array" ref="C42">XLOOKUP($A42,'Raw Data'!$A$2:$A$1000,'Raw Data'!C$2:C$1000)</f>
        <v>9234567971</v>
      </c>
      <c r="D42" s="7" t="str">
        <f t="array" ref="D42">XLOOKUP($A42,'Raw Data'!$A$2:$A$1000,'Raw Data'!D$2:D$1000)</f>
        <v>Anjal971@gmail.com</v>
      </c>
      <c r="E42" s="7" t="str">
        <f t="array" ref="E42">XLOOKUP($A42,'Raw Data'!$A$2:$A$1000,'Raw Data'!E$2:E$1000)</f>
        <v>Malayalam</v>
      </c>
      <c r="F42" s="7" t="str">
        <f t="array" ref="F42">XLOOKUP($A42,'Raw Data'!$A$2:$A$1000,'Raw Data'!F$2:F$1000)</f>
        <v>Req_123</v>
      </c>
      <c r="G42" s="7" t="str">
        <f t="array" ref="G42">XLOOKUP($A42,'Raw Data'!$A$2:$A$1000,'Raw Data'!G$2:G$1000)</f>
        <v>Shine</v>
      </c>
      <c r="H42" s="7" t="str">
        <f t="array" ref="H42">XLOOKUP($A42,'Raw Data'!$A$2:$A$1000,'Raw Data'!H$2:H$1000)</f>
        <v>Head Hunting</v>
      </c>
      <c r="I42" s="11">
        <f t="array" ref="I42">XLOOKUP($A42,'Raw Data'!$A$2:$A$1000,'Raw Data'!I$2:I$1000)</f>
        <v>45373</v>
      </c>
      <c r="J42" s="12" t="str">
        <f t="array" ref="J42">XLOOKUP($A42,'Raw Data'!$A$2:$A$1000,'Raw Data'!J$2:J$1000)</f>
        <v>https://drive.google.com/file/d/mno456789pqr</v>
      </c>
      <c r="K42" s="7" t="str">
        <f t="array" ref="K42">XLOOKUP($A42,'Raw Data'!$A$2:$A$1000,'Raw Data'!K$2:K$1000)</f>
        <v>http://linkedinAnjal971@gmail.com:linkedin)</v>
      </c>
      <c r="L42" s="7" t="str">
        <f t="array" ref="L42">XLOOKUP($A42,'Raw Data'!$A$2:$A$1000,'Raw Data'!L$2:L$1000)</f>
        <v>Current</v>
      </c>
      <c r="M42" s="7" t="str">
        <f t="array" ref="M42">XLOOKUP($A42,'Raw Data'!$A$2:$A$1000,'Raw Data'!M$2:M$1000)</f>
        <v>Radhika</v>
      </c>
      <c r="N42" s="7" t="s">
        <v>483</v>
      </c>
    </row>
    <row r="43">
      <c r="A43" s="7" t="str">
        <f>IFERROR(__xludf.DUMMYFUNCTION("""COMPUTED_VALUE"""),"Req_1239234567973")</f>
        <v>Req_1239234567973</v>
      </c>
      <c r="B43" s="7" t="str">
        <f t="array" ref="B43">XLOOKUP($A43,'Raw Data'!$A$2:$A$1000,'Raw Data'!B$2:B$1000)</f>
        <v>Neha Malhotra</v>
      </c>
      <c r="C43" s="7">
        <f t="array" ref="C43">XLOOKUP($A43,'Raw Data'!$A$2:$A$1000,'Raw Data'!C$2:C$1000)</f>
        <v>9234567973</v>
      </c>
      <c r="D43" s="7" t="str">
        <f t="array" ref="D43">XLOOKUP($A43,'Raw Data'!$A$2:$A$1000,'Raw Data'!D$2:D$1000)</f>
        <v>Neha 973@gmail.com</v>
      </c>
      <c r="E43" s="7" t="str">
        <f t="array" ref="E43">XLOOKUP($A43,'Raw Data'!$A$2:$A$1000,'Raw Data'!E$2:E$1000)</f>
        <v>Marathi</v>
      </c>
      <c r="F43" s="7" t="str">
        <f t="array" ref="F43">XLOOKUP($A43,'Raw Data'!$A$2:$A$1000,'Raw Data'!F$2:F$1000)</f>
        <v>Req_123</v>
      </c>
      <c r="G43" s="7" t="str">
        <f t="array" ref="G43">XLOOKUP($A43,'Raw Data'!$A$2:$A$1000,'Raw Data'!G$2:G$1000)</f>
        <v>Naukri</v>
      </c>
      <c r="H43" s="7" t="str">
        <f t="array" ref="H43">XLOOKUP($A43,'Raw Data'!$A$2:$A$1000,'Raw Data'!H$2:H$1000)</f>
        <v>Head Hunting</v>
      </c>
      <c r="I43" s="11">
        <f t="array" ref="I43">XLOOKUP($A43,'Raw Data'!$A$2:$A$1000,'Raw Data'!I$2:I$1000)</f>
        <v>45375</v>
      </c>
      <c r="J43" s="12" t="str">
        <f t="array" ref="J43">XLOOKUP($A43,'Raw Data'!$A$2:$A$1000,'Raw Data'!J$2:J$1000)</f>
        <v>https://drive.google.com/file/d/xyz987654uvw</v>
      </c>
      <c r="K43" s="7" t="str">
        <f t="array" ref="K43">XLOOKUP($A43,'Raw Data'!$A$2:$A$1000,'Raw Data'!K$2:K$1000)</f>
        <v>http://linkedinNeha 973@gmail.com:linkedin)</v>
      </c>
      <c r="L43" s="7" t="str">
        <f t="array" ref="L43">XLOOKUP($A43,'Raw Data'!$A$2:$A$1000,'Raw Data'!L$2:L$1000)</f>
        <v>Current</v>
      </c>
      <c r="M43" s="7" t="str">
        <f t="array" ref="M43">XLOOKUP($A43,'Raw Data'!$A$2:$A$1000,'Raw Data'!M$2:M$1000)</f>
        <v>Ranjitha</v>
      </c>
      <c r="N43" s="7" t="s">
        <v>482</v>
      </c>
    </row>
    <row r="44">
      <c r="A44" s="7" t="str">
        <f>IFERROR(__xludf.DUMMYFUNCTION("""COMPUTED_VALUE"""),"Req_1239234567974")</f>
        <v>Req_1239234567974</v>
      </c>
      <c r="B44" s="7" t="str">
        <f t="array" ref="B44">XLOOKUP($A44,'Raw Data'!$A$2:$A$1000,'Raw Data'!B$2:B$1000)</f>
        <v>Akshay Singh</v>
      </c>
      <c r="C44" s="7">
        <f t="array" ref="C44">XLOOKUP($A44,'Raw Data'!$A$2:$A$1000,'Raw Data'!C$2:C$1000)</f>
        <v>9234567974</v>
      </c>
      <c r="D44" s="7" t="str">
        <f t="array" ref="D44">XLOOKUP($A44,'Raw Data'!$A$2:$A$1000,'Raw Data'!D$2:D$1000)</f>
        <v>Aksha974@gmail.com</v>
      </c>
      <c r="E44" s="7" t="str">
        <f t="array" ref="E44">XLOOKUP($A44,'Raw Data'!$A$2:$A$1000,'Raw Data'!E$2:E$1000)</f>
        <v>Hindi</v>
      </c>
      <c r="F44" s="7" t="str">
        <f t="array" ref="F44">XLOOKUP($A44,'Raw Data'!$A$2:$A$1000,'Raw Data'!F$2:F$1000)</f>
        <v>Req_123</v>
      </c>
      <c r="G44" s="7" t="str">
        <f t="array" ref="G44">XLOOKUP($A44,'Raw Data'!$A$2:$A$1000,'Raw Data'!G$2:G$1000)</f>
        <v>IIMJobs</v>
      </c>
      <c r="H44" s="7" t="str">
        <f t="array" ref="H44">XLOOKUP($A44,'Raw Data'!$A$2:$A$1000,'Raw Data'!H$2:H$1000)</f>
        <v>Head Hunting</v>
      </c>
      <c r="I44" s="11">
        <f t="array" ref="I44">XLOOKUP($A44,'Raw Data'!$A$2:$A$1000,'Raw Data'!I$2:I$1000)</f>
        <v>45376</v>
      </c>
      <c r="J44" s="12" t="str">
        <f t="array" ref="J44">XLOOKUP($A44,'Raw Data'!$A$2:$A$1000,'Raw Data'!J$2:J$1000)</f>
        <v>https://drive.google.com/file/d/mno456789pqr</v>
      </c>
      <c r="K44" s="7" t="str">
        <f t="array" ref="K44">XLOOKUP($A44,'Raw Data'!$A$2:$A$1000,'Raw Data'!K$2:K$1000)</f>
        <v>http://linkedinAksha974@gmail.com:linkedin)</v>
      </c>
      <c r="L44" s="7" t="str">
        <f t="array" ref="L44">XLOOKUP($A44,'Raw Data'!$A$2:$A$1000,'Raw Data'!L$2:L$1000)</f>
        <v>Current</v>
      </c>
      <c r="M44" s="7" t="str">
        <f t="array" ref="M44">XLOOKUP($A44,'Raw Data'!$A$2:$A$1000,'Raw Data'!M$2:M$1000)</f>
        <v>Ayushi</v>
      </c>
      <c r="N44" s="7" t="s">
        <v>482</v>
      </c>
    </row>
    <row r="45">
      <c r="A45" s="7" t="str">
        <f>IFERROR(__xludf.DUMMYFUNCTION("""COMPUTED_VALUE"""),"Req_1239234567975")</f>
        <v>Req_1239234567975</v>
      </c>
      <c r="B45" s="7" t="str">
        <f t="array" ref="B45">XLOOKUP($A45,'Raw Data'!$A$2:$A$1000,'Raw Data'!B$2:B$1000)</f>
        <v>Radhika Sharma</v>
      </c>
      <c r="C45" s="7">
        <f t="array" ref="C45">XLOOKUP($A45,'Raw Data'!$A$2:$A$1000,'Raw Data'!C$2:C$1000)</f>
        <v>9234567975</v>
      </c>
      <c r="D45" s="7" t="str">
        <f t="array" ref="D45">XLOOKUP($A45,'Raw Data'!$A$2:$A$1000,'Raw Data'!D$2:D$1000)</f>
        <v>Radhi975@gmail.com</v>
      </c>
      <c r="E45" s="7" t="str">
        <f t="array" ref="E45">XLOOKUP($A45,'Raw Data'!$A$2:$A$1000,'Raw Data'!E$2:E$1000)</f>
        <v>Tamil</v>
      </c>
      <c r="F45" s="7" t="str">
        <f t="array" ref="F45">XLOOKUP($A45,'Raw Data'!$A$2:$A$1000,'Raw Data'!F$2:F$1000)</f>
        <v>Req_123</v>
      </c>
      <c r="G45" s="7" t="str">
        <f t="array" ref="G45">XLOOKUP($A45,'Raw Data'!$A$2:$A$1000,'Raw Data'!G$2:G$1000)</f>
        <v>Referral</v>
      </c>
      <c r="H45" s="7" t="str">
        <f t="array" ref="H45">XLOOKUP($A45,'Raw Data'!$A$2:$A$1000,'Raw Data'!H$2:H$1000)</f>
        <v>Shalini Nair</v>
      </c>
      <c r="I45" s="11">
        <f t="array" ref="I45">XLOOKUP($A45,'Raw Data'!$A$2:$A$1000,'Raw Data'!I$2:I$1000)</f>
        <v>45377</v>
      </c>
      <c r="J45" s="12" t="str">
        <f t="array" ref="J45">XLOOKUP($A45,'Raw Data'!$A$2:$A$1000,'Raw Data'!J$2:J$1000)</f>
        <v>https://drive.google.com/file/d/abc123456def</v>
      </c>
      <c r="K45" s="7" t="str">
        <f t="array" ref="K45">XLOOKUP($A45,'Raw Data'!$A$2:$A$1000,'Raw Data'!K$2:K$1000)</f>
        <v>http://linkedinRadhi975@gmail.com:linkedin)</v>
      </c>
      <c r="L45" s="7" t="str">
        <f t="array" ref="L45">XLOOKUP($A45,'Raw Data'!$A$2:$A$1000,'Raw Data'!L$2:L$1000)</f>
        <v>Current</v>
      </c>
      <c r="M45" s="7" t="str">
        <f t="array" ref="M45">XLOOKUP($A45,'Raw Data'!$A$2:$A$1000,'Raw Data'!M$2:M$1000)</f>
        <v>Kartik</v>
      </c>
      <c r="N45" s="7" t="s">
        <v>483</v>
      </c>
    </row>
    <row r="46">
      <c r="A46" s="7" t="str">
        <f>IFERROR(__xludf.DUMMYFUNCTION("""COMPUTED_VALUE"""),"Req_1239234567979")</f>
        <v>Req_1239234567979</v>
      </c>
      <c r="B46" s="7" t="str">
        <f t="array" ref="B46">XLOOKUP($A46,'Raw Data'!$A$2:$A$1000,'Raw Data'!B$2:B$1000)</f>
        <v>Tanuja Singh</v>
      </c>
      <c r="C46" s="7">
        <f t="array" ref="C46">XLOOKUP($A46,'Raw Data'!$A$2:$A$1000,'Raw Data'!C$2:C$1000)</f>
        <v>9234567979</v>
      </c>
      <c r="D46" s="7" t="str">
        <f t="array" ref="D46">XLOOKUP($A46,'Raw Data'!$A$2:$A$1000,'Raw Data'!D$2:D$1000)</f>
        <v>Tanuj979@gmail.com</v>
      </c>
      <c r="E46" s="7" t="str">
        <f t="array" ref="E46">XLOOKUP($A46,'Raw Data'!$A$2:$A$1000,'Raw Data'!E$2:E$1000)</f>
        <v>Marathi</v>
      </c>
      <c r="F46" s="7" t="str">
        <f t="array" ref="F46">XLOOKUP($A46,'Raw Data'!$A$2:$A$1000,'Raw Data'!F$2:F$1000)</f>
        <v>Req_123</v>
      </c>
      <c r="G46" s="7" t="str">
        <f t="array" ref="G46">XLOOKUP($A46,'Raw Data'!$A$2:$A$1000,'Raw Data'!G$2:G$1000)</f>
        <v>Linkedin</v>
      </c>
      <c r="H46" s="7" t="str">
        <f t="array" ref="H46">XLOOKUP($A46,'Raw Data'!$A$2:$A$1000,'Raw Data'!H$2:H$1000)</f>
        <v>Job Posting</v>
      </c>
      <c r="I46" s="11">
        <f t="array" ref="I46">XLOOKUP($A46,'Raw Data'!$A$2:$A$1000,'Raw Data'!I$2:I$1000)</f>
        <v>45381</v>
      </c>
      <c r="J46" s="12" t="str">
        <f t="array" ref="J46">XLOOKUP($A46,'Raw Data'!$A$2:$A$1000,'Raw Data'!J$2:J$1000)</f>
        <v>https://drive.google.com/file/d/xyz987654uvw</v>
      </c>
      <c r="K46" s="7" t="str">
        <f t="array" ref="K46">XLOOKUP($A46,'Raw Data'!$A$2:$A$1000,'Raw Data'!K$2:K$1000)</f>
        <v>http://linkedinTanuj979@gmail.com:linkedin)</v>
      </c>
      <c r="L46" s="7" t="str">
        <f t="array" ref="L46">XLOOKUP($A46,'Raw Data'!$A$2:$A$1000,'Raw Data'!L$2:L$1000)</f>
        <v>Current</v>
      </c>
      <c r="M46" s="7" t="str">
        <f t="array" ref="M46">XLOOKUP($A46,'Raw Data'!$A$2:$A$1000,'Raw Data'!M$2:M$1000)</f>
        <v>Ayushi</v>
      </c>
      <c r="N46" s="7" t="s">
        <v>483</v>
      </c>
    </row>
    <row r="47">
      <c r="A47" s="7" t="str">
        <f>IFERROR(__xludf.DUMMYFUNCTION("""COMPUTED_VALUE"""),"Req_1239234567981")</f>
        <v>Req_1239234567981</v>
      </c>
      <c r="B47" s="7" t="str">
        <f t="array" ref="B47">XLOOKUP($A47,'Raw Data'!$A$2:$A$1000,'Raw Data'!B$2:B$1000)</f>
        <v>Meenakshi Gupta</v>
      </c>
      <c r="C47" s="7">
        <f t="array" ref="C47">XLOOKUP($A47,'Raw Data'!$A$2:$A$1000,'Raw Data'!C$2:C$1000)</f>
        <v>9234567981</v>
      </c>
      <c r="D47" s="7" t="str">
        <f t="array" ref="D47">XLOOKUP($A47,'Raw Data'!$A$2:$A$1000,'Raw Data'!D$2:D$1000)</f>
        <v>Meena981@gmail.com</v>
      </c>
      <c r="E47" s="7" t="str">
        <f t="array" ref="E47">XLOOKUP($A47,'Raw Data'!$A$2:$A$1000,'Raw Data'!E$2:E$1000)</f>
        <v>Kannada</v>
      </c>
      <c r="F47" s="7" t="str">
        <f t="array" ref="F47">XLOOKUP($A47,'Raw Data'!$A$2:$A$1000,'Raw Data'!F$2:F$1000)</f>
        <v>Req_123</v>
      </c>
      <c r="G47" s="7" t="str">
        <f t="array" ref="G47">XLOOKUP($A47,'Raw Data'!$A$2:$A$1000,'Raw Data'!G$2:G$1000)</f>
        <v>Shine</v>
      </c>
      <c r="H47" s="7" t="str">
        <f t="array" ref="H47">XLOOKUP($A47,'Raw Data'!$A$2:$A$1000,'Raw Data'!H$2:H$1000)</f>
        <v>Job Posting</v>
      </c>
      <c r="I47" s="11">
        <f t="array" ref="I47">XLOOKUP($A47,'Raw Data'!$A$2:$A$1000,'Raw Data'!I$2:I$1000)</f>
        <v>45349</v>
      </c>
      <c r="J47" s="12" t="str">
        <f t="array" ref="J47">XLOOKUP($A47,'Raw Data'!$A$2:$A$1000,'Raw Data'!J$2:J$1000)</f>
        <v>https://drive.google.com/file/d/abc123456def</v>
      </c>
      <c r="K47" s="7" t="str">
        <f t="array" ref="K47">XLOOKUP($A47,'Raw Data'!$A$2:$A$1000,'Raw Data'!K$2:K$1000)</f>
        <v>http://linkedinMeena981@gmail.com:linkedin)</v>
      </c>
      <c r="L47" s="7" t="str">
        <f t="array" ref="L47">XLOOKUP($A47,'Raw Data'!$A$2:$A$1000,'Raw Data'!L$2:L$1000)</f>
        <v>Current</v>
      </c>
      <c r="M47" s="7" t="str">
        <f t="array" ref="M47">XLOOKUP($A47,'Raw Data'!$A$2:$A$1000,'Raw Data'!M$2:M$1000)</f>
        <v>Radhika</v>
      </c>
      <c r="N47" s="7" t="s">
        <v>482</v>
      </c>
    </row>
    <row r="48">
      <c r="A48" s="7" t="str">
        <f>IFERROR(__xludf.DUMMYFUNCTION("""COMPUTED_VALUE"""),"Req_1239234567982")</f>
        <v>Req_1239234567982</v>
      </c>
      <c r="B48" s="7" t="str">
        <f t="array" ref="B48">XLOOKUP($A48,'Raw Data'!$A$2:$A$1000,'Raw Data'!B$2:B$1000)</f>
        <v>Rakesh Patel</v>
      </c>
      <c r="C48" s="7">
        <f t="array" ref="C48">XLOOKUP($A48,'Raw Data'!$A$2:$A$1000,'Raw Data'!C$2:C$1000)</f>
        <v>9234567982</v>
      </c>
      <c r="D48" s="7" t="str">
        <f t="array" ref="D48">XLOOKUP($A48,'Raw Data'!$A$2:$A$1000,'Raw Data'!D$2:D$1000)</f>
        <v>Rakes982@gmail.com</v>
      </c>
      <c r="E48" s="7" t="str">
        <f t="array" ref="E48">XLOOKUP($A48,'Raw Data'!$A$2:$A$1000,'Raw Data'!E$2:E$1000)</f>
        <v>Tamil</v>
      </c>
      <c r="F48" s="7" t="str">
        <f t="array" ref="F48">XLOOKUP($A48,'Raw Data'!$A$2:$A$1000,'Raw Data'!F$2:F$1000)</f>
        <v>Req_123</v>
      </c>
      <c r="G48" s="7" t="str">
        <f t="array" ref="G48">XLOOKUP($A48,'Raw Data'!$A$2:$A$1000,'Raw Data'!G$2:G$1000)</f>
        <v>Naukri</v>
      </c>
      <c r="H48" s="7" t="str">
        <f t="array" ref="H48">XLOOKUP($A48,'Raw Data'!$A$2:$A$1000,'Raw Data'!H$2:H$1000)</f>
        <v>Job Posting</v>
      </c>
      <c r="I48" s="11">
        <f t="array" ref="I48">XLOOKUP($A48,'Raw Data'!$A$2:$A$1000,'Raw Data'!I$2:I$1000)</f>
        <v>45350</v>
      </c>
      <c r="J48" s="12" t="str">
        <f t="array" ref="J48">XLOOKUP($A48,'Raw Data'!$A$2:$A$1000,'Raw Data'!J$2:J$1000)</f>
        <v>https://drive.google.com/file/d/xyz987654uvw</v>
      </c>
      <c r="K48" s="7" t="str">
        <f t="array" ref="K48">XLOOKUP($A48,'Raw Data'!$A$2:$A$1000,'Raw Data'!K$2:K$1000)</f>
        <v>http://linkedinRakes982@gmail.com:linkedin)</v>
      </c>
      <c r="L48" s="7" t="str">
        <f t="array" ref="L48">XLOOKUP($A48,'Raw Data'!$A$2:$A$1000,'Raw Data'!L$2:L$1000)</f>
        <v>Current</v>
      </c>
      <c r="M48" s="7" t="str">
        <f t="array" ref="M48">XLOOKUP($A48,'Raw Data'!$A$2:$A$1000,'Raw Data'!M$2:M$1000)</f>
        <v>Ayushi</v>
      </c>
      <c r="N48" s="7" t="s">
        <v>483</v>
      </c>
    </row>
    <row r="49">
      <c r="A49" s="7" t="str">
        <f>IFERROR(__xludf.DUMMYFUNCTION("""COMPUTED_VALUE"""),"Req_1239234567983")</f>
        <v>Req_1239234567983</v>
      </c>
      <c r="B49" s="7" t="str">
        <f t="array" ref="B49">XLOOKUP($A49,'Raw Data'!$A$2:$A$1000,'Raw Data'!B$2:B$1000)</f>
        <v>Priyanka Sharma</v>
      </c>
      <c r="C49" s="7">
        <f t="array" ref="C49">XLOOKUP($A49,'Raw Data'!$A$2:$A$1000,'Raw Data'!C$2:C$1000)</f>
        <v>9234567983</v>
      </c>
      <c r="D49" s="7" t="str">
        <f t="array" ref="D49">XLOOKUP($A49,'Raw Data'!$A$2:$A$1000,'Raw Data'!D$2:D$1000)</f>
        <v>Priya983@gmail.com</v>
      </c>
      <c r="E49" s="7" t="str">
        <f t="array" ref="E49">XLOOKUP($A49,'Raw Data'!$A$2:$A$1000,'Raw Data'!E$2:E$1000)</f>
        <v>Malayalam</v>
      </c>
      <c r="F49" s="7" t="str">
        <f t="array" ref="F49">XLOOKUP($A49,'Raw Data'!$A$2:$A$1000,'Raw Data'!F$2:F$1000)</f>
        <v>Req_123</v>
      </c>
      <c r="G49" s="7" t="str">
        <f t="array" ref="G49">XLOOKUP($A49,'Raw Data'!$A$2:$A$1000,'Raw Data'!G$2:G$1000)</f>
        <v>IIMJobs</v>
      </c>
      <c r="H49" s="7" t="str">
        <f t="array" ref="H49">XLOOKUP($A49,'Raw Data'!$A$2:$A$1000,'Raw Data'!H$2:H$1000)</f>
        <v>Job Posting</v>
      </c>
      <c r="I49" s="11">
        <f t="array" ref="I49">XLOOKUP($A49,'Raw Data'!$A$2:$A$1000,'Raw Data'!I$2:I$1000)</f>
        <v>45351</v>
      </c>
      <c r="J49" s="12" t="str">
        <f t="array" ref="J49">XLOOKUP($A49,'Raw Data'!$A$2:$A$1000,'Raw Data'!J$2:J$1000)</f>
        <v>https://drive.google.com/file/d/mno456789pqr</v>
      </c>
      <c r="K49" s="7" t="str">
        <f t="array" ref="K49">XLOOKUP($A49,'Raw Data'!$A$2:$A$1000,'Raw Data'!K$2:K$1000)</f>
        <v>http://linkedinPriya983@gmail.com:linkedin)</v>
      </c>
      <c r="L49" s="7" t="str">
        <f t="array" ref="L49">XLOOKUP($A49,'Raw Data'!$A$2:$A$1000,'Raw Data'!L$2:L$1000)</f>
        <v>Current</v>
      </c>
      <c r="M49" s="7" t="str">
        <f t="array" ref="M49">XLOOKUP($A49,'Raw Data'!$A$2:$A$1000,'Raw Data'!M$2:M$1000)</f>
        <v>Ranjitha</v>
      </c>
      <c r="N49" s="7" t="s">
        <v>482</v>
      </c>
    </row>
    <row r="50">
      <c r="A50" s="7" t="str">
        <f>IFERROR(__xludf.DUMMYFUNCTION("""COMPUTED_VALUE"""),"Req_1239234567987")</f>
        <v>Req_1239234567987</v>
      </c>
      <c r="B50" s="7" t="str">
        <f t="array" ref="B50">XLOOKUP($A50,'Raw Data'!$A$2:$A$1000,'Raw Data'!B$2:B$1000)</f>
        <v>Bhavna Mehta</v>
      </c>
      <c r="C50" s="7">
        <f t="array" ref="C50">XLOOKUP($A50,'Raw Data'!$A$2:$A$1000,'Raw Data'!C$2:C$1000)</f>
        <v>9234567987</v>
      </c>
      <c r="D50" s="7" t="str">
        <f t="array" ref="D50">XLOOKUP($A50,'Raw Data'!$A$2:$A$1000,'Raw Data'!D$2:D$1000)</f>
        <v>Bhavn987@gmail.com</v>
      </c>
      <c r="E50" s="7" t="str">
        <f t="array" ref="E50">XLOOKUP($A50,'Raw Data'!$A$2:$A$1000,'Raw Data'!E$2:E$1000)</f>
        <v>Tamil</v>
      </c>
      <c r="F50" s="7" t="str">
        <f t="array" ref="F50">XLOOKUP($A50,'Raw Data'!$A$2:$A$1000,'Raw Data'!F$2:F$1000)</f>
        <v>Req_123</v>
      </c>
      <c r="G50" s="7" t="str">
        <f t="array" ref="G50">XLOOKUP($A50,'Raw Data'!$A$2:$A$1000,'Raw Data'!G$2:G$1000)</f>
        <v>Naukri</v>
      </c>
      <c r="H50" s="7" t="str">
        <f t="array" ref="H50">XLOOKUP($A50,'Raw Data'!$A$2:$A$1000,'Raw Data'!H$2:H$1000)</f>
        <v>Head Hunting</v>
      </c>
      <c r="I50" s="11">
        <f t="array" ref="I50">XLOOKUP($A50,'Raw Data'!$A$2:$A$1000,'Raw Data'!I$2:I$1000)</f>
        <v>45355</v>
      </c>
      <c r="J50" s="12" t="str">
        <f t="array" ref="J50">XLOOKUP($A50,'Raw Data'!$A$2:$A$1000,'Raw Data'!J$2:J$1000)</f>
        <v>https://drive.google.com/file/d/abc123456def</v>
      </c>
      <c r="K50" s="7" t="str">
        <f t="array" ref="K50">XLOOKUP($A50,'Raw Data'!$A$2:$A$1000,'Raw Data'!K$2:K$1000)</f>
        <v>http://linkedinBhavn987@gmail.com:linkedin)</v>
      </c>
      <c r="L50" s="7" t="str">
        <f t="array" ref="L50">XLOOKUP($A50,'Raw Data'!$A$2:$A$1000,'Raw Data'!L$2:L$1000)</f>
        <v>Current</v>
      </c>
      <c r="M50" s="7" t="str">
        <f t="array" ref="M50">XLOOKUP($A50,'Raw Data'!$A$2:$A$1000,'Raw Data'!M$2:M$1000)</f>
        <v>Ayushi</v>
      </c>
      <c r="N50" s="7" t="s">
        <v>483</v>
      </c>
    </row>
    <row r="51">
      <c r="A51" s="7" t="str">
        <f>IFERROR(__xludf.DUMMYFUNCTION("""COMPUTED_VALUE"""),"Req_1239234567989")</f>
        <v>Req_1239234567989</v>
      </c>
      <c r="B51" s="7" t="str">
        <f t="array" ref="B51">XLOOKUP($A51,'Raw Data'!$A$2:$A$1000,'Raw Data'!B$2:B$1000)</f>
        <v>Sonal Kapoor</v>
      </c>
      <c r="C51" s="7">
        <f t="array" ref="C51">XLOOKUP($A51,'Raw Data'!$A$2:$A$1000,'Raw Data'!C$2:C$1000)</f>
        <v>9234567989</v>
      </c>
      <c r="D51" s="7" t="str">
        <f t="array" ref="D51">XLOOKUP($A51,'Raw Data'!$A$2:$A$1000,'Raw Data'!D$2:D$1000)</f>
        <v>Sonal989@gmail.com</v>
      </c>
      <c r="E51" s="7" t="str">
        <f t="array" ref="E51">XLOOKUP($A51,'Raw Data'!$A$2:$A$1000,'Raw Data'!E$2:E$1000)</f>
        <v>Malayalam</v>
      </c>
      <c r="F51" s="7" t="str">
        <f t="array" ref="F51">XLOOKUP($A51,'Raw Data'!$A$2:$A$1000,'Raw Data'!F$2:F$1000)</f>
        <v>Req_123</v>
      </c>
      <c r="G51" s="7" t="str">
        <f t="array" ref="G51">XLOOKUP($A51,'Raw Data'!$A$2:$A$1000,'Raw Data'!G$2:G$1000)</f>
        <v>Referral</v>
      </c>
      <c r="H51" s="7" t="str">
        <f t="array" ref="H51">XLOOKUP($A51,'Raw Data'!$A$2:$A$1000,'Raw Data'!H$2:H$1000)</f>
        <v>Rajesh Kumar</v>
      </c>
      <c r="I51" s="11">
        <f t="array" ref="I51">XLOOKUP($A51,'Raw Data'!$A$2:$A$1000,'Raw Data'!I$2:I$1000)</f>
        <v>45357</v>
      </c>
      <c r="J51" s="12" t="str">
        <f t="array" ref="J51">XLOOKUP($A51,'Raw Data'!$A$2:$A$1000,'Raw Data'!J$2:J$1000)</f>
        <v>https://drive.google.com/file/d/mno456789pqr</v>
      </c>
      <c r="K51" s="7" t="str">
        <f t="array" ref="K51">XLOOKUP($A51,'Raw Data'!$A$2:$A$1000,'Raw Data'!K$2:K$1000)</f>
        <v>http://linkedinSonal989@gmail.com:linkedin)</v>
      </c>
      <c r="L51" s="7" t="str">
        <f t="array" ref="L51">XLOOKUP($A51,'Raw Data'!$A$2:$A$1000,'Raw Data'!L$2:L$1000)</f>
        <v>Current</v>
      </c>
      <c r="M51" s="7" t="str">
        <f t="array" ref="M51">XLOOKUP($A51,'Raw Data'!$A$2:$A$1000,'Raw Data'!M$2:M$1000)</f>
        <v>Ayushi</v>
      </c>
      <c r="N51" s="7" t="s">
        <v>482</v>
      </c>
    </row>
    <row r="52">
      <c r="A52" s="7" t="str">
        <f>IFERROR(__xludf.DUMMYFUNCTION("""COMPUTED_VALUE"""),"Req_1239234567990")</f>
        <v>Req_1239234567990</v>
      </c>
      <c r="B52" s="7" t="str">
        <f t="array" ref="B52">XLOOKUP($A52,'Raw Data'!$A$2:$A$1000,'Raw Data'!B$2:B$1000)</f>
        <v>Vikrant Singh</v>
      </c>
      <c r="C52" s="7">
        <f t="array" ref="C52">XLOOKUP($A52,'Raw Data'!$A$2:$A$1000,'Raw Data'!C$2:C$1000)</f>
        <v>9234567990</v>
      </c>
      <c r="D52" s="7" t="str">
        <f t="array" ref="D52">XLOOKUP($A52,'Raw Data'!$A$2:$A$1000,'Raw Data'!D$2:D$1000)</f>
        <v>Vikra990@gmail.com</v>
      </c>
      <c r="E52" s="7" t="str">
        <f t="array" ref="E52">XLOOKUP($A52,'Raw Data'!$A$2:$A$1000,'Raw Data'!E$2:E$1000)</f>
        <v>Telugu</v>
      </c>
      <c r="F52" s="7" t="str">
        <f t="array" ref="F52">XLOOKUP($A52,'Raw Data'!$A$2:$A$1000,'Raw Data'!F$2:F$1000)</f>
        <v>Req_123</v>
      </c>
      <c r="G52" s="7" t="str">
        <f t="array" ref="G52">XLOOKUP($A52,'Raw Data'!$A$2:$A$1000,'Raw Data'!G$2:G$1000)</f>
        <v>Linkedin</v>
      </c>
      <c r="H52" s="7" t="str">
        <f t="array" ref="H52">XLOOKUP($A52,'Raw Data'!$A$2:$A$1000,'Raw Data'!H$2:H$1000)</f>
        <v>Head Hunting</v>
      </c>
      <c r="I52" s="11">
        <f t="array" ref="I52">XLOOKUP($A52,'Raw Data'!$A$2:$A$1000,'Raw Data'!I$2:I$1000)</f>
        <v>45358</v>
      </c>
      <c r="J52" s="12" t="str">
        <f t="array" ref="J52">XLOOKUP($A52,'Raw Data'!$A$2:$A$1000,'Raw Data'!J$2:J$1000)</f>
        <v>https://drive.google.com/file/d/abc123456def</v>
      </c>
      <c r="K52" s="7" t="str">
        <f t="array" ref="K52">XLOOKUP($A52,'Raw Data'!$A$2:$A$1000,'Raw Data'!K$2:K$1000)</f>
        <v>http://linkedinVikra990@gmail.com:linkedin)</v>
      </c>
      <c r="L52" s="7" t="str">
        <f t="array" ref="L52">XLOOKUP($A52,'Raw Data'!$A$2:$A$1000,'Raw Data'!L$2:L$1000)</f>
        <v>Current</v>
      </c>
      <c r="M52" s="7" t="str">
        <f t="array" ref="M52">XLOOKUP($A52,'Raw Data'!$A$2:$A$1000,'Raw Data'!M$2:M$1000)</f>
        <v>Kartik</v>
      </c>
      <c r="N52" s="7" t="s">
        <v>483</v>
      </c>
    </row>
    <row r="53">
      <c r="A53" s="7"/>
      <c r="I53" s="11"/>
    </row>
    <row r="54">
      <c r="A54" s="7"/>
      <c r="I54" s="11"/>
    </row>
    <row r="55">
      <c r="A55" s="7"/>
      <c r="I55" s="11"/>
    </row>
    <row r="56">
      <c r="A56" s="7"/>
      <c r="I56" s="11"/>
    </row>
    <row r="57">
      <c r="A57" s="7"/>
      <c r="I57" s="11"/>
    </row>
    <row r="58">
      <c r="A58" s="7"/>
      <c r="I58" s="11"/>
    </row>
    <row r="59">
      <c r="A59" s="7"/>
      <c r="I59" s="11"/>
    </row>
    <row r="60">
      <c r="A60" s="7"/>
      <c r="I60" s="11"/>
    </row>
    <row r="61">
      <c r="A61" s="7"/>
      <c r="I61" s="11"/>
    </row>
    <row r="62">
      <c r="A62" s="7"/>
      <c r="I62" s="11"/>
    </row>
    <row r="63">
      <c r="A63" s="7"/>
      <c r="I63" s="11"/>
    </row>
    <row r="64">
      <c r="A64" s="7"/>
      <c r="I64" s="11"/>
    </row>
    <row r="65">
      <c r="A65" s="7"/>
      <c r="I65" s="11"/>
    </row>
    <row r="66">
      <c r="A66" s="7"/>
      <c r="I66" s="11"/>
    </row>
    <row r="67">
      <c r="A67" s="7"/>
      <c r="I67" s="11"/>
    </row>
    <row r="68">
      <c r="A68" s="7"/>
      <c r="I68" s="11"/>
    </row>
    <row r="69">
      <c r="A69" s="7"/>
      <c r="I69" s="11"/>
    </row>
    <row r="70">
      <c r="A70" s="7"/>
      <c r="I70" s="11"/>
    </row>
    <row r="71">
      <c r="A71" s="7"/>
      <c r="I71" s="11"/>
    </row>
    <row r="72">
      <c r="A72" s="7"/>
      <c r="I72" s="11"/>
    </row>
    <row r="73">
      <c r="A73" s="7"/>
      <c r="I73" s="11"/>
    </row>
    <row r="74">
      <c r="A74" s="7"/>
      <c r="I74" s="11"/>
    </row>
    <row r="75">
      <c r="A75" s="7"/>
      <c r="I75" s="11"/>
    </row>
    <row r="76">
      <c r="A76" s="7"/>
      <c r="I76" s="11"/>
    </row>
    <row r="77">
      <c r="A77" s="7"/>
      <c r="I77" s="11"/>
    </row>
    <row r="78">
      <c r="A78" s="7"/>
      <c r="I78" s="11"/>
    </row>
    <row r="79">
      <c r="A79" s="7"/>
      <c r="I79" s="11"/>
    </row>
    <row r="80">
      <c r="A80" s="7"/>
      <c r="I80" s="11"/>
    </row>
    <row r="81">
      <c r="A81" s="7"/>
      <c r="I81" s="11"/>
    </row>
    <row r="82">
      <c r="A82" s="7"/>
      <c r="I82" s="11"/>
    </row>
    <row r="83">
      <c r="A83" s="7"/>
      <c r="I83" s="11"/>
    </row>
    <row r="84">
      <c r="A84" s="7"/>
      <c r="I84" s="11"/>
    </row>
    <row r="85">
      <c r="A85" s="7"/>
      <c r="I85" s="11"/>
    </row>
    <row r="86">
      <c r="A86" s="7"/>
      <c r="I86" s="11"/>
    </row>
    <row r="87">
      <c r="A87" s="7"/>
      <c r="I87" s="11"/>
    </row>
    <row r="88">
      <c r="A88" s="7"/>
      <c r="I88" s="11"/>
    </row>
    <row r="89">
      <c r="A89" s="13"/>
      <c r="I89" s="11"/>
    </row>
    <row r="90">
      <c r="A90" s="13"/>
      <c r="I90" s="11"/>
    </row>
    <row r="91">
      <c r="A91" s="13"/>
      <c r="I91" s="11"/>
    </row>
    <row r="92">
      <c r="A92" s="13"/>
      <c r="I92" s="11"/>
    </row>
    <row r="93">
      <c r="A93" s="13"/>
      <c r="I93" s="11"/>
    </row>
    <row r="94">
      <c r="A94" s="13"/>
      <c r="I94" s="11"/>
    </row>
    <row r="95">
      <c r="A95" s="13"/>
      <c r="I95" s="11"/>
    </row>
    <row r="96">
      <c r="A96" s="13"/>
      <c r="I96" s="11"/>
    </row>
    <row r="97">
      <c r="A97" s="13"/>
      <c r="I97" s="11"/>
    </row>
    <row r="98">
      <c r="A98" s="13"/>
      <c r="I98" s="11"/>
    </row>
    <row r="99">
      <c r="A99" s="13"/>
      <c r="I99" s="11"/>
    </row>
    <row r="100">
      <c r="A100" s="13"/>
      <c r="I100" s="11"/>
    </row>
    <row r="101">
      <c r="A101" s="13"/>
      <c r="I101" s="11"/>
    </row>
  </sheetData>
  <dataValidations>
    <dataValidation type="list" allowBlank="1" showErrorMessage="1" sqref="N2:N52">
      <formula1>"Shortlisted,Not Shortlisted"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8" width="18.75"/>
    <col customWidth="1" min="9" max="9" width="24.25"/>
    <col customWidth="1" min="10" max="13" width="18.75"/>
    <col customWidth="1" min="14" max="14" width="20.5"/>
    <col customWidth="1" min="15" max="15" width="15.63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481</v>
      </c>
      <c r="O1" s="2" t="s">
        <v>29</v>
      </c>
    </row>
    <row r="2">
      <c r="A2" s="7" t="str">
        <f>IFERROR(__xludf.DUMMYFUNCTION("FILTER('Screening Interviews'!$A$2:$A$1000,'Screening Interviews'!$N$2:$N$1000=""Shortlisted"")"),"Req_1239234567891")</f>
        <v>Req_1239234567891</v>
      </c>
      <c r="B2" s="8" t="str">
        <f t="array" ref="B2">XLOOKUP($A2,'Screening Interviews'!$A$2:$A$1000,'Screening Interviews'!B$2:B$1000)</f>
        <v>Aarav Sharma</v>
      </c>
      <c r="C2" s="8">
        <f t="array" ref="C2">XLOOKUP($A2,'Screening Interviews'!$A$2:$A$1000,'Screening Interviews'!C$2:C$1000)</f>
        <v>9234567891</v>
      </c>
      <c r="D2" s="8" t="str">
        <f t="array" ref="D2">XLOOKUP($A2,'Screening Interviews'!$A$2:$A$1000,'Screening Interviews'!D$2:D$1000)</f>
        <v>Aarav891@gmail.com</v>
      </c>
      <c r="E2" s="8" t="str">
        <f t="array" ref="E2">XLOOKUP($A2,'Screening Interviews'!$A$2:$A$1000,'Screening Interviews'!E$2:E$1000)</f>
        <v>Malayalam</v>
      </c>
      <c r="F2" s="8" t="str">
        <f t="array" ref="F2">XLOOKUP($A2,'Screening Interviews'!$A$2:$A$1000,'Screening Interviews'!F$2:F$1000)</f>
        <v>Req_123</v>
      </c>
      <c r="G2" s="8" t="str">
        <f t="array" ref="G2">XLOOKUP($A2,'Screening Interviews'!$A$2:$A$1000,'Screening Interviews'!G$2:G$1000)</f>
        <v>Linkedin</v>
      </c>
      <c r="H2" s="8" t="str">
        <f t="array" ref="H2">XLOOKUP($A2,'Screening Interviews'!$A$2:$A$1000,'Screening Interviews'!H$2:H$1000)</f>
        <v>Job Posting</v>
      </c>
      <c r="I2" s="9">
        <f t="array" ref="I2">XLOOKUP($A2,'Screening Interviews'!$A$2:$A$1000,'Screening Interviews'!I$2:I$1000)</f>
        <v>45295</v>
      </c>
      <c r="J2" s="10" t="str">
        <f t="array" ref="J2">XLOOKUP($A2,'Screening Interviews'!$A$2:$A$1000,'Screening Interviews'!J$2:J$1000)</f>
        <v>https://drive.google.com/file/d/abc123456def</v>
      </c>
      <c r="K2" s="8" t="str">
        <f t="array" ref="K2">XLOOKUP($A2,'Screening Interviews'!$A$2:$A$1000,'Screening Interviews'!K$2:K$1000)</f>
        <v>http://linkedinAarav891@gmail.com:linkedin)</v>
      </c>
      <c r="L2" s="8" t="str">
        <f t="array" ref="L2">XLOOKUP($A2,'Screening Interviews'!$A$2:$A$1000,'Screening Interviews'!L$2:L$1000)</f>
        <v>Current</v>
      </c>
      <c r="M2" s="8" t="str">
        <f t="array" ref="M2">XLOOKUP($A2,'Screening Interviews'!$A$2:$A$1000,'Screening Interviews'!M$2:M$1000)</f>
        <v>Radhika</v>
      </c>
      <c r="N2" s="8" t="str">
        <f t="array" ref="N2">XLOOKUP($A2,'Screening Interviews'!$A$2:$A$1000,'Screening Interviews'!N$2:N$1000)</f>
        <v>Shortlisted</v>
      </c>
      <c r="O2" s="7" t="s">
        <v>484</v>
      </c>
    </row>
    <row r="3">
      <c r="A3" s="8" t="str">
        <f>IFERROR(__xludf.DUMMYFUNCTION("""COMPUTED_VALUE"""),"Req_1239234567894")</f>
        <v>Req_1239234567894</v>
      </c>
      <c r="B3" s="8" t="str">
        <f t="array" ref="B3">XLOOKUP($A3,'Screening Interviews'!$A$2:$A$1000,'Screening Interviews'!B$2:B$1000)</f>
        <v>Nisha Gupta</v>
      </c>
      <c r="C3" s="8">
        <f t="array" ref="C3">XLOOKUP($A3,'Screening Interviews'!$A$2:$A$1000,'Screening Interviews'!C$2:C$1000)</f>
        <v>9234567894</v>
      </c>
      <c r="D3" s="8" t="str">
        <f t="array" ref="D3">XLOOKUP($A3,'Screening Interviews'!$A$2:$A$1000,'Screening Interviews'!D$2:D$1000)</f>
        <v>Nisha894@gmail.com</v>
      </c>
      <c r="E3" s="8" t="str">
        <f t="array" ref="E3">XLOOKUP($A3,'Screening Interviews'!$A$2:$A$1000,'Screening Interviews'!E$2:E$1000)</f>
        <v>Marathi</v>
      </c>
      <c r="F3" s="8" t="str">
        <f t="array" ref="F3">XLOOKUP($A3,'Screening Interviews'!$A$2:$A$1000,'Screening Interviews'!F$2:F$1000)</f>
        <v>Req_123</v>
      </c>
      <c r="G3" s="8" t="str">
        <f t="array" ref="G3">XLOOKUP($A3,'Screening Interviews'!$A$2:$A$1000,'Screening Interviews'!G$2:G$1000)</f>
        <v>IIMJobs</v>
      </c>
      <c r="H3" s="8" t="str">
        <f t="array" ref="H3">XLOOKUP($A3,'Screening Interviews'!$A$2:$A$1000,'Screening Interviews'!H$2:H$1000)</f>
        <v>Head Hunting</v>
      </c>
      <c r="I3" s="9">
        <f t="array" ref="I3">XLOOKUP($A3,'Screening Interviews'!$A$2:$A$1000,'Screening Interviews'!I$2:I$1000)</f>
        <v>45319</v>
      </c>
      <c r="J3" s="10" t="str">
        <f t="array" ref="J3">XLOOKUP($A3,'Screening Interviews'!$A$2:$A$1000,'Screening Interviews'!J$2:J$1000)</f>
        <v>https://drive.google.com/file/d/abc123456def</v>
      </c>
      <c r="K3" s="8" t="str">
        <f t="array" ref="K3">XLOOKUP($A3,'Screening Interviews'!$A$2:$A$1000,'Screening Interviews'!K$2:K$1000)</f>
        <v>http://linkedinNisha894@gmail.com:linkedin)</v>
      </c>
      <c r="L3" s="8" t="str">
        <f t="array" ref="L3">XLOOKUP($A3,'Screening Interviews'!$A$2:$A$1000,'Screening Interviews'!L$2:L$1000)</f>
        <v>Current</v>
      </c>
      <c r="M3" s="8" t="str">
        <f t="array" ref="M3">XLOOKUP($A3,'Screening Interviews'!$A$2:$A$1000,'Screening Interviews'!M$2:M$1000)</f>
        <v>Ayushi</v>
      </c>
      <c r="N3" s="8" t="str">
        <f t="array" ref="N3">XLOOKUP($A3,'Screening Interviews'!$A$2:$A$1000,'Screening Interviews'!N$2:N$1000)</f>
        <v>Shortlisted</v>
      </c>
      <c r="O3" s="7" t="s">
        <v>485</v>
      </c>
    </row>
    <row r="4">
      <c r="A4" s="8" t="str">
        <f>IFERROR(__xludf.DUMMYFUNCTION("""COMPUTED_VALUE"""),"Req_1239234567895")</f>
        <v>Req_1239234567895</v>
      </c>
      <c r="B4" s="8" t="str">
        <f t="array" ref="B4">XLOOKUP($A4,'Screening Interviews'!$A$2:$A$1000,'Screening Interviews'!B$2:B$1000)</f>
        <v>Rohan Mehta</v>
      </c>
      <c r="C4" s="8">
        <f t="array" ref="C4">XLOOKUP($A4,'Screening Interviews'!$A$2:$A$1000,'Screening Interviews'!C$2:C$1000)</f>
        <v>9234567895</v>
      </c>
      <c r="D4" s="8" t="str">
        <f t="array" ref="D4">XLOOKUP($A4,'Screening Interviews'!$A$2:$A$1000,'Screening Interviews'!D$2:D$1000)</f>
        <v>Rohan895@gmail.com</v>
      </c>
      <c r="E4" s="8" t="str">
        <f t="array" ref="E4">XLOOKUP($A4,'Screening Interviews'!$A$2:$A$1000,'Screening Interviews'!E$2:E$1000)</f>
        <v>Kannada</v>
      </c>
      <c r="F4" s="8" t="str">
        <f t="array" ref="F4">XLOOKUP($A4,'Screening Interviews'!$A$2:$A$1000,'Screening Interviews'!F$2:F$1000)</f>
        <v>Req_123</v>
      </c>
      <c r="G4" s="8" t="str">
        <f t="array" ref="G4">XLOOKUP($A4,'Screening Interviews'!$A$2:$A$1000,'Screening Interviews'!G$2:G$1000)</f>
        <v>Shine</v>
      </c>
      <c r="H4" s="8" t="str">
        <f t="array" ref="H4">XLOOKUP($A4,'Screening Interviews'!$A$2:$A$1000,'Screening Interviews'!H$2:H$1000)</f>
        <v>Head Hunting</v>
      </c>
      <c r="I4" s="9">
        <f t="array" ref="I4">XLOOKUP($A4,'Screening Interviews'!$A$2:$A$1000,'Screening Interviews'!I$2:I$1000)</f>
        <v>45324</v>
      </c>
      <c r="J4" s="10" t="str">
        <f t="array" ref="J4">XLOOKUP($A4,'Screening Interviews'!$A$2:$A$1000,'Screening Interviews'!J$2:J$1000)</f>
        <v>https://drive.google.com/file/d/xyz987654uvw</v>
      </c>
      <c r="K4" s="8" t="str">
        <f t="array" ref="K4">XLOOKUP($A4,'Screening Interviews'!$A$2:$A$1000,'Screening Interviews'!K$2:K$1000)</f>
        <v>http://linkedinRohan895@gmail.com:linkedin)</v>
      </c>
      <c r="L4" s="8" t="str">
        <f t="array" ref="L4">XLOOKUP($A4,'Screening Interviews'!$A$2:$A$1000,'Screening Interviews'!L$2:L$1000)</f>
        <v>Current</v>
      </c>
      <c r="M4" s="8" t="str">
        <f t="array" ref="M4">XLOOKUP($A4,'Screening Interviews'!$A$2:$A$1000,'Screening Interviews'!M$2:M$1000)</f>
        <v>Kartik</v>
      </c>
      <c r="N4" s="8" t="str">
        <f t="array" ref="N4">XLOOKUP($A4,'Screening Interviews'!$A$2:$A$1000,'Screening Interviews'!N$2:N$1000)</f>
        <v>Shortlisted</v>
      </c>
      <c r="O4" s="7" t="s">
        <v>486</v>
      </c>
    </row>
    <row r="5">
      <c r="A5" s="8" t="str">
        <f>IFERROR(__xludf.DUMMYFUNCTION("""COMPUTED_VALUE"""),"Req_1239234567902")</f>
        <v>Req_1239234567902</v>
      </c>
      <c r="B5" s="8" t="str">
        <f t="array" ref="B5">XLOOKUP($A5,'Screening Interviews'!$A$2:$A$1000,'Screening Interviews'!B$2:B$1000)</f>
        <v>Ananya Reddy</v>
      </c>
      <c r="C5" s="8">
        <f t="array" ref="C5">XLOOKUP($A5,'Screening Interviews'!$A$2:$A$1000,'Screening Interviews'!C$2:C$1000)</f>
        <v>9234567902</v>
      </c>
      <c r="D5" s="8" t="str">
        <f t="array" ref="D5">XLOOKUP($A5,'Screening Interviews'!$A$2:$A$1000,'Screening Interviews'!D$2:D$1000)</f>
        <v>Anany902@gmail.com</v>
      </c>
      <c r="E5" s="8" t="str">
        <f t="array" ref="E5">XLOOKUP($A5,'Screening Interviews'!$A$2:$A$1000,'Screening Interviews'!E$2:E$1000)</f>
        <v>Hindi</v>
      </c>
      <c r="F5" s="8" t="str">
        <f t="array" ref="F5">XLOOKUP($A5,'Screening Interviews'!$A$2:$A$1000,'Screening Interviews'!F$2:F$1000)</f>
        <v>Req_123</v>
      </c>
      <c r="G5" s="8" t="str">
        <f t="array" ref="G5">XLOOKUP($A5,'Screening Interviews'!$A$2:$A$1000,'Screening Interviews'!G$2:G$1000)</f>
        <v>Naukri</v>
      </c>
      <c r="H5" s="8" t="str">
        <f t="array" ref="H5">XLOOKUP($A5,'Screening Interviews'!$A$2:$A$1000,'Screening Interviews'!H$2:H$1000)</f>
        <v>Head Hunting</v>
      </c>
      <c r="I5" s="9">
        <f t="array" ref="I5">XLOOKUP($A5,'Screening Interviews'!$A$2:$A$1000,'Screening Interviews'!I$2:I$1000)</f>
        <v>45360</v>
      </c>
      <c r="J5" s="10" t="str">
        <f t="array" ref="J5">XLOOKUP($A5,'Screening Interviews'!$A$2:$A$1000,'Screening Interviews'!J$2:J$1000)</f>
        <v>https://drive.google.com/file/d/mno456789pqr</v>
      </c>
      <c r="K5" s="8" t="str">
        <f t="array" ref="K5">XLOOKUP($A5,'Screening Interviews'!$A$2:$A$1000,'Screening Interviews'!K$2:K$1000)</f>
        <v>http://linkedinAnany902@gmail.com:linkedin)</v>
      </c>
      <c r="L5" s="8" t="str">
        <f t="array" ref="L5">XLOOKUP($A5,'Screening Interviews'!$A$2:$A$1000,'Screening Interviews'!L$2:L$1000)</f>
        <v>Current</v>
      </c>
      <c r="M5" s="8" t="str">
        <f t="array" ref="M5">XLOOKUP($A5,'Screening Interviews'!$A$2:$A$1000,'Screening Interviews'!M$2:M$1000)</f>
        <v>Ayushi</v>
      </c>
      <c r="N5" s="8" t="str">
        <f t="array" ref="N5">XLOOKUP($A5,'Screening Interviews'!$A$2:$A$1000,'Screening Interviews'!N$2:N$1000)</f>
        <v>Shortlisted</v>
      </c>
      <c r="O5" s="7" t="s">
        <v>487</v>
      </c>
    </row>
    <row r="6">
      <c r="A6" s="8" t="str">
        <f>IFERROR(__xludf.DUMMYFUNCTION("""COMPUTED_VALUE"""),"Req_1239234567910")</f>
        <v>Req_1239234567910</v>
      </c>
      <c r="B6" s="8" t="str">
        <f t="array" ref="B6">XLOOKUP($A6,'Screening Interviews'!$A$2:$A$1000,'Screening Interviews'!B$2:B$1000)</f>
        <v>Meera Pandey</v>
      </c>
      <c r="C6" s="8">
        <f t="array" ref="C6">XLOOKUP($A6,'Screening Interviews'!$A$2:$A$1000,'Screening Interviews'!C$2:C$1000)</f>
        <v>9234567910</v>
      </c>
      <c r="D6" s="8" t="str">
        <f t="array" ref="D6">XLOOKUP($A6,'Screening Interviews'!$A$2:$A$1000,'Screening Interviews'!D$2:D$1000)</f>
        <v>Meera910@gmail.com</v>
      </c>
      <c r="E6" s="8" t="str">
        <f t="array" ref="E6">XLOOKUP($A6,'Screening Interviews'!$A$2:$A$1000,'Screening Interviews'!E$2:E$1000)</f>
        <v>Malayalam</v>
      </c>
      <c r="F6" s="8" t="str">
        <f t="array" ref="F6">XLOOKUP($A6,'Screening Interviews'!$A$2:$A$1000,'Screening Interviews'!F$2:F$1000)</f>
        <v>Req_123</v>
      </c>
      <c r="G6" s="8" t="str">
        <f t="array" ref="G6">XLOOKUP($A6,'Screening Interviews'!$A$2:$A$1000,'Screening Interviews'!G$2:G$1000)</f>
        <v>Naukri</v>
      </c>
      <c r="H6" s="8" t="str">
        <f t="array" ref="H6">XLOOKUP($A6,'Screening Interviews'!$A$2:$A$1000,'Screening Interviews'!H$2:H$1000)</f>
        <v>Job Posting</v>
      </c>
      <c r="I6" s="9">
        <f t="array" ref="I6">XLOOKUP($A6,'Screening Interviews'!$A$2:$A$1000,'Screening Interviews'!I$2:I$1000)</f>
        <v>45327</v>
      </c>
      <c r="J6" s="10" t="str">
        <f t="array" ref="J6">XLOOKUP($A6,'Screening Interviews'!$A$2:$A$1000,'Screening Interviews'!J$2:J$1000)</f>
        <v>https://drive.google.com/file/d/xyz987654uvw</v>
      </c>
      <c r="K6" s="8" t="str">
        <f t="array" ref="K6">XLOOKUP($A6,'Screening Interviews'!$A$2:$A$1000,'Screening Interviews'!K$2:K$1000)</f>
        <v>http://linkedinMeera910@gmail.com:linkedin)</v>
      </c>
      <c r="L6" s="8" t="str">
        <f t="array" ref="L6">XLOOKUP($A6,'Screening Interviews'!$A$2:$A$1000,'Screening Interviews'!L$2:L$1000)</f>
        <v>Current</v>
      </c>
      <c r="M6" s="8" t="str">
        <f t="array" ref="M6">XLOOKUP($A6,'Screening Interviews'!$A$2:$A$1000,'Screening Interviews'!M$2:M$1000)</f>
        <v>Kartik</v>
      </c>
      <c r="N6" s="8" t="str">
        <f t="array" ref="N6">XLOOKUP($A6,'Screening Interviews'!$A$2:$A$1000,'Screening Interviews'!N$2:N$1000)</f>
        <v>Shortlisted</v>
      </c>
      <c r="O6" s="7" t="s">
        <v>486</v>
      </c>
    </row>
    <row r="7">
      <c r="A7" s="8" t="str">
        <f>IFERROR(__xludf.DUMMYFUNCTION("""COMPUTED_VALUE"""),"Req_1239234567911")</f>
        <v>Req_1239234567911</v>
      </c>
      <c r="B7" s="8" t="str">
        <f t="array" ref="B7">XLOOKUP($A7,'Screening Interviews'!$A$2:$A$1000,'Screening Interviews'!B$2:B$1000)</f>
        <v>Yuvraj Kapoor</v>
      </c>
      <c r="C7" s="8">
        <f t="array" ref="C7">XLOOKUP($A7,'Screening Interviews'!$A$2:$A$1000,'Screening Interviews'!C$2:C$1000)</f>
        <v>9234567911</v>
      </c>
      <c r="D7" s="8" t="str">
        <f t="array" ref="D7">XLOOKUP($A7,'Screening Interviews'!$A$2:$A$1000,'Screening Interviews'!D$2:D$1000)</f>
        <v>Yuvra911@gmail.com</v>
      </c>
      <c r="E7" s="8" t="str">
        <f t="array" ref="E7">XLOOKUP($A7,'Screening Interviews'!$A$2:$A$1000,'Screening Interviews'!E$2:E$1000)</f>
        <v>Kannada</v>
      </c>
      <c r="F7" s="8" t="str">
        <f t="array" ref="F7">XLOOKUP($A7,'Screening Interviews'!$A$2:$A$1000,'Screening Interviews'!F$2:F$1000)</f>
        <v>Req_123</v>
      </c>
      <c r="G7" s="8" t="str">
        <f t="array" ref="G7">XLOOKUP($A7,'Screening Interviews'!$A$2:$A$1000,'Screening Interviews'!G$2:G$1000)</f>
        <v>IIMJobs</v>
      </c>
      <c r="H7" s="8" t="str">
        <f t="array" ref="H7">XLOOKUP($A7,'Screening Interviews'!$A$2:$A$1000,'Screening Interviews'!H$2:H$1000)</f>
        <v>Job Posting</v>
      </c>
      <c r="I7" s="9">
        <f t="array" ref="I7">XLOOKUP($A7,'Screening Interviews'!$A$2:$A$1000,'Screening Interviews'!I$2:I$1000)</f>
        <v>45332</v>
      </c>
      <c r="J7" s="10" t="str">
        <f t="array" ref="J7">XLOOKUP($A7,'Screening Interviews'!$A$2:$A$1000,'Screening Interviews'!J$2:J$1000)</f>
        <v>https://drive.google.com/file/d/mno456789pqr</v>
      </c>
      <c r="K7" s="8" t="str">
        <f t="array" ref="K7">XLOOKUP($A7,'Screening Interviews'!$A$2:$A$1000,'Screening Interviews'!K$2:K$1000)</f>
        <v>http://linkedinYuvra911@gmail.com:linkedin)</v>
      </c>
      <c r="L7" s="8" t="str">
        <f t="array" ref="L7">XLOOKUP($A7,'Screening Interviews'!$A$2:$A$1000,'Screening Interviews'!L$2:L$1000)</f>
        <v>Current</v>
      </c>
      <c r="M7" s="8" t="str">
        <f t="array" ref="M7">XLOOKUP($A7,'Screening Interviews'!$A$2:$A$1000,'Screening Interviews'!M$2:M$1000)</f>
        <v>Radhika</v>
      </c>
      <c r="N7" s="8" t="str">
        <f t="array" ref="N7">XLOOKUP($A7,'Screening Interviews'!$A$2:$A$1000,'Screening Interviews'!N$2:N$1000)</f>
        <v>Shortlisted</v>
      </c>
      <c r="O7" s="7" t="s">
        <v>484</v>
      </c>
    </row>
    <row r="8">
      <c r="A8" s="8" t="str">
        <f>IFERROR(__xludf.DUMMYFUNCTION("""COMPUTED_VALUE"""),"Req_1239234567917")</f>
        <v>Req_1239234567917</v>
      </c>
      <c r="B8" s="8" t="str">
        <f t="array" ref="B8">XLOOKUP($A8,'Screening Interviews'!$A$2:$A$1000,'Screening Interviews'!B$2:B$1000)</f>
        <v>Vikas Sharma</v>
      </c>
      <c r="C8" s="8">
        <f t="array" ref="C8">XLOOKUP($A8,'Screening Interviews'!$A$2:$A$1000,'Screening Interviews'!C$2:C$1000)</f>
        <v>9234567917</v>
      </c>
      <c r="D8" s="8" t="str">
        <f t="array" ref="D8">XLOOKUP($A8,'Screening Interviews'!$A$2:$A$1000,'Screening Interviews'!D$2:D$1000)</f>
        <v>Vikas917@gmail.com</v>
      </c>
      <c r="E8" s="8" t="str">
        <f t="array" ref="E8">XLOOKUP($A8,'Screening Interviews'!$A$2:$A$1000,'Screening Interviews'!E$2:E$1000)</f>
        <v>Malayalam</v>
      </c>
      <c r="F8" s="8" t="str">
        <f t="array" ref="F8">XLOOKUP($A8,'Screening Interviews'!$A$2:$A$1000,'Screening Interviews'!F$2:F$1000)</f>
        <v>Req_123</v>
      </c>
      <c r="G8" s="8" t="str">
        <f t="array" ref="G8">XLOOKUP($A8,'Screening Interviews'!$A$2:$A$1000,'Screening Interviews'!G$2:G$1000)</f>
        <v>IIMJobs</v>
      </c>
      <c r="H8" s="8" t="str">
        <f t="array" ref="H8">XLOOKUP($A8,'Screening Interviews'!$A$2:$A$1000,'Screening Interviews'!H$2:H$1000)</f>
        <v>Job Posting</v>
      </c>
      <c r="I8" s="9">
        <f t="array" ref="I8">XLOOKUP($A8,'Screening Interviews'!$A$2:$A$1000,'Screening Interviews'!I$2:I$1000)</f>
        <v>45362</v>
      </c>
      <c r="J8" s="10" t="str">
        <f t="array" ref="J8">XLOOKUP($A8,'Screening Interviews'!$A$2:$A$1000,'Screening Interviews'!J$2:J$1000)</f>
        <v>https://drive.google.com/file/d/mno456789pqr</v>
      </c>
      <c r="K8" s="8" t="str">
        <f t="array" ref="K8">XLOOKUP($A8,'Screening Interviews'!$A$2:$A$1000,'Screening Interviews'!K$2:K$1000)</f>
        <v>http://linkedinVikas917@gmail.com:linkedin)</v>
      </c>
      <c r="L8" s="8" t="str">
        <f t="array" ref="L8">XLOOKUP($A8,'Screening Interviews'!$A$2:$A$1000,'Screening Interviews'!L$2:L$1000)</f>
        <v>Current</v>
      </c>
      <c r="M8" s="8" t="str">
        <f t="array" ref="M8">XLOOKUP($A8,'Screening Interviews'!$A$2:$A$1000,'Screening Interviews'!M$2:M$1000)</f>
        <v>Ayushi</v>
      </c>
      <c r="N8" s="8" t="str">
        <f t="array" ref="N8">XLOOKUP($A8,'Screening Interviews'!$A$2:$A$1000,'Screening Interviews'!N$2:N$1000)</f>
        <v>Shortlisted</v>
      </c>
      <c r="O8" s="7" t="s">
        <v>485</v>
      </c>
    </row>
    <row r="9">
      <c r="A9" s="8" t="str">
        <f>IFERROR(__xludf.DUMMYFUNCTION("""COMPUTED_VALUE"""),"Req_1239234567918")</f>
        <v>Req_1239234567918</v>
      </c>
      <c r="B9" s="8" t="str">
        <f t="array" ref="B9">XLOOKUP($A9,'Screening Interviews'!$A$2:$A$1000,'Screening Interviews'!B$2:B$1000)</f>
        <v>Ishita Rao</v>
      </c>
      <c r="C9" s="8">
        <f t="array" ref="C9">XLOOKUP($A9,'Screening Interviews'!$A$2:$A$1000,'Screening Interviews'!C$2:C$1000)</f>
        <v>9234567918</v>
      </c>
      <c r="D9" s="8" t="str">
        <f t="array" ref="D9">XLOOKUP($A9,'Screening Interviews'!$A$2:$A$1000,'Screening Interviews'!D$2:D$1000)</f>
        <v>Ishit918@gmail.com</v>
      </c>
      <c r="E9" s="8" t="str">
        <f t="array" ref="E9">XLOOKUP($A9,'Screening Interviews'!$A$2:$A$1000,'Screening Interviews'!E$2:E$1000)</f>
        <v>Telugu</v>
      </c>
      <c r="F9" s="8" t="str">
        <f t="array" ref="F9">XLOOKUP($A9,'Screening Interviews'!$A$2:$A$1000,'Screening Interviews'!F$2:F$1000)</f>
        <v>Req_123</v>
      </c>
      <c r="G9" s="8" t="str">
        <f t="array" ref="G9">XLOOKUP($A9,'Screening Interviews'!$A$2:$A$1000,'Screening Interviews'!G$2:G$1000)</f>
        <v>Referral</v>
      </c>
      <c r="H9" s="8" t="str">
        <f t="array" ref="H9">XLOOKUP($A9,'Screening Interviews'!$A$2:$A$1000,'Screening Interviews'!H$2:H$1000)</f>
        <v>Nithya Iyer</v>
      </c>
      <c r="I9" s="9">
        <f t="array" ref="I9">XLOOKUP($A9,'Screening Interviews'!$A$2:$A$1000,'Screening Interviews'!I$2:I$1000)</f>
        <v>45365</v>
      </c>
      <c r="J9" s="10" t="str">
        <f t="array" ref="J9">XLOOKUP($A9,'Screening Interviews'!$A$2:$A$1000,'Screening Interviews'!J$2:J$1000)</f>
        <v>https://drive.google.com/file/d/abc123456def</v>
      </c>
      <c r="K9" s="8" t="str">
        <f t="array" ref="K9">XLOOKUP($A9,'Screening Interviews'!$A$2:$A$1000,'Screening Interviews'!K$2:K$1000)</f>
        <v>http://linkedinIshit918@gmail.com:linkedin)</v>
      </c>
      <c r="L9" s="8" t="str">
        <f t="array" ref="L9">XLOOKUP($A9,'Screening Interviews'!$A$2:$A$1000,'Screening Interviews'!L$2:L$1000)</f>
        <v>Current</v>
      </c>
      <c r="M9" s="8" t="str">
        <f t="array" ref="M9">XLOOKUP($A9,'Screening Interviews'!$A$2:$A$1000,'Screening Interviews'!M$2:M$1000)</f>
        <v>Ranjitha</v>
      </c>
      <c r="N9" s="8" t="str">
        <f t="array" ref="N9">XLOOKUP($A9,'Screening Interviews'!$A$2:$A$1000,'Screening Interviews'!N$2:N$1000)</f>
        <v>Shortlisted</v>
      </c>
      <c r="O9" s="7" t="s">
        <v>484</v>
      </c>
    </row>
    <row r="10">
      <c r="A10" s="8" t="str">
        <f>IFERROR(__xludf.DUMMYFUNCTION("""COMPUTED_VALUE"""),"Req_1239234567925")</f>
        <v>Req_1239234567925</v>
      </c>
      <c r="B10" s="8" t="str">
        <f t="array" ref="B10">XLOOKUP($A10,'Screening Interviews'!$A$2:$A$1000,'Screening Interviews'!B$2:B$1000)</f>
        <v>Deepika Patel</v>
      </c>
      <c r="C10" s="8">
        <f t="array" ref="C10">XLOOKUP($A10,'Screening Interviews'!$A$2:$A$1000,'Screening Interviews'!C$2:C$1000)</f>
        <v>9234567925</v>
      </c>
      <c r="D10" s="8" t="str">
        <f t="array" ref="D10">XLOOKUP($A10,'Screening Interviews'!$A$2:$A$1000,'Screening Interviews'!D$2:D$1000)</f>
        <v>Deepi925@gmail.com</v>
      </c>
      <c r="E10" s="8" t="str">
        <f t="array" ref="E10">XLOOKUP($A10,'Screening Interviews'!$A$2:$A$1000,'Screening Interviews'!E$2:E$1000)</f>
        <v>Marathi</v>
      </c>
      <c r="F10" s="8" t="str">
        <f t="array" ref="F10">XLOOKUP($A10,'Screening Interviews'!$A$2:$A$1000,'Screening Interviews'!F$2:F$1000)</f>
        <v>Req_123</v>
      </c>
      <c r="G10" s="8" t="str">
        <f t="array" ref="G10">XLOOKUP($A10,'Screening Interviews'!$A$2:$A$1000,'Screening Interviews'!G$2:G$1000)</f>
        <v>Linkedin</v>
      </c>
      <c r="H10" s="8" t="str">
        <f t="array" ref="H10">XLOOKUP($A10,'Screening Interviews'!$A$2:$A$1000,'Screening Interviews'!H$2:H$1000)</f>
        <v>Head Hunting</v>
      </c>
      <c r="I10" s="9">
        <f t="array" ref="I10">XLOOKUP($A10,'Screening Interviews'!$A$2:$A$1000,'Screening Interviews'!I$2:I$1000)</f>
        <v>45328</v>
      </c>
      <c r="J10" s="10" t="str">
        <f t="array" ref="J10">XLOOKUP($A10,'Screening Interviews'!$A$2:$A$1000,'Screening Interviews'!J$2:J$1000)</f>
        <v>https://drive.google.com/file/d/xyz987654uvw</v>
      </c>
      <c r="K10" s="8" t="str">
        <f t="array" ref="K10">XLOOKUP($A10,'Screening Interviews'!$A$2:$A$1000,'Screening Interviews'!K$2:K$1000)</f>
        <v>http://linkedinDeepi925@gmail.com:linkedin)</v>
      </c>
      <c r="L10" s="8" t="str">
        <f t="array" ref="L10">XLOOKUP($A10,'Screening Interviews'!$A$2:$A$1000,'Screening Interviews'!L$2:L$1000)</f>
        <v>Current</v>
      </c>
      <c r="M10" s="8" t="str">
        <f t="array" ref="M10">XLOOKUP($A10,'Screening Interviews'!$A$2:$A$1000,'Screening Interviews'!M$2:M$1000)</f>
        <v>Kartik</v>
      </c>
      <c r="N10" s="8" t="str">
        <f t="array" ref="N10">XLOOKUP($A10,'Screening Interviews'!$A$2:$A$1000,'Screening Interviews'!N$2:N$1000)</f>
        <v>Shortlisted</v>
      </c>
      <c r="O10" s="7" t="s">
        <v>487</v>
      </c>
    </row>
    <row r="11">
      <c r="A11" s="8" t="str">
        <f>IFERROR(__xludf.DUMMYFUNCTION("""COMPUTED_VALUE"""),"Req_1239234567927")</f>
        <v>Req_1239234567927</v>
      </c>
      <c r="B11" s="8" t="str">
        <f t="array" ref="B11">XLOOKUP($A11,'Screening Interviews'!$A$2:$A$1000,'Screening Interviews'!B$2:B$1000)</f>
        <v>Shruti Khanna</v>
      </c>
      <c r="C11" s="8">
        <f t="array" ref="C11">XLOOKUP($A11,'Screening Interviews'!$A$2:$A$1000,'Screening Interviews'!C$2:C$1000)</f>
        <v>9234567927</v>
      </c>
      <c r="D11" s="8" t="str">
        <f t="array" ref="D11">XLOOKUP($A11,'Screening Interviews'!$A$2:$A$1000,'Screening Interviews'!D$2:D$1000)</f>
        <v>Shrut927@gmail.com</v>
      </c>
      <c r="E11" s="8" t="str">
        <f t="array" ref="E11">XLOOKUP($A11,'Screening Interviews'!$A$2:$A$1000,'Screening Interviews'!E$2:E$1000)</f>
        <v>Tamil</v>
      </c>
      <c r="F11" s="8" t="str">
        <f t="array" ref="F11">XLOOKUP($A11,'Screening Interviews'!$A$2:$A$1000,'Screening Interviews'!F$2:F$1000)</f>
        <v>Req_123</v>
      </c>
      <c r="G11" s="8" t="str">
        <f t="array" ref="G11">XLOOKUP($A11,'Screening Interviews'!$A$2:$A$1000,'Screening Interviews'!G$2:G$1000)</f>
        <v>Shine</v>
      </c>
      <c r="H11" s="8" t="str">
        <f t="array" ref="H11">XLOOKUP($A11,'Screening Interviews'!$A$2:$A$1000,'Screening Interviews'!H$2:H$1000)</f>
        <v>Head Hunting</v>
      </c>
      <c r="I11" s="9">
        <f t="array" ref="I11">XLOOKUP($A11,'Screening Interviews'!$A$2:$A$1000,'Screening Interviews'!I$2:I$1000)</f>
        <v>45339</v>
      </c>
      <c r="J11" s="10" t="str">
        <f t="array" ref="J11">XLOOKUP($A11,'Screening Interviews'!$A$2:$A$1000,'Screening Interviews'!J$2:J$1000)</f>
        <v>https://drive.google.com/file/d/abc123456def</v>
      </c>
      <c r="K11" s="8" t="str">
        <f t="array" ref="K11">XLOOKUP($A11,'Screening Interviews'!$A$2:$A$1000,'Screening Interviews'!K$2:K$1000)</f>
        <v>http://linkedinShrut927@gmail.com:linkedin)</v>
      </c>
      <c r="L11" s="8" t="str">
        <f t="array" ref="L11">XLOOKUP($A11,'Screening Interviews'!$A$2:$A$1000,'Screening Interviews'!L$2:L$1000)</f>
        <v>Current</v>
      </c>
      <c r="M11" s="8" t="str">
        <f t="array" ref="M11">XLOOKUP($A11,'Screening Interviews'!$A$2:$A$1000,'Screening Interviews'!M$2:M$1000)</f>
        <v>Ayushi</v>
      </c>
      <c r="N11" s="8" t="str">
        <f t="array" ref="N11">XLOOKUP($A11,'Screening Interviews'!$A$2:$A$1000,'Screening Interviews'!N$2:N$1000)</f>
        <v>Shortlisted</v>
      </c>
      <c r="O11" s="7" t="s">
        <v>485</v>
      </c>
    </row>
    <row r="12">
      <c r="A12" s="8" t="str">
        <f>IFERROR(__xludf.DUMMYFUNCTION("""COMPUTED_VALUE"""),"Req_1239234567933")</f>
        <v>Req_1239234567933</v>
      </c>
      <c r="B12" s="8" t="str">
        <f t="array" ref="B12">XLOOKUP($A12,'Screening Interviews'!$A$2:$A$1000,'Screening Interviews'!B$2:B$1000)</f>
        <v>Anushka Patel</v>
      </c>
      <c r="C12" s="8">
        <f t="array" ref="C12">XLOOKUP($A12,'Screening Interviews'!$A$2:$A$1000,'Screening Interviews'!C$2:C$1000)</f>
        <v>9234567933</v>
      </c>
      <c r="D12" s="8" t="str">
        <f t="array" ref="D12">XLOOKUP($A12,'Screening Interviews'!$A$2:$A$1000,'Screening Interviews'!D$2:D$1000)</f>
        <v>Anush933@gmail.com</v>
      </c>
      <c r="E12" s="8" t="str">
        <f t="array" ref="E12">XLOOKUP($A12,'Screening Interviews'!$A$2:$A$1000,'Screening Interviews'!E$2:E$1000)</f>
        <v>Tamil</v>
      </c>
      <c r="F12" s="8" t="str">
        <f t="array" ref="F12">XLOOKUP($A12,'Screening Interviews'!$A$2:$A$1000,'Screening Interviews'!F$2:F$1000)</f>
        <v>Req_123</v>
      </c>
      <c r="G12" s="8" t="str">
        <f t="array" ref="G12">XLOOKUP($A12,'Screening Interviews'!$A$2:$A$1000,'Screening Interviews'!G$2:G$1000)</f>
        <v>IIMJobs</v>
      </c>
      <c r="H12" s="8" t="str">
        <f t="array" ref="H12">XLOOKUP($A12,'Screening Interviews'!$A$2:$A$1000,'Screening Interviews'!H$2:H$1000)</f>
        <v>Job Posting</v>
      </c>
      <c r="I12" s="9">
        <f t="array" ref="I12">XLOOKUP($A12,'Screening Interviews'!$A$2:$A$1000,'Screening Interviews'!I$2:I$1000)</f>
        <v>45294</v>
      </c>
      <c r="J12" s="10" t="str">
        <f t="array" ref="J12">XLOOKUP($A12,'Screening Interviews'!$A$2:$A$1000,'Screening Interviews'!J$2:J$1000)</f>
        <v>https://drive.google.com/file/d/abc123456def</v>
      </c>
      <c r="K12" s="8" t="str">
        <f t="array" ref="K12">XLOOKUP($A12,'Screening Interviews'!$A$2:$A$1000,'Screening Interviews'!K$2:K$1000)</f>
        <v>http://linkedinAnush933@gmail.com:linkedin)</v>
      </c>
      <c r="L12" s="8" t="str">
        <f t="array" ref="L12">XLOOKUP($A12,'Screening Interviews'!$A$2:$A$1000,'Screening Interviews'!L$2:L$1000)</f>
        <v>Current</v>
      </c>
      <c r="M12" s="8" t="str">
        <f t="array" ref="M12">XLOOKUP($A12,'Screening Interviews'!$A$2:$A$1000,'Screening Interviews'!M$2:M$1000)</f>
        <v>Ranjitha</v>
      </c>
      <c r="N12" s="8" t="str">
        <f t="array" ref="N12">XLOOKUP($A12,'Screening Interviews'!$A$2:$A$1000,'Screening Interviews'!N$2:N$1000)</f>
        <v>Shortlisted</v>
      </c>
      <c r="O12" s="7" t="s">
        <v>486</v>
      </c>
    </row>
    <row r="13">
      <c r="A13" s="8" t="str">
        <f>IFERROR(__xludf.DUMMYFUNCTION("""COMPUTED_VALUE"""),"Req_1239234567934")</f>
        <v>Req_1239234567934</v>
      </c>
      <c r="B13" s="8" t="str">
        <f t="array" ref="B13">XLOOKUP($A13,'Screening Interviews'!$A$2:$A$1000,'Screening Interviews'!B$2:B$1000)</f>
        <v>Sumit Jain</v>
      </c>
      <c r="C13" s="8">
        <f t="array" ref="C13">XLOOKUP($A13,'Screening Interviews'!$A$2:$A$1000,'Screening Interviews'!C$2:C$1000)</f>
        <v>9234567934</v>
      </c>
      <c r="D13" s="8" t="str">
        <f t="array" ref="D13">XLOOKUP($A13,'Screening Interviews'!$A$2:$A$1000,'Screening Interviews'!D$2:D$1000)</f>
        <v>Sumit934@gmail.com</v>
      </c>
      <c r="E13" s="8" t="str">
        <f t="array" ref="E13">XLOOKUP($A13,'Screening Interviews'!$A$2:$A$1000,'Screening Interviews'!E$2:E$1000)</f>
        <v>Kannada</v>
      </c>
      <c r="F13" s="8" t="str">
        <f t="array" ref="F13">XLOOKUP($A13,'Screening Interviews'!$A$2:$A$1000,'Screening Interviews'!F$2:F$1000)</f>
        <v>Req_123</v>
      </c>
      <c r="G13" s="8" t="str">
        <f t="array" ref="G13">XLOOKUP($A13,'Screening Interviews'!$A$2:$A$1000,'Screening Interviews'!G$2:G$1000)</f>
        <v>Shine</v>
      </c>
      <c r="H13" s="8" t="str">
        <f t="array" ref="H13">XLOOKUP($A13,'Screening Interviews'!$A$2:$A$1000,'Screening Interviews'!H$2:H$1000)</f>
        <v>Job Posting</v>
      </c>
      <c r="I13" s="9">
        <f t="array" ref="I13">XLOOKUP($A13,'Screening Interviews'!$A$2:$A$1000,'Screening Interviews'!I$2:I$1000)</f>
        <v>45299</v>
      </c>
      <c r="J13" s="10" t="str">
        <f t="array" ref="J13">XLOOKUP($A13,'Screening Interviews'!$A$2:$A$1000,'Screening Interviews'!J$2:J$1000)</f>
        <v>https://drive.google.com/file/d/xyz987654uvw</v>
      </c>
      <c r="K13" s="8" t="str">
        <f t="array" ref="K13">XLOOKUP($A13,'Screening Interviews'!$A$2:$A$1000,'Screening Interviews'!K$2:K$1000)</f>
        <v>http://linkedinSumit934@gmail.com:linkedin)</v>
      </c>
      <c r="L13" s="8" t="str">
        <f t="array" ref="L13">XLOOKUP($A13,'Screening Interviews'!$A$2:$A$1000,'Screening Interviews'!L$2:L$1000)</f>
        <v>Current</v>
      </c>
      <c r="M13" s="8" t="str">
        <f t="array" ref="M13">XLOOKUP($A13,'Screening Interviews'!$A$2:$A$1000,'Screening Interviews'!M$2:M$1000)</f>
        <v>Ayushi</v>
      </c>
      <c r="N13" s="8" t="str">
        <f t="array" ref="N13">XLOOKUP($A13,'Screening Interviews'!$A$2:$A$1000,'Screening Interviews'!N$2:N$1000)</f>
        <v>Shortlisted</v>
      </c>
      <c r="O13" s="7" t="s">
        <v>484</v>
      </c>
    </row>
    <row r="14">
      <c r="A14" s="8" t="str">
        <f>IFERROR(__xludf.DUMMYFUNCTION("""COMPUTED_VALUE"""),"Req_1239234567939")</f>
        <v>Req_1239234567939</v>
      </c>
      <c r="B14" s="8" t="str">
        <f t="array" ref="B14">XLOOKUP($A14,'Screening Interviews'!$A$2:$A$1000,'Screening Interviews'!B$2:B$1000)</f>
        <v>Anika Das</v>
      </c>
      <c r="C14" s="8">
        <f t="array" ref="C14">XLOOKUP($A14,'Screening Interviews'!$A$2:$A$1000,'Screening Interviews'!C$2:C$1000)</f>
        <v>9234567939</v>
      </c>
      <c r="D14" s="8" t="str">
        <f t="array" ref="D14">XLOOKUP($A14,'Screening Interviews'!$A$2:$A$1000,'Screening Interviews'!D$2:D$1000)</f>
        <v>Anika939@gmail.com</v>
      </c>
      <c r="E14" s="8" t="str">
        <f t="array" ref="E14">XLOOKUP($A14,'Screening Interviews'!$A$2:$A$1000,'Screening Interviews'!E$2:E$1000)</f>
        <v>Kannada</v>
      </c>
      <c r="F14" s="8" t="str">
        <f t="array" ref="F14">XLOOKUP($A14,'Screening Interviews'!$A$2:$A$1000,'Screening Interviews'!F$2:F$1000)</f>
        <v>Req_123</v>
      </c>
      <c r="G14" s="8" t="str">
        <f t="array" ref="G14">XLOOKUP($A14,'Screening Interviews'!$A$2:$A$1000,'Screening Interviews'!G$2:G$1000)</f>
        <v>Shine</v>
      </c>
      <c r="H14" s="8" t="str">
        <f t="array" ref="H14">XLOOKUP($A14,'Screening Interviews'!$A$2:$A$1000,'Screening Interviews'!H$2:H$1000)</f>
        <v>Job Posting</v>
      </c>
      <c r="I14" s="9">
        <f t="array" ref="I14">XLOOKUP($A14,'Screening Interviews'!$A$2:$A$1000,'Screening Interviews'!I$2:I$1000)</f>
        <v>45331</v>
      </c>
      <c r="J14" s="10" t="str">
        <f t="array" ref="J14">XLOOKUP($A14,'Screening Interviews'!$A$2:$A$1000,'Screening Interviews'!J$2:J$1000)</f>
        <v>https://drive.google.com/file/d/abc123456def</v>
      </c>
      <c r="K14" s="8" t="str">
        <f t="array" ref="K14">XLOOKUP($A14,'Screening Interviews'!$A$2:$A$1000,'Screening Interviews'!K$2:K$1000)</f>
        <v>http://linkedinAnika939@gmail.com:linkedin)</v>
      </c>
      <c r="L14" s="8" t="str">
        <f t="array" ref="L14">XLOOKUP($A14,'Screening Interviews'!$A$2:$A$1000,'Screening Interviews'!L$2:L$1000)</f>
        <v>Current</v>
      </c>
      <c r="M14" s="8" t="str">
        <f t="array" ref="M14">XLOOKUP($A14,'Screening Interviews'!$A$2:$A$1000,'Screening Interviews'!M$2:M$1000)</f>
        <v>Ayushi</v>
      </c>
      <c r="N14" s="8" t="str">
        <f t="array" ref="N14">XLOOKUP($A14,'Screening Interviews'!$A$2:$A$1000,'Screening Interviews'!N$2:N$1000)</f>
        <v>Shortlisted</v>
      </c>
      <c r="O14" s="7" t="s">
        <v>487</v>
      </c>
    </row>
    <row r="15">
      <c r="A15" s="8" t="str">
        <f>IFERROR(__xludf.DUMMYFUNCTION("""COMPUTED_VALUE"""),"Req_1239234567942")</f>
        <v>Req_1239234567942</v>
      </c>
      <c r="B15" s="8" t="str">
        <f t="array" ref="B15">XLOOKUP($A15,'Screening Interviews'!$A$2:$A$1000,'Screening Interviews'!B$2:B$1000)</f>
        <v>Pranav Gupta</v>
      </c>
      <c r="C15" s="8">
        <f t="array" ref="C15">XLOOKUP($A15,'Screening Interviews'!$A$2:$A$1000,'Screening Interviews'!C$2:C$1000)</f>
        <v>9234567942</v>
      </c>
      <c r="D15" s="8" t="str">
        <f t="array" ref="D15">XLOOKUP($A15,'Screening Interviews'!$A$2:$A$1000,'Screening Interviews'!D$2:D$1000)</f>
        <v>Prana942@gmail.com</v>
      </c>
      <c r="E15" s="8" t="str">
        <f t="array" ref="E15">XLOOKUP($A15,'Screening Interviews'!$A$2:$A$1000,'Screening Interviews'!E$2:E$1000)</f>
        <v>Telugu</v>
      </c>
      <c r="F15" s="8" t="str">
        <f t="array" ref="F15">XLOOKUP($A15,'Screening Interviews'!$A$2:$A$1000,'Screening Interviews'!F$2:F$1000)</f>
        <v>Req_123</v>
      </c>
      <c r="G15" s="8" t="str">
        <f t="array" ref="G15">XLOOKUP($A15,'Screening Interviews'!$A$2:$A$1000,'Screening Interviews'!G$2:G$1000)</f>
        <v>IIMJobs</v>
      </c>
      <c r="H15" s="8" t="str">
        <f t="array" ref="H15">XLOOKUP($A15,'Screening Interviews'!$A$2:$A$1000,'Screening Interviews'!H$2:H$1000)</f>
        <v>Head Hunting</v>
      </c>
      <c r="I15" s="9">
        <f t="array" ref="I15">XLOOKUP($A15,'Screening Interviews'!$A$2:$A$1000,'Screening Interviews'!I$2:I$1000)</f>
        <v>45349</v>
      </c>
      <c r="J15" s="10" t="str">
        <f t="array" ref="J15">XLOOKUP($A15,'Screening Interviews'!$A$2:$A$1000,'Screening Interviews'!J$2:J$1000)</f>
        <v>https://drive.google.com/file/d/abc123456def</v>
      </c>
      <c r="K15" s="8" t="str">
        <f t="array" ref="K15">XLOOKUP($A15,'Screening Interviews'!$A$2:$A$1000,'Screening Interviews'!K$2:K$1000)</f>
        <v>http://linkedinPrana942@gmail.com:linkedin)</v>
      </c>
      <c r="L15" s="8" t="str">
        <f t="array" ref="L15">XLOOKUP($A15,'Screening Interviews'!$A$2:$A$1000,'Screening Interviews'!L$2:L$1000)</f>
        <v>Current</v>
      </c>
      <c r="M15" s="8" t="str">
        <f t="array" ref="M15">XLOOKUP($A15,'Screening Interviews'!$A$2:$A$1000,'Screening Interviews'!M$2:M$1000)</f>
        <v>Ayushi</v>
      </c>
      <c r="N15" s="8" t="str">
        <f t="array" ref="N15">XLOOKUP($A15,'Screening Interviews'!$A$2:$A$1000,'Screening Interviews'!N$2:N$1000)</f>
        <v>Shortlisted</v>
      </c>
      <c r="O15" s="7" t="s">
        <v>484</v>
      </c>
    </row>
    <row r="16">
      <c r="A16" s="8" t="str">
        <f>IFERROR(__xludf.DUMMYFUNCTION("""COMPUTED_VALUE"""),"Req_1239234567947")</f>
        <v>Req_1239234567947</v>
      </c>
      <c r="B16" s="8" t="str">
        <f t="array" ref="B16">XLOOKUP($A16,'Screening Interviews'!$A$2:$A$1000,'Screening Interviews'!B$2:B$1000)</f>
        <v>Swati Singh</v>
      </c>
      <c r="C16" s="8">
        <f t="array" ref="C16">XLOOKUP($A16,'Screening Interviews'!$A$2:$A$1000,'Screening Interviews'!C$2:C$1000)</f>
        <v>9234567947</v>
      </c>
      <c r="D16" s="8" t="str">
        <f t="array" ref="D16">XLOOKUP($A16,'Screening Interviews'!$A$2:$A$1000,'Screening Interviews'!D$2:D$1000)</f>
        <v>Swati947@gmail.com</v>
      </c>
      <c r="E16" s="8" t="str">
        <f t="array" ref="E16">XLOOKUP($A16,'Screening Interviews'!$A$2:$A$1000,'Screening Interviews'!E$2:E$1000)</f>
        <v>Malayalam</v>
      </c>
      <c r="F16" s="8" t="str">
        <f t="array" ref="F16">XLOOKUP($A16,'Screening Interviews'!$A$2:$A$1000,'Screening Interviews'!F$2:F$1000)</f>
        <v>Req_123</v>
      </c>
      <c r="G16" s="8" t="str">
        <f t="array" ref="G16">XLOOKUP($A16,'Screening Interviews'!$A$2:$A$1000,'Screening Interviews'!G$2:G$1000)</f>
        <v>IIMJobs</v>
      </c>
      <c r="H16" s="8" t="str">
        <f t="array" ref="H16">XLOOKUP($A16,'Screening Interviews'!$A$2:$A$1000,'Screening Interviews'!H$2:H$1000)</f>
        <v>Head Hunting</v>
      </c>
      <c r="I16" s="9">
        <f t="array" ref="I16">XLOOKUP($A16,'Screening Interviews'!$A$2:$A$1000,'Screening Interviews'!I$2:I$1000)</f>
        <v>45301</v>
      </c>
      <c r="J16" s="10" t="str">
        <f t="array" ref="J16">XLOOKUP($A16,'Screening Interviews'!$A$2:$A$1000,'Screening Interviews'!J$2:J$1000)</f>
        <v>https://drive.google.com/file/d/mno456789pqr</v>
      </c>
      <c r="K16" s="8" t="str">
        <f t="array" ref="K16">XLOOKUP($A16,'Screening Interviews'!$A$2:$A$1000,'Screening Interviews'!K$2:K$1000)</f>
        <v>http://linkedinSwati947@gmail.com:linkedin)</v>
      </c>
      <c r="L16" s="8" t="str">
        <f t="array" ref="L16">XLOOKUP($A16,'Screening Interviews'!$A$2:$A$1000,'Screening Interviews'!L$2:L$1000)</f>
        <v>Current</v>
      </c>
      <c r="M16" s="8" t="str">
        <f t="array" ref="M16">XLOOKUP($A16,'Screening Interviews'!$A$2:$A$1000,'Screening Interviews'!M$2:M$1000)</f>
        <v>Ayushi</v>
      </c>
      <c r="N16" s="8" t="str">
        <f t="array" ref="N16">XLOOKUP($A16,'Screening Interviews'!$A$2:$A$1000,'Screening Interviews'!N$2:N$1000)</f>
        <v>Shortlisted</v>
      </c>
      <c r="O16" s="7" t="s">
        <v>485</v>
      </c>
    </row>
    <row r="17">
      <c r="A17" s="8" t="str">
        <f>IFERROR(__xludf.DUMMYFUNCTION("""COMPUTED_VALUE"""),"Req_1239234567950")</f>
        <v>Req_1239234567950</v>
      </c>
      <c r="B17" s="8" t="str">
        <f t="array" ref="B17">XLOOKUP($A17,'Screening Interviews'!$A$2:$A$1000,'Screening Interviews'!B$2:B$1000)</f>
        <v>Pradeep Kumar</v>
      </c>
      <c r="C17" s="8">
        <f t="array" ref="C17">XLOOKUP($A17,'Screening Interviews'!$A$2:$A$1000,'Screening Interviews'!C$2:C$1000)</f>
        <v>9234567950</v>
      </c>
      <c r="D17" s="8" t="str">
        <f t="array" ref="D17">XLOOKUP($A17,'Screening Interviews'!$A$2:$A$1000,'Screening Interviews'!D$2:D$1000)</f>
        <v>Prade950@gmail.com</v>
      </c>
      <c r="E17" s="8" t="str">
        <f t="array" ref="E17">XLOOKUP($A17,'Screening Interviews'!$A$2:$A$1000,'Screening Interviews'!E$2:E$1000)</f>
        <v>Hindi</v>
      </c>
      <c r="F17" s="8" t="str">
        <f t="array" ref="F17">XLOOKUP($A17,'Screening Interviews'!$A$2:$A$1000,'Screening Interviews'!F$2:F$1000)</f>
        <v>Req_123</v>
      </c>
      <c r="G17" s="8" t="str">
        <f t="array" ref="G17">XLOOKUP($A17,'Screening Interviews'!$A$2:$A$1000,'Screening Interviews'!G$2:G$1000)</f>
        <v>Referral</v>
      </c>
      <c r="H17" s="8" t="str">
        <f t="array" ref="H17">XLOOKUP($A17,'Screening Interviews'!$A$2:$A$1000,'Screening Interviews'!H$2:H$1000)</f>
        <v>Anjali Choudhury</v>
      </c>
      <c r="I17" s="9">
        <f t="array" ref="I17">XLOOKUP($A17,'Screening Interviews'!$A$2:$A$1000,'Screening Interviews'!I$2:I$1000)</f>
        <v>45321</v>
      </c>
      <c r="J17" s="10" t="str">
        <f t="array" ref="J17">XLOOKUP($A17,'Screening Interviews'!$A$2:$A$1000,'Screening Interviews'!J$2:J$1000)</f>
        <v>https://drive.google.com/file/d/mno456789pqr</v>
      </c>
      <c r="K17" s="8" t="str">
        <f t="array" ref="K17">XLOOKUP($A17,'Screening Interviews'!$A$2:$A$1000,'Screening Interviews'!K$2:K$1000)</f>
        <v>http://linkedinPrade950@gmail.com:linkedin)</v>
      </c>
      <c r="L17" s="8" t="str">
        <f t="array" ref="L17">XLOOKUP($A17,'Screening Interviews'!$A$2:$A$1000,'Screening Interviews'!L$2:L$1000)</f>
        <v>Current</v>
      </c>
      <c r="M17" s="8" t="str">
        <f t="array" ref="M17">XLOOKUP($A17,'Screening Interviews'!$A$2:$A$1000,'Screening Interviews'!M$2:M$1000)</f>
        <v>Kartik</v>
      </c>
      <c r="N17" s="8" t="str">
        <f t="array" ref="N17">XLOOKUP($A17,'Screening Interviews'!$A$2:$A$1000,'Screening Interviews'!N$2:N$1000)</f>
        <v>Shortlisted</v>
      </c>
      <c r="O17" s="7" t="s">
        <v>486</v>
      </c>
    </row>
    <row r="18">
      <c r="A18" s="8" t="str">
        <f>IFERROR(__xludf.DUMMYFUNCTION("""COMPUTED_VALUE"""),"Req_1239234567951")</f>
        <v>Req_1239234567951</v>
      </c>
      <c r="B18" s="8" t="str">
        <f t="array" ref="B18">XLOOKUP($A18,'Screening Interviews'!$A$2:$A$1000,'Screening Interviews'!B$2:B$1000)</f>
        <v>Nisha Singh</v>
      </c>
      <c r="C18" s="8">
        <f t="array" ref="C18">XLOOKUP($A18,'Screening Interviews'!$A$2:$A$1000,'Screening Interviews'!C$2:C$1000)</f>
        <v>9234567951</v>
      </c>
      <c r="D18" s="8" t="str">
        <f t="array" ref="D18">XLOOKUP($A18,'Screening Interviews'!$A$2:$A$1000,'Screening Interviews'!D$2:D$1000)</f>
        <v>Nisha951@gmail.com</v>
      </c>
      <c r="E18" s="8" t="str">
        <f t="array" ref="E18">XLOOKUP($A18,'Screening Interviews'!$A$2:$A$1000,'Screening Interviews'!E$2:E$1000)</f>
        <v>Tamil</v>
      </c>
      <c r="F18" s="8" t="str">
        <f t="array" ref="F18">XLOOKUP($A18,'Screening Interviews'!$A$2:$A$1000,'Screening Interviews'!F$2:F$1000)</f>
        <v>Req_123</v>
      </c>
      <c r="G18" s="8" t="str">
        <f t="array" ref="G18">XLOOKUP($A18,'Screening Interviews'!$A$2:$A$1000,'Screening Interviews'!G$2:G$1000)</f>
        <v>IIMJobs</v>
      </c>
      <c r="H18" s="8" t="str">
        <f t="array" ref="H18">XLOOKUP($A18,'Screening Interviews'!$A$2:$A$1000,'Screening Interviews'!H$2:H$1000)</f>
        <v>Head Hunting</v>
      </c>
      <c r="I18" s="9">
        <f t="array" ref="I18">XLOOKUP($A18,'Screening Interviews'!$A$2:$A$1000,'Screening Interviews'!I$2:I$1000)</f>
        <v>45326</v>
      </c>
      <c r="J18" s="10" t="str">
        <f t="array" ref="J18">XLOOKUP($A18,'Screening Interviews'!$A$2:$A$1000,'Screening Interviews'!J$2:J$1000)</f>
        <v>https://drive.google.com/file/d/abc123456def</v>
      </c>
      <c r="K18" s="8" t="str">
        <f t="array" ref="K18">XLOOKUP($A18,'Screening Interviews'!$A$2:$A$1000,'Screening Interviews'!K$2:K$1000)</f>
        <v>http://linkedinNisha951@gmail.com:linkedin)</v>
      </c>
      <c r="L18" s="8" t="str">
        <f t="array" ref="L18">XLOOKUP($A18,'Screening Interviews'!$A$2:$A$1000,'Screening Interviews'!L$2:L$1000)</f>
        <v>Current</v>
      </c>
      <c r="M18" s="8" t="str">
        <f t="array" ref="M18">XLOOKUP($A18,'Screening Interviews'!$A$2:$A$1000,'Screening Interviews'!M$2:M$1000)</f>
        <v>Radhika</v>
      </c>
      <c r="N18" s="8" t="str">
        <f t="array" ref="N18">XLOOKUP($A18,'Screening Interviews'!$A$2:$A$1000,'Screening Interviews'!N$2:N$1000)</f>
        <v>Shortlisted</v>
      </c>
      <c r="O18" s="7" t="s">
        <v>487</v>
      </c>
    </row>
    <row r="19">
      <c r="A19" s="8" t="str">
        <f>IFERROR(__xludf.DUMMYFUNCTION("""COMPUTED_VALUE"""),"Req_1239234567957")</f>
        <v>Req_1239234567957</v>
      </c>
      <c r="B19" s="8" t="str">
        <f t="array" ref="B19">XLOOKUP($A19,'Screening Interviews'!$A$2:$A$1000,'Screening Interviews'!B$2:B$1000)</f>
        <v>Pooja Gupta</v>
      </c>
      <c r="C19" s="8">
        <f t="array" ref="C19">XLOOKUP($A19,'Screening Interviews'!$A$2:$A$1000,'Screening Interviews'!C$2:C$1000)</f>
        <v>9234567957</v>
      </c>
      <c r="D19" s="8" t="str">
        <f t="array" ref="D19">XLOOKUP($A19,'Screening Interviews'!$A$2:$A$1000,'Screening Interviews'!D$2:D$1000)</f>
        <v>Pooja957@gmail.com</v>
      </c>
      <c r="E19" s="8" t="str">
        <f t="array" ref="E19">XLOOKUP($A19,'Screening Interviews'!$A$2:$A$1000,'Screening Interviews'!E$2:E$1000)</f>
        <v>Kannada</v>
      </c>
      <c r="F19" s="8" t="str">
        <f t="array" ref="F19">XLOOKUP($A19,'Screening Interviews'!$A$2:$A$1000,'Screening Interviews'!F$2:F$1000)</f>
        <v>Req_123</v>
      </c>
      <c r="G19" s="8" t="str">
        <f t="array" ref="G19">XLOOKUP($A19,'Screening Interviews'!$A$2:$A$1000,'Screening Interviews'!G$2:G$1000)</f>
        <v>Linkedin</v>
      </c>
      <c r="H19" s="8" t="str">
        <f t="array" ref="H19">XLOOKUP($A19,'Screening Interviews'!$A$2:$A$1000,'Screening Interviews'!H$2:H$1000)</f>
        <v>Head Hunting</v>
      </c>
      <c r="I19" s="9">
        <f t="array" ref="I19">XLOOKUP($A19,'Screening Interviews'!$A$2:$A$1000,'Screening Interviews'!I$2:I$1000)</f>
        <v>45367</v>
      </c>
      <c r="J19" s="10" t="str">
        <f t="array" ref="J19">XLOOKUP($A19,'Screening Interviews'!$A$2:$A$1000,'Screening Interviews'!J$2:J$1000)</f>
        <v>https://drive.google.com/file/d/abc123456def</v>
      </c>
      <c r="K19" s="8" t="str">
        <f t="array" ref="K19">XLOOKUP($A19,'Screening Interviews'!$A$2:$A$1000,'Screening Interviews'!K$2:K$1000)</f>
        <v>http://linkedinPooja957@gmail.com:linkedin)</v>
      </c>
      <c r="L19" s="8" t="str">
        <f t="array" ref="L19">XLOOKUP($A19,'Screening Interviews'!$A$2:$A$1000,'Screening Interviews'!L$2:L$1000)</f>
        <v>Current</v>
      </c>
      <c r="M19" s="8" t="str">
        <f t="array" ref="M19">XLOOKUP($A19,'Screening Interviews'!$A$2:$A$1000,'Screening Interviews'!M$2:M$1000)</f>
        <v>Ayushi</v>
      </c>
      <c r="N19" s="8" t="str">
        <f t="array" ref="N19">XLOOKUP($A19,'Screening Interviews'!$A$2:$A$1000,'Screening Interviews'!N$2:N$1000)</f>
        <v>Shortlisted</v>
      </c>
      <c r="O19" s="7" t="s">
        <v>484</v>
      </c>
    </row>
    <row r="20">
      <c r="A20" s="8" t="str">
        <f>IFERROR(__xludf.DUMMYFUNCTION("""COMPUTED_VALUE"""),"Req_1239234567959")</f>
        <v>Req_1239234567959</v>
      </c>
      <c r="B20" s="8" t="str">
        <f t="array" ref="B20">XLOOKUP($A20,'Screening Interviews'!$A$2:$A$1000,'Screening Interviews'!B$2:B$1000)</f>
        <v>Vandana Verma</v>
      </c>
      <c r="C20" s="8">
        <f t="array" ref="C20">XLOOKUP($A20,'Screening Interviews'!$A$2:$A$1000,'Screening Interviews'!C$2:C$1000)</f>
        <v>9234567959</v>
      </c>
      <c r="D20" s="8" t="str">
        <f t="array" ref="D20">XLOOKUP($A20,'Screening Interviews'!$A$2:$A$1000,'Screening Interviews'!D$2:D$1000)</f>
        <v>Vanda959@gmail.com</v>
      </c>
      <c r="E20" s="8" t="str">
        <f t="array" ref="E20">XLOOKUP($A20,'Screening Interviews'!$A$2:$A$1000,'Screening Interviews'!E$2:E$1000)</f>
        <v>Malayalam</v>
      </c>
      <c r="F20" s="8" t="str">
        <f t="array" ref="F20">XLOOKUP($A20,'Screening Interviews'!$A$2:$A$1000,'Screening Interviews'!F$2:F$1000)</f>
        <v>Req_123</v>
      </c>
      <c r="G20" s="8" t="str">
        <f t="array" ref="G20">XLOOKUP($A20,'Screening Interviews'!$A$2:$A$1000,'Screening Interviews'!G$2:G$1000)</f>
        <v>Naukri</v>
      </c>
      <c r="H20" s="8" t="str">
        <f t="array" ref="H20">XLOOKUP($A20,'Screening Interviews'!$A$2:$A$1000,'Screening Interviews'!H$2:H$1000)</f>
        <v>Job Posting</v>
      </c>
      <c r="I20" s="9">
        <f t="array" ref="I20">XLOOKUP($A20,'Screening Interviews'!$A$2:$A$1000,'Screening Interviews'!I$2:I$1000)</f>
        <v>45297</v>
      </c>
      <c r="J20" s="10" t="str">
        <f t="array" ref="J20">XLOOKUP($A20,'Screening Interviews'!$A$2:$A$1000,'Screening Interviews'!J$2:J$1000)</f>
        <v>https://drive.google.com/file/d/mno456789pqr</v>
      </c>
      <c r="K20" s="8" t="str">
        <f t="array" ref="K20">XLOOKUP($A20,'Screening Interviews'!$A$2:$A$1000,'Screening Interviews'!K$2:K$1000)</f>
        <v>http://linkedinVanda959@gmail.com:linkedin)</v>
      </c>
      <c r="L20" s="8" t="str">
        <f t="array" ref="L20">XLOOKUP($A20,'Screening Interviews'!$A$2:$A$1000,'Screening Interviews'!L$2:L$1000)</f>
        <v>Current</v>
      </c>
      <c r="M20" s="8" t="str">
        <f t="array" ref="M20">XLOOKUP($A20,'Screening Interviews'!$A$2:$A$1000,'Screening Interviews'!M$2:M$1000)</f>
        <v>Ayushi</v>
      </c>
      <c r="N20" s="8" t="str">
        <f t="array" ref="N20">XLOOKUP($A20,'Screening Interviews'!$A$2:$A$1000,'Screening Interviews'!N$2:N$1000)</f>
        <v>Shortlisted</v>
      </c>
      <c r="O20" s="7" t="s">
        <v>486</v>
      </c>
    </row>
    <row r="21">
      <c r="A21" s="8" t="str">
        <f>IFERROR(__xludf.DUMMYFUNCTION("""COMPUTED_VALUE"""),"Req_1239234567966")</f>
        <v>Req_1239234567966</v>
      </c>
      <c r="B21" s="8" t="str">
        <f t="array" ref="B21">XLOOKUP($A21,'Screening Interviews'!$A$2:$A$1000,'Screening Interviews'!B$2:B$1000)</f>
        <v>Sujit Gupta</v>
      </c>
      <c r="C21" s="8">
        <f t="array" ref="C21">XLOOKUP($A21,'Screening Interviews'!$A$2:$A$1000,'Screening Interviews'!C$2:C$1000)</f>
        <v>9234567966</v>
      </c>
      <c r="D21" s="8" t="str">
        <f t="array" ref="D21">XLOOKUP($A21,'Screening Interviews'!$A$2:$A$1000,'Screening Interviews'!D$2:D$1000)</f>
        <v>Sujit966@gmail.com</v>
      </c>
      <c r="E21" s="8" t="str">
        <f t="array" ref="E21">XLOOKUP($A21,'Screening Interviews'!$A$2:$A$1000,'Screening Interviews'!E$2:E$1000)</f>
        <v>Telugu</v>
      </c>
      <c r="F21" s="8" t="str">
        <f t="array" ref="F21">XLOOKUP($A21,'Screening Interviews'!$A$2:$A$1000,'Screening Interviews'!F$2:F$1000)</f>
        <v>Req_123</v>
      </c>
      <c r="G21" s="8" t="str">
        <f t="array" ref="G21">XLOOKUP($A21,'Screening Interviews'!$A$2:$A$1000,'Screening Interviews'!G$2:G$1000)</f>
        <v>Referral</v>
      </c>
      <c r="H21" s="8" t="str">
        <f t="array" ref="H21">XLOOKUP($A21,'Screening Interviews'!$A$2:$A$1000,'Screening Interviews'!H$2:H$1000)</f>
        <v>Priya Rajan</v>
      </c>
      <c r="I21" s="9">
        <f t="array" ref="I21">XLOOKUP($A21,'Screening Interviews'!$A$2:$A$1000,'Screening Interviews'!I$2:I$1000)</f>
        <v>45368</v>
      </c>
      <c r="J21" s="10" t="str">
        <f t="array" ref="J21">XLOOKUP($A21,'Screening Interviews'!$A$2:$A$1000,'Screening Interviews'!J$2:J$1000)</f>
        <v>https://drive.google.com/file/d/abc123456def</v>
      </c>
      <c r="K21" s="8" t="str">
        <f t="array" ref="K21">XLOOKUP($A21,'Screening Interviews'!$A$2:$A$1000,'Screening Interviews'!K$2:K$1000)</f>
        <v>http://linkedinSujit966@gmail.com:linkedin)</v>
      </c>
      <c r="L21" s="8" t="str">
        <f t="array" ref="L21">XLOOKUP($A21,'Screening Interviews'!$A$2:$A$1000,'Screening Interviews'!L$2:L$1000)</f>
        <v>Current</v>
      </c>
      <c r="M21" s="8" t="str">
        <f t="array" ref="M21">XLOOKUP($A21,'Screening Interviews'!$A$2:$A$1000,'Screening Interviews'!M$2:M$1000)</f>
        <v>Radhika</v>
      </c>
      <c r="N21" s="8" t="str">
        <f t="array" ref="N21">XLOOKUP($A21,'Screening Interviews'!$A$2:$A$1000,'Screening Interviews'!N$2:N$1000)</f>
        <v>Shortlisted</v>
      </c>
      <c r="O21" s="7" t="s">
        <v>485</v>
      </c>
    </row>
    <row r="22">
      <c r="A22" s="8" t="str">
        <f>IFERROR(__xludf.DUMMYFUNCTION("""COMPUTED_VALUE"""),"Req_1239234567967")</f>
        <v>Req_1239234567967</v>
      </c>
      <c r="B22" s="8" t="str">
        <f t="array" ref="B22">XLOOKUP($A22,'Screening Interviews'!$A$2:$A$1000,'Screening Interviews'!B$2:B$1000)</f>
        <v>Aarti Shah</v>
      </c>
      <c r="C22" s="8">
        <f t="array" ref="C22">XLOOKUP($A22,'Screening Interviews'!$A$2:$A$1000,'Screening Interviews'!C$2:C$1000)</f>
        <v>9234567967</v>
      </c>
      <c r="D22" s="8" t="str">
        <f t="array" ref="D22">XLOOKUP($A22,'Screening Interviews'!$A$2:$A$1000,'Screening Interviews'!D$2:D$1000)</f>
        <v>Aarti967@gmail.com</v>
      </c>
      <c r="E22" s="8" t="str">
        <f t="array" ref="E22">XLOOKUP($A22,'Screening Interviews'!$A$2:$A$1000,'Screening Interviews'!E$2:E$1000)</f>
        <v>Marathi</v>
      </c>
      <c r="F22" s="8" t="str">
        <f t="array" ref="F22">XLOOKUP($A22,'Screening Interviews'!$A$2:$A$1000,'Screening Interviews'!F$2:F$1000)</f>
        <v>Req_123</v>
      </c>
      <c r="G22" s="8" t="str">
        <f t="array" ref="G22">XLOOKUP($A22,'Screening Interviews'!$A$2:$A$1000,'Screening Interviews'!G$2:G$1000)</f>
        <v>Shine</v>
      </c>
      <c r="H22" s="8" t="str">
        <f t="array" ref="H22">XLOOKUP($A22,'Screening Interviews'!$A$2:$A$1000,'Screening Interviews'!H$2:H$1000)</f>
        <v>Head Hunting</v>
      </c>
      <c r="I22" s="9">
        <f t="array" ref="I22">XLOOKUP($A22,'Screening Interviews'!$A$2:$A$1000,'Screening Interviews'!I$2:I$1000)</f>
        <v>45369</v>
      </c>
      <c r="J22" s="10" t="str">
        <f t="array" ref="J22">XLOOKUP($A22,'Screening Interviews'!$A$2:$A$1000,'Screening Interviews'!J$2:J$1000)</f>
        <v>https://drive.google.com/file/d/xyz987654uvw</v>
      </c>
      <c r="K22" s="8" t="str">
        <f t="array" ref="K22">XLOOKUP($A22,'Screening Interviews'!$A$2:$A$1000,'Screening Interviews'!K$2:K$1000)</f>
        <v>http://linkedinAarti967@gmail.com:linkedin)</v>
      </c>
      <c r="L22" s="8" t="str">
        <f t="array" ref="L22">XLOOKUP($A22,'Screening Interviews'!$A$2:$A$1000,'Screening Interviews'!L$2:L$1000)</f>
        <v>Current</v>
      </c>
      <c r="M22" s="8" t="str">
        <f t="array" ref="M22">XLOOKUP($A22,'Screening Interviews'!$A$2:$A$1000,'Screening Interviews'!M$2:M$1000)</f>
        <v>Ayushi</v>
      </c>
      <c r="N22" s="8" t="str">
        <f t="array" ref="N22">XLOOKUP($A22,'Screening Interviews'!$A$2:$A$1000,'Screening Interviews'!N$2:N$1000)</f>
        <v>Shortlisted</v>
      </c>
      <c r="O22" s="7" t="s">
        <v>484</v>
      </c>
    </row>
    <row r="23">
      <c r="A23" s="8" t="str">
        <f>IFERROR(__xludf.DUMMYFUNCTION("""COMPUTED_VALUE"""),"Req_1239234567973")</f>
        <v>Req_1239234567973</v>
      </c>
      <c r="B23" s="8" t="str">
        <f t="array" ref="B23">XLOOKUP($A23,'Screening Interviews'!$A$2:$A$1000,'Screening Interviews'!B$2:B$1000)</f>
        <v>Neha Malhotra</v>
      </c>
      <c r="C23" s="8">
        <f t="array" ref="C23">XLOOKUP($A23,'Screening Interviews'!$A$2:$A$1000,'Screening Interviews'!C$2:C$1000)</f>
        <v>9234567973</v>
      </c>
      <c r="D23" s="8" t="str">
        <f t="array" ref="D23">XLOOKUP($A23,'Screening Interviews'!$A$2:$A$1000,'Screening Interviews'!D$2:D$1000)</f>
        <v>Neha 973@gmail.com</v>
      </c>
      <c r="E23" s="8" t="str">
        <f t="array" ref="E23">XLOOKUP($A23,'Screening Interviews'!$A$2:$A$1000,'Screening Interviews'!E$2:E$1000)</f>
        <v>Marathi</v>
      </c>
      <c r="F23" s="8" t="str">
        <f t="array" ref="F23">XLOOKUP($A23,'Screening Interviews'!$A$2:$A$1000,'Screening Interviews'!F$2:F$1000)</f>
        <v>Req_123</v>
      </c>
      <c r="G23" s="8" t="str">
        <f t="array" ref="G23">XLOOKUP($A23,'Screening Interviews'!$A$2:$A$1000,'Screening Interviews'!G$2:G$1000)</f>
        <v>Naukri</v>
      </c>
      <c r="H23" s="8" t="str">
        <f t="array" ref="H23">XLOOKUP($A23,'Screening Interviews'!$A$2:$A$1000,'Screening Interviews'!H$2:H$1000)</f>
        <v>Head Hunting</v>
      </c>
      <c r="I23" s="9">
        <f t="array" ref="I23">XLOOKUP($A23,'Screening Interviews'!$A$2:$A$1000,'Screening Interviews'!I$2:I$1000)</f>
        <v>45375</v>
      </c>
      <c r="J23" s="10" t="str">
        <f t="array" ref="J23">XLOOKUP($A23,'Screening Interviews'!$A$2:$A$1000,'Screening Interviews'!J$2:J$1000)</f>
        <v>https://drive.google.com/file/d/xyz987654uvw</v>
      </c>
      <c r="K23" s="8" t="str">
        <f t="array" ref="K23">XLOOKUP($A23,'Screening Interviews'!$A$2:$A$1000,'Screening Interviews'!K$2:K$1000)</f>
        <v>http://linkedinNeha 973@gmail.com:linkedin)</v>
      </c>
      <c r="L23" s="8" t="str">
        <f t="array" ref="L23">XLOOKUP($A23,'Screening Interviews'!$A$2:$A$1000,'Screening Interviews'!L$2:L$1000)</f>
        <v>Current</v>
      </c>
      <c r="M23" s="8" t="str">
        <f t="array" ref="M23">XLOOKUP($A23,'Screening Interviews'!$A$2:$A$1000,'Screening Interviews'!M$2:M$1000)</f>
        <v>Ranjitha</v>
      </c>
      <c r="N23" s="8" t="str">
        <f t="array" ref="N23">XLOOKUP($A23,'Screening Interviews'!$A$2:$A$1000,'Screening Interviews'!N$2:N$1000)</f>
        <v>Shortlisted</v>
      </c>
      <c r="O23" s="7" t="s">
        <v>487</v>
      </c>
    </row>
    <row r="24">
      <c r="A24" s="8" t="str">
        <f>IFERROR(__xludf.DUMMYFUNCTION("""COMPUTED_VALUE"""),"Req_1239234567974")</f>
        <v>Req_1239234567974</v>
      </c>
      <c r="B24" s="8" t="str">
        <f t="array" ref="B24">XLOOKUP($A24,'Screening Interviews'!$A$2:$A$1000,'Screening Interviews'!B$2:B$1000)</f>
        <v>Akshay Singh</v>
      </c>
      <c r="C24" s="8">
        <f t="array" ref="C24">XLOOKUP($A24,'Screening Interviews'!$A$2:$A$1000,'Screening Interviews'!C$2:C$1000)</f>
        <v>9234567974</v>
      </c>
      <c r="D24" s="8" t="str">
        <f t="array" ref="D24">XLOOKUP($A24,'Screening Interviews'!$A$2:$A$1000,'Screening Interviews'!D$2:D$1000)</f>
        <v>Aksha974@gmail.com</v>
      </c>
      <c r="E24" s="8" t="str">
        <f t="array" ref="E24">XLOOKUP($A24,'Screening Interviews'!$A$2:$A$1000,'Screening Interviews'!E$2:E$1000)</f>
        <v>Hindi</v>
      </c>
      <c r="F24" s="8" t="str">
        <f t="array" ref="F24">XLOOKUP($A24,'Screening Interviews'!$A$2:$A$1000,'Screening Interviews'!F$2:F$1000)</f>
        <v>Req_123</v>
      </c>
      <c r="G24" s="8" t="str">
        <f t="array" ref="G24">XLOOKUP($A24,'Screening Interviews'!$A$2:$A$1000,'Screening Interviews'!G$2:G$1000)</f>
        <v>IIMJobs</v>
      </c>
      <c r="H24" s="8" t="str">
        <f t="array" ref="H24">XLOOKUP($A24,'Screening Interviews'!$A$2:$A$1000,'Screening Interviews'!H$2:H$1000)</f>
        <v>Head Hunting</v>
      </c>
      <c r="I24" s="9">
        <f t="array" ref="I24">XLOOKUP($A24,'Screening Interviews'!$A$2:$A$1000,'Screening Interviews'!I$2:I$1000)</f>
        <v>45376</v>
      </c>
      <c r="J24" s="10" t="str">
        <f t="array" ref="J24">XLOOKUP($A24,'Screening Interviews'!$A$2:$A$1000,'Screening Interviews'!J$2:J$1000)</f>
        <v>https://drive.google.com/file/d/mno456789pqr</v>
      </c>
      <c r="K24" s="8" t="str">
        <f t="array" ref="K24">XLOOKUP($A24,'Screening Interviews'!$A$2:$A$1000,'Screening Interviews'!K$2:K$1000)</f>
        <v>http://linkedinAksha974@gmail.com:linkedin)</v>
      </c>
      <c r="L24" s="8" t="str">
        <f t="array" ref="L24">XLOOKUP($A24,'Screening Interviews'!$A$2:$A$1000,'Screening Interviews'!L$2:L$1000)</f>
        <v>Current</v>
      </c>
      <c r="M24" s="8" t="str">
        <f t="array" ref="M24">XLOOKUP($A24,'Screening Interviews'!$A$2:$A$1000,'Screening Interviews'!M$2:M$1000)</f>
        <v>Ayushi</v>
      </c>
      <c r="N24" s="8" t="str">
        <f t="array" ref="N24">XLOOKUP($A24,'Screening Interviews'!$A$2:$A$1000,'Screening Interviews'!N$2:N$1000)</f>
        <v>Shortlisted</v>
      </c>
      <c r="O24" s="7" t="s">
        <v>484</v>
      </c>
    </row>
    <row r="25">
      <c r="A25" s="8" t="str">
        <f>IFERROR(__xludf.DUMMYFUNCTION("""COMPUTED_VALUE"""),"Req_1239234567981")</f>
        <v>Req_1239234567981</v>
      </c>
      <c r="B25" s="8" t="str">
        <f t="array" ref="B25">XLOOKUP($A25,'Screening Interviews'!$A$2:$A$1000,'Screening Interviews'!B$2:B$1000)</f>
        <v>Meenakshi Gupta</v>
      </c>
      <c r="C25" s="8">
        <f t="array" ref="C25">XLOOKUP($A25,'Screening Interviews'!$A$2:$A$1000,'Screening Interviews'!C$2:C$1000)</f>
        <v>9234567981</v>
      </c>
      <c r="D25" s="8" t="str">
        <f t="array" ref="D25">XLOOKUP($A25,'Screening Interviews'!$A$2:$A$1000,'Screening Interviews'!D$2:D$1000)</f>
        <v>Meena981@gmail.com</v>
      </c>
      <c r="E25" s="8" t="str">
        <f t="array" ref="E25">XLOOKUP($A25,'Screening Interviews'!$A$2:$A$1000,'Screening Interviews'!E$2:E$1000)</f>
        <v>Kannada</v>
      </c>
      <c r="F25" s="8" t="str">
        <f t="array" ref="F25">XLOOKUP($A25,'Screening Interviews'!$A$2:$A$1000,'Screening Interviews'!F$2:F$1000)</f>
        <v>Req_123</v>
      </c>
      <c r="G25" s="8" t="str">
        <f t="array" ref="G25">XLOOKUP($A25,'Screening Interviews'!$A$2:$A$1000,'Screening Interviews'!G$2:G$1000)</f>
        <v>Shine</v>
      </c>
      <c r="H25" s="8" t="str">
        <f t="array" ref="H25">XLOOKUP($A25,'Screening Interviews'!$A$2:$A$1000,'Screening Interviews'!H$2:H$1000)</f>
        <v>Job Posting</v>
      </c>
      <c r="I25" s="9">
        <f t="array" ref="I25">XLOOKUP($A25,'Screening Interviews'!$A$2:$A$1000,'Screening Interviews'!I$2:I$1000)</f>
        <v>45349</v>
      </c>
      <c r="J25" s="10" t="str">
        <f t="array" ref="J25">XLOOKUP($A25,'Screening Interviews'!$A$2:$A$1000,'Screening Interviews'!J$2:J$1000)</f>
        <v>https://drive.google.com/file/d/abc123456def</v>
      </c>
      <c r="K25" s="8" t="str">
        <f t="array" ref="K25">XLOOKUP($A25,'Screening Interviews'!$A$2:$A$1000,'Screening Interviews'!K$2:K$1000)</f>
        <v>http://linkedinMeena981@gmail.com:linkedin)</v>
      </c>
      <c r="L25" s="8" t="str">
        <f t="array" ref="L25">XLOOKUP($A25,'Screening Interviews'!$A$2:$A$1000,'Screening Interviews'!L$2:L$1000)</f>
        <v>Current</v>
      </c>
      <c r="M25" s="8" t="str">
        <f t="array" ref="M25">XLOOKUP($A25,'Screening Interviews'!$A$2:$A$1000,'Screening Interviews'!M$2:M$1000)</f>
        <v>Radhika</v>
      </c>
      <c r="N25" s="8" t="str">
        <f t="array" ref="N25">XLOOKUP($A25,'Screening Interviews'!$A$2:$A$1000,'Screening Interviews'!N$2:N$1000)</f>
        <v>Shortlisted</v>
      </c>
      <c r="O25" s="7" t="s">
        <v>486</v>
      </c>
    </row>
    <row r="26">
      <c r="A26" s="8" t="str">
        <f>IFERROR(__xludf.DUMMYFUNCTION("""COMPUTED_VALUE"""),"Req_1239234567983")</f>
        <v>Req_1239234567983</v>
      </c>
      <c r="B26" s="8" t="str">
        <f t="array" ref="B26">XLOOKUP($A26,'Screening Interviews'!$A$2:$A$1000,'Screening Interviews'!B$2:B$1000)</f>
        <v>Priyanka Sharma</v>
      </c>
      <c r="C26" s="8">
        <f t="array" ref="C26">XLOOKUP($A26,'Screening Interviews'!$A$2:$A$1000,'Screening Interviews'!C$2:C$1000)</f>
        <v>9234567983</v>
      </c>
      <c r="D26" s="8" t="str">
        <f t="array" ref="D26">XLOOKUP($A26,'Screening Interviews'!$A$2:$A$1000,'Screening Interviews'!D$2:D$1000)</f>
        <v>Priya983@gmail.com</v>
      </c>
      <c r="E26" s="8" t="str">
        <f t="array" ref="E26">XLOOKUP($A26,'Screening Interviews'!$A$2:$A$1000,'Screening Interviews'!E$2:E$1000)</f>
        <v>Malayalam</v>
      </c>
      <c r="F26" s="8" t="str">
        <f t="array" ref="F26">XLOOKUP($A26,'Screening Interviews'!$A$2:$A$1000,'Screening Interviews'!F$2:F$1000)</f>
        <v>Req_123</v>
      </c>
      <c r="G26" s="8" t="str">
        <f t="array" ref="G26">XLOOKUP($A26,'Screening Interviews'!$A$2:$A$1000,'Screening Interviews'!G$2:G$1000)</f>
        <v>IIMJobs</v>
      </c>
      <c r="H26" s="8" t="str">
        <f t="array" ref="H26">XLOOKUP($A26,'Screening Interviews'!$A$2:$A$1000,'Screening Interviews'!H$2:H$1000)</f>
        <v>Job Posting</v>
      </c>
      <c r="I26" s="9">
        <f t="array" ref="I26">XLOOKUP($A26,'Screening Interviews'!$A$2:$A$1000,'Screening Interviews'!I$2:I$1000)</f>
        <v>45351</v>
      </c>
      <c r="J26" s="10" t="str">
        <f t="array" ref="J26">XLOOKUP($A26,'Screening Interviews'!$A$2:$A$1000,'Screening Interviews'!J$2:J$1000)</f>
        <v>https://drive.google.com/file/d/mno456789pqr</v>
      </c>
      <c r="K26" s="8" t="str">
        <f t="array" ref="K26">XLOOKUP($A26,'Screening Interviews'!$A$2:$A$1000,'Screening Interviews'!K$2:K$1000)</f>
        <v>http://linkedinPriya983@gmail.com:linkedin)</v>
      </c>
      <c r="L26" s="8" t="str">
        <f t="array" ref="L26">XLOOKUP($A26,'Screening Interviews'!$A$2:$A$1000,'Screening Interviews'!L$2:L$1000)</f>
        <v>Current</v>
      </c>
      <c r="M26" s="8" t="str">
        <f t="array" ref="M26">XLOOKUP($A26,'Screening Interviews'!$A$2:$A$1000,'Screening Interviews'!M$2:M$1000)</f>
        <v>Ranjitha</v>
      </c>
      <c r="N26" s="8" t="str">
        <f t="array" ref="N26">XLOOKUP($A26,'Screening Interviews'!$A$2:$A$1000,'Screening Interviews'!N$2:N$1000)</f>
        <v>Shortlisted</v>
      </c>
      <c r="O26" s="7" t="s">
        <v>485</v>
      </c>
    </row>
    <row r="27">
      <c r="A27" s="8" t="str">
        <f>IFERROR(__xludf.DUMMYFUNCTION("""COMPUTED_VALUE"""),"Req_1239234567989")</f>
        <v>Req_1239234567989</v>
      </c>
      <c r="B27" s="8" t="str">
        <f t="array" ref="B27">XLOOKUP($A27,'Screening Interviews'!$A$2:$A$1000,'Screening Interviews'!B$2:B$1000)</f>
        <v>Sonal Kapoor</v>
      </c>
      <c r="C27" s="8">
        <f t="array" ref="C27">XLOOKUP($A27,'Screening Interviews'!$A$2:$A$1000,'Screening Interviews'!C$2:C$1000)</f>
        <v>9234567989</v>
      </c>
      <c r="D27" s="8" t="str">
        <f t="array" ref="D27">XLOOKUP($A27,'Screening Interviews'!$A$2:$A$1000,'Screening Interviews'!D$2:D$1000)</f>
        <v>Sonal989@gmail.com</v>
      </c>
      <c r="E27" s="8" t="str">
        <f t="array" ref="E27">XLOOKUP($A27,'Screening Interviews'!$A$2:$A$1000,'Screening Interviews'!E$2:E$1000)</f>
        <v>Malayalam</v>
      </c>
      <c r="F27" s="8" t="str">
        <f t="array" ref="F27">XLOOKUP($A27,'Screening Interviews'!$A$2:$A$1000,'Screening Interviews'!F$2:F$1000)</f>
        <v>Req_123</v>
      </c>
      <c r="G27" s="8" t="str">
        <f t="array" ref="G27">XLOOKUP($A27,'Screening Interviews'!$A$2:$A$1000,'Screening Interviews'!G$2:G$1000)</f>
        <v>Referral</v>
      </c>
      <c r="H27" s="8" t="str">
        <f t="array" ref="H27">XLOOKUP($A27,'Screening Interviews'!$A$2:$A$1000,'Screening Interviews'!H$2:H$1000)</f>
        <v>Rajesh Kumar</v>
      </c>
      <c r="I27" s="9">
        <f t="array" ref="I27">XLOOKUP($A27,'Screening Interviews'!$A$2:$A$1000,'Screening Interviews'!I$2:I$1000)</f>
        <v>45357</v>
      </c>
      <c r="J27" s="10" t="str">
        <f t="array" ref="J27">XLOOKUP($A27,'Screening Interviews'!$A$2:$A$1000,'Screening Interviews'!J$2:J$1000)</f>
        <v>https://drive.google.com/file/d/mno456789pqr</v>
      </c>
      <c r="K27" s="8" t="str">
        <f t="array" ref="K27">XLOOKUP($A27,'Screening Interviews'!$A$2:$A$1000,'Screening Interviews'!K$2:K$1000)</f>
        <v>http://linkedinSonal989@gmail.com:linkedin)</v>
      </c>
      <c r="L27" s="8" t="str">
        <f t="array" ref="L27">XLOOKUP($A27,'Screening Interviews'!$A$2:$A$1000,'Screening Interviews'!L$2:L$1000)</f>
        <v>Current</v>
      </c>
      <c r="M27" s="8" t="str">
        <f t="array" ref="M27">XLOOKUP($A27,'Screening Interviews'!$A$2:$A$1000,'Screening Interviews'!M$2:M$1000)</f>
        <v>Ayushi</v>
      </c>
      <c r="N27" s="8" t="str">
        <f t="array" ref="N27">XLOOKUP($A27,'Screening Interviews'!$A$2:$A$1000,'Screening Interviews'!N$2:N$1000)</f>
        <v>Shortlisted</v>
      </c>
      <c r="O27" s="7" t="s">
        <v>486</v>
      </c>
    </row>
  </sheetData>
  <dataValidations>
    <dataValidation type="list" allowBlank="1" showErrorMessage="1" sqref="O2:O27">
      <formula1>"Select,Reject,On Hold,Rescheduled"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7" width="18.75"/>
    <col customWidth="1" min="8" max="8" width="24.25"/>
    <col customWidth="1" min="9" max="12" width="18.75"/>
    <col customWidth="1" min="13" max="13" width="20.5"/>
    <col customWidth="1" min="14" max="14" width="18.75"/>
    <col customWidth="1" min="15" max="15" width="1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481</v>
      </c>
      <c r="N2" s="1" t="s">
        <v>29</v>
      </c>
      <c r="O2" s="2" t="s">
        <v>30</v>
      </c>
    </row>
    <row r="3">
      <c r="A3" s="7" t="str">
        <f>IFERROR(__xludf.DUMMYFUNCTION("FILTER('Round 1'!$A$2:$A$1000,'Round 1'!$O$2:$O$1000=""Select"")"),"Req_1239234567894")</f>
        <v>Req_1239234567894</v>
      </c>
      <c r="B3" s="8" t="str">
        <f t="array" ref="B3">XLOOKUP($A3,'Round 1'!$A$2:$A$1000,'Round 1'!B$2:B$1000)</f>
        <v>Nisha Gupta</v>
      </c>
      <c r="C3" s="8">
        <f t="array" ref="C3">XLOOKUP($A3,'Round 1'!$A$2:$A$1000,'Round 1'!C$2:C$1000)</f>
        <v>9234567894</v>
      </c>
      <c r="D3" s="8" t="str">
        <f t="array" ref="D3">XLOOKUP($A3,'Round 1'!$A$2:$A$1000,'Round 1'!D$2:D$1000)</f>
        <v>Nisha894@gmail.com</v>
      </c>
      <c r="E3" s="8" t="str">
        <f t="array" ref="E3">XLOOKUP($A3,'Round 1'!$A$2:$A$1000,'Round 1'!E$2:E$1000)</f>
        <v>Marathi</v>
      </c>
      <c r="F3" s="8" t="str">
        <f t="array" ref="F3">XLOOKUP($A3,'Round 1'!$A$2:$A$1000,'Round 1'!G$2:G$1000)</f>
        <v>IIMJobs</v>
      </c>
      <c r="G3" s="8" t="str">
        <f t="array" ref="G3">XLOOKUP($A3,'Round 1'!$A$2:$A$1000,'Round 1'!H$2:H$1000)</f>
        <v>Head Hunting</v>
      </c>
      <c r="H3" s="9">
        <f t="array" ref="H3">XLOOKUP($A3,'Round 1'!$A$2:$A$1000,'Round 1'!I$2:I$1000)</f>
        <v>45319</v>
      </c>
      <c r="I3" s="10" t="str">
        <f t="array" ref="I3">XLOOKUP($A3,'Round 1'!$A$2:$A$1000,'Round 1'!J$2:J$1000)</f>
        <v>https://drive.google.com/file/d/abc123456def</v>
      </c>
      <c r="J3" s="8" t="str">
        <f t="array" ref="J3">XLOOKUP($A3,'Round 1'!$A$2:$A$1000,'Round 1'!K$2:K$1000)</f>
        <v>http://linkedinNisha894@gmail.com:linkedin)</v>
      </c>
      <c r="K3" s="8" t="str">
        <f t="array" ref="K3">XLOOKUP($A3,'Round 1'!$A$2:$A$1000,'Round 1'!L$2:L$1000)</f>
        <v>Current</v>
      </c>
      <c r="L3" s="8" t="str">
        <f t="array" ref="L3">XLOOKUP($A3,'Round 1'!$A$2:$A$1000,'Round 1'!M$2:M$1000)</f>
        <v>Ayushi</v>
      </c>
      <c r="M3" s="8" t="str">
        <f t="array" ref="M3">XLOOKUP($A3,'Round 1'!$A$2:$A$1000,'Round 1'!N$2:N$1000)</f>
        <v>Shortlisted</v>
      </c>
      <c r="N3" s="8" t="str">
        <f t="array" ref="N3">XLOOKUP($A3,'Round 1'!$A$2:$A$1000,'Round 1'!O$2:O$1000)</f>
        <v>Select</v>
      </c>
      <c r="O3" s="14" t="s">
        <v>485</v>
      </c>
    </row>
    <row r="4">
      <c r="A4" s="7" t="str">
        <f>IFERROR(__xludf.DUMMYFUNCTION("""COMPUTED_VALUE"""),"Req_1239234567917")</f>
        <v>Req_1239234567917</v>
      </c>
      <c r="B4" s="8" t="str">
        <f t="array" ref="B4">XLOOKUP($A4,'Round 1'!$A$2:$A$1000,'Round 1'!B$2:B$1000)</f>
        <v>Vikas Sharma</v>
      </c>
      <c r="C4" s="8">
        <f t="array" ref="C4">XLOOKUP($A4,'Round 1'!$A$2:$A$1000,'Round 1'!C$2:C$1000)</f>
        <v>9234567917</v>
      </c>
      <c r="D4" s="8" t="str">
        <f t="array" ref="D4">XLOOKUP($A4,'Round 1'!$A$2:$A$1000,'Round 1'!D$2:D$1000)</f>
        <v>Vikas917@gmail.com</v>
      </c>
      <c r="E4" s="8" t="str">
        <f t="array" ref="E4">XLOOKUP($A4,'Round 1'!$A$2:$A$1000,'Round 1'!E$2:E$1000)</f>
        <v>Malayalam</v>
      </c>
      <c r="F4" s="8" t="str">
        <f t="array" ref="F4">XLOOKUP($A4,'Round 1'!$A$2:$A$1000,'Round 1'!G$2:G$1000)</f>
        <v>IIMJobs</v>
      </c>
      <c r="G4" s="8" t="str">
        <f t="array" ref="G4">XLOOKUP($A4,'Round 1'!$A$2:$A$1000,'Round 1'!H$2:H$1000)</f>
        <v>Job Posting</v>
      </c>
      <c r="H4" s="9">
        <f t="array" ref="H4">XLOOKUP($A4,'Round 1'!$A$2:$A$1000,'Round 1'!I$2:I$1000)</f>
        <v>45362</v>
      </c>
      <c r="I4" s="10" t="str">
        <f t="array" ref="I4">XLOOKUP($A4,'Round 1'!$A$2:$A$1000,'Round 1'!J$2:J$1000)</f>
        <v>https://drive.google.com/file/d/mno456789pqr</v>
      </c>
      <c r="J4" s="8" t="str">
        <f t="array" ref="J4">XLOOKUP($A4,'Round 1'!$A$2:$A$1000,'Round 1'!K$2:K$1000)</f>
        <v>http://linkedinVikas917@gmail.com:linkedin)</v>
      </c>
      <c r="K4" s="8" t="str">
        <f t="array" ref="K4">XLOOKUP($A4,'Round 1'!$A$2:$A$1000,'Round 1'!L$2:L$1000)</f>
        <v>Current</v>
      </c>
      <c r="L4" s="8" t="str">
        <f t="array" ref="L4">XLOOKUP($A4,'Round 1'!$A$2:$A$1000,'Round 1'!M$2:M$1000)</f>
        <v>Ayushi</v>
      </c>
      <c r="M4" s="8" t="str">
        <f t="array" ref="M4">XLOOKUP($A4,'Round 1'!$A$2:$A$1000,'Round 1'!N$2:N$1000)</f>
        <v>Shortlisted</v>
      </c>
      <c r="N4" s="8" t="str">
        <f t="array" ref="N4">XLOOKUP($A4,'Round 1'!$A$2:$A$1000,'Round 1'!O$2:O$1000)</f>
        <v>Select</v>
      </c>
      <c r="O4" s="14" t="s">
        <v>485</v>
      </c>
    </row>
    <row r="5">
      <c r="A5" s="7" t="str">
        <f>IFERROR(__xludf.DUMMYFUNCTION("""COMPUTED_VALUE"""),"Req_1239234567927")</f>
        <v>Req_1239234567927</v>
      </c>
      <c r="B5" s="8" t="str">
        <f t="array" ref="B5">XLOOKUP($A5,'Round 1'!$A$2:$A$1000,'Round 1'!B$2:B$1000)</f>
        <v>Shruti Khanna</v>
      </c>
      <c r="C5" s="8">
        <f t="array" ref="C5">XLOOKUP($A5,'Round 1'!$A$2:$A$1000,'Round 1'!C$2:C$1000)</f>
        <v>9234567927</v>
      </c>
      <c r="D5" s="8" t="str">
        <f t="array" ref="D5">XLOOKUP($A5,'Round 1'!$A$2:$A$1000,'Round 1'!D$2:D$1000)</f>
        <v>Shrut927@gmail.com</v>
      </c>
      <c r="E5" s="8" t="str">
        <f t="array" ref="E5">XLOOKUP($A5,'Round 1'!$A$2:$A$1000,'Round 1'!E$2:E$1000)</f>
        <v>Tamil</v>
      </c>
      <c r="F5" s="8" t="str">
        <f t="array" ref="F5">XLOOKUP($A5,'Round 1'!$A$2:$A$1000,'Round 1'!G$2:G$1000)</f>
        <v>Shine</v>
      </c>
      <c r="G5" s="8" t="str">
        <f t="array" ref="G5">XLOOKUP($A5,'Round 1'!$A$2:$A$1000,'Round 1'!H$2:H$1000)</f>
        <v>Head Hunting</v>
      </c>
      <c r="H5" s="9">
        <f t="array" ref="H5">XLOOKUP($A5,'Round 1'!$A$2:$A$1000,'Round 1'!I$2:I$1000)</f>
        <v>45339</v>
      </c>
      <c r="I5" s="10" t="str">
        <f t="array" ref="I5">XLOOKUP($A5,'Round 1'!$A$2:$A$1000,'Round 1'!J$2:J$1000)</f>
        <v>https://drive.google.com/file/d/abc123456def</v>
      </c>
      <c r="J5" s="8" t="str">
        <f t="array" ref="J5">XLOOKUP($A5,'Round 1'!$A$2:$A$1000,'Round 1'!K$2:K$1000)</f>
        <v>http://linkedinShrut927@gmail.com:linkedin)</v>
      </c>
      <c r="K5" s="8" t="str">
        <f t="array" ref="K5">XLOOKUP($A5,'Round 1'!$A$2:$A$1000,'Round 1'!L$2:L$1000)</f>
        <v>Current</v>
      </c>
      <c r="L5" s="8" t="str">
        <f t="array" ref="L5">XLOOKUP($A5,'Round 1'!$A$2:$A$1000,'Round 1'!M$2:M$1000)</f>
        <v>Ayushi</v>
      </c>
      <c r="M5" s="8" t="str">
        <f t="array" ref="M5">XLOOKUP($A5,'Round 1'!$A$2:$A$1000,'Round 1'!N$2:N$1000)</f>
        <v>Shortlisted</v>
      </c>
      <c r="N5" s="8" t="str">
        <f t="array" ref="N5">XLOOKUP($A5,'Round 1'!$A$2:$A$1000,'Round 1'!O$2:O$1000)</f>
        <v>Select</v>
      </c>
      <c r="O5" s="14" t="s">
        <v>485</v>
      </c>
    </row>
    <row r="6">
      <c r="A6" s="7" t="str">
        <f>IFERROR(__xludf.DUMMYFUNCTION("""COMPUTED_VALUE"""),"Req_1239234567947")</f>
        <v>Req_1239234567947</v>
      </c>
      <c r="B6" s="8" t="str">
        <f t="array" ref="B6">XLOOKUP($A6,'Round 1'!$A$2:$A$1000,'Round 1'!B$2:B$1000)</f>
        <v>Swati Singh</v>
      </c>
      <c r="C6" s="8">
        <f t="array" ref="C6">XLOOKUP($A6,'Round 1'!$A$2:$A$1000,'Round 1'!C$2:C$1000)</f>
        <v>9234567947</v>
      </c>
      <c r="D6" s="8" t="str">
        <f t="array" ref="D6">XLOOKUP($A6,'Round 1'!$A$2:$A$1000,'Round 1'!D$2:D$1000)</f>
        <v>Swati947@gmail.com</v>
      </c>
      <c r="E6" s="8" t="str">
        <f t="array" ref="E6">XLOOKUP($A6,'Round 1'!$A$2:$A$1000,'Round 1'!E$2:E$1000)</f>
        <v>Malayalam</v>
      </c>
      <c r="F6" s="8" t="str">
        <f t="array" ref="F6">XLOOKUP($A6,'Round 1'!$A$2:$A$1000,'Round 1'!G$2:G$1000)</f>
        <v>IIMJobs</v>
      </c>
      <c r="G6" s="8" t="str">
        <f t="array" ref="G6">XLOOKUP($A6,'Round 1'!$A$2:$A$1000,'Round 1'!H$2:H$1000)</f>
        <v>Head Hunting</v>
      </c>
      <c r="H6" s="9">
        <f t="array" ref="H6">XLOOKUP($A6,'Round 1'!$A$2:$A$1000,'Round 1'!I$2:I$1000)</f>
        <v>45301</v>
      </c>
      <c r="I6" s="10" t="str">
        <f t="array" ref="I6">XLOOKUP($A6,'Round 1'!$A$2:$A$1000,'Round 1'!J$2:J$1000)</f>
        <v>https://drive.google.com/file/d/mno456789pqr</v>
      </c>
      <c r="J6" s="8" t="str">
        <f t="array" ref="J6">XLOOKUP($A6,'Round 1'!$A$2:$A$1000,'Round 1'!K$2:K$1000)</f>
        <v>http://linkedinSwati947@gmail.com:linkedin)</v>
      </c>
      <c r="K6" s="8" t="str">
        <f t="array" ref="K6">XLOOKUP($A6,'Round 1'!$A$2:$A$1000,'Round 1'!L$2:L$1000)</f>
        <v>Current</v>
      </c>
      <c r="L6" s="8" t="str">
        <f t="array" ref="L6">XLOOKUP($A6,'Round 1'!$A$2:$A$1000,'Round 1'!M$2:M$1000)</f>
        <v>Ayushi</v>
      </c>
      <c r="M6" s="8" t="str">
        <f t="array" ref="M6">XLOOKUP($A6,'Round 1'!$A$2:$A$1000,'Round 1'!N$2:N$1000)</f>
        <v>Shortlisted</v>
      </c>
      <c r="N6" s="8" t="str">
        <f t="array" ref="N6">XLOOKUP($A6,'Round 1'!$A$2:$A$1000,'Round 1'!O$2:O$1000)</f>
        <v>Select</v>
      </c>
      <c r="O6" s="14" t="s">
        <v>485</v>
      </c>
    </row>
    <row r="7">
      <c r="A7" s="7" t="str">
        <f>IFERROR(__xludf.DUMMYFUNCTION("""COMPUTED_VALUE"""),"Req_1239234567966")</f>
        <v>Req_1239234567966</v>
      </c>
      <c r="B7" s="8" t="str">
        <f t="array" ref="B7">XLOOKUP($A7,'Round 1'!$A$2:$A$1000,'Round 1'!B$2:B$1000)</f>
        <v>Sujit Gupta</v>
      </c>
      <c r="C7" s="8">
        <f t="array" ref="C7">XLOOKUP($A7,'Round 1'!$A$2:$A$1000,'Round 1'!C$2:C$1000)</f>
        <v>9234567966</v>
      </c>
      <c r="D7" s="8" t="str">
        <f t="array" ref="D7">XLOOKUP($A7,'Round 1'!$A$2:$A$1000,'Round 1'!D$2:D$1000)</f>
        <v>Sujit966@gmail.com</v>
      </c>
      <c r="E7" s="8" t="str">
        <f t="array" ref="E7">XLOOKUP($A7,'Round 1'!$A$2:$A$1000,'Round 1'!E$2:E$1000)</f>
        <v>Telugu</v>
      </c>
      <c r="F7" s="8" t="str">
        <f t="array" ref="F7">XLOOKUP($A7,'Round 1'!$A$2:$A$1000,'Round 1'!G$2:G$1000)</f>
        <v>Referral</v>
      </c>
      <c r="G7" s="8" t="str">
        <f t="array" ref="G7">XLOOKUP($A7,'Round 1'!$A$2:$A$1000,'Round 1'!H$2:H$1000)</f>
        <v>Priya Rajan</v>
      </c>
      <c r="H7" s="9">
        <f t="array" ref="H7">XLOOKUP($A7,'Round 1'!$A$2:$A$1000,'Round 1'!I$2:I$1000)</f>
        <v>45368</v>
      </c>
      <c r="I7" s="10" t="str">
        <f t="array" ref="I7">XLOOKUP($A7,'Round 1'!$A$2:$A$1000,'Round 1'!J$2:J$1000)</f>
        <v>https://drive.google.com/file/d/abc123456def</v>
      </c>
      <c r="J7" s="8" t="str">
        <f t="array" ref="J7">XLOOKUP($A7,'Round 1'!$A$2:$A$1000,'Round 1'!K$2:K$1000)</f>
        <v>http://linkedinSujit966@gmail.com:linkedin)</v>
      </c>
      <c r="K7" s="8" t="str">
        <f t="array" ref="K7">XLOOKUP($A7,'Round 1'!$A$2:$A$1000,'Round 1'!L$2:L$1000)</f>
        <v>Current</v>
      </c>
      <c r="L7" s="8" t="str">
        <f t="array" ref="L7">XLOOKUP($A7,'Round 1'!$A$2:$A$1000,'Round 1'!M$2:M$1000)</f>
        <v>Radhika</v>
      </c>
      <c r="M7" s="8" t="str">
        <f t="array" ref="M7">XLOOKUP($A7,'Round 1'!$A$2:$A$1000,'Round 1'!N$2:N$1000)</f>
        <v>Shortlisted</v>
      </c>
      <c r="N7" s="8" t="str">
        <f t="array" ref="N7">XLOOKUP($A7,'Round 1'!$A$2:$A$1000,'Round 1'!O$2:O$1000)</f>
        <v>Select</v>
      </c>
      <c r="O7" s="14" t="s">
        <v>485</v>
      </c>
    </row>
    <row r="8">
      <c r="A8" s="7" t="str">
        <f>IFERROR(__xludf.DUMMYFUNCTION("""COMPUTED_VALUE"""),"Req_1239234567983")</f>
        <v>Req_1239234567983</v>
      </c>
      <c r="B8" s="8" t="str">
        <f t="array" ref="B8">XLOOKUP($A8,'Round 1'!$A$2:$A$1000,'Round 1'!B$2:B$1000)</f>
        <v>Priyanka Sharma</v>
      </c>
      <c r="C8" s="8">
        <f t="array" ref="C8">XLOOKUP($A8,'Round 1'!$A$2:$A$1000,'Round 1'!C$2:C$1000)</f>
        <v>9234567983</v>
      </c>
      <c r="D8" s="8" t="str">
        <f t="array" ref="D8">XLOOKUP($A8,'Round 1'!$A$2:$A$1000,'Round 1'!D$2:D$1000)</f>
        <v>Priya983@gmail.com</v>
      </c>
      <c r="E8" s="8" t="str">
        <f t="array" ref="E8">XLOOKUP($A8,'Round 1'!$A$2:$A$1000,'Round 1'!E$2:E$1000)</f>
        <v>Malayalam</v>
      </c>
      <c r="F8" s="8" t="str">
        <f t="array" ref="F8">XLOOKUP($A8,'Round 1'!$A$2:$A$1000,'Round 1'!G$2:G$1000)</f>
        <v>IIMJobs</v>
      </c>
      <c r="G8" s="8" t="str">
        <f t="array" ref="G8">XLOOKUP($A8,'Round 1'!$A$2:$A$1000,'Round 1'!H$2:H$1000)</f>
        <v>Job Posting</v>
      </c>
      <c r="H8" s="9">
        <f t="array" ref="H8">XLOOKUP($A8,'Round 1'!$A$2:$A$1000,'Round 1'!I$2:I$1000)</f>
        <v>45351</v>
      </c>
      <c r="I8" s="10" t="str">
        <f t="array" ref="I8">XLOOKUP($A8,'Round 1'!$A$2:$A$1000,'Round 1'!J$2:J$1000)</f>
        <v>https://drive.google.com/file/d/mno456789pqr</v>
      </c>
      <c r="J8" s="8" t="str">
        <f t="array" ref="J8">XLOOKUP($A8,'Round 1'!$A$2:$A$1000,'Round 1'!K$2:K$1000)</f>
        <v>http://linkedinPriya983@gmail.com:linkedin)</v>
      </c>
      <c r="K8" s="8" t="str">
        <f t="array" ref="K8">XLOOKUP($A8,'Round 1'!$A$2:$A$1000,'Round 1'!L$2:L$1000)</f>
        <v>Current</v>
      </c>
      <c r="L8" s="8" t="str">
        <f t="array" ref="L8">XLOOKUP($A8,'Round 1'!$A$2:$A$1000,'Round 1'!M$2:M$1000)</f>
        <v>Ranjitha</v>
      </c>
      <c r="M8" s="8" t="str">
        <f t="array" ref="M8">XLOOKUP($A8,'Round 1'!$A$2:$A$1000,'Round 1'!N$2:N$1000)</f>
        <v>Shortlisted</v>
      </c>
      <c r="N8" s="8" t="str">
        <f t="array" ref="N8">XLOOKUP($A8,'Round 1'!$A$2:$A$1000,'Round 1'!O$2:O$1000)</f>
        <v>Select</v>
      </c>
      <c r="O8" s="14" t="s">
        <v>487</v>
      </c>
    </row>
    <row r="9">
      <c r="O9" s="15"/>
    </row>
    <row r="10">
      <c r="O10" s="15"/>
    </row>
    <row r="11">
      <c r="O11" s="15"/>
    </row>
    <row r="12">
      <c r="O12" s="15"/>
    </row>
    <row r="13">
      <c r="O13" s="15"/>
    </row>
    <row r="14">
      <c r="O14" s="15"/>
    </row>
    <row r="15">
      <c r="O15" s="15"/>
    </row>
    <row r="16">
      <c r="O16" s="15"/>
    </row>
    <row r="17">
      <c r="O17" s="15"/>
    </row>
    <row r="18">
      <c r="O18" s="15"/>
    </row>
    <row r="19">
      <c r="O19" s="15"/>
    </row>
    <row r="20">
      <c r="O20" s="15"/>
    </row>
    <row r="21">
      <c r="O21" s="15"/>
    </row>
    <row r="22">
      <c r="O22" s="15"/>
    </row>
    <row r="23">
      <c r="O23" s="15"/>
    </row>
    <row r="24">
      <c r="O24" s="15"/>
    </row>
    <row r="25">
      <c r="O25" s="15"/>
    </row>
    <row r="26">
      <c r="O26" s="15"/>
    </row>
    <row r="27">
      <c r="O27" s="15"/>
    </row>
    <row r="28">
      <c r="O28" s="15"/>
    </row>
    <row r="29">
      <c r="O29" s="15"/>
    </row>
    <row r="30">
      <c r="O30" s="15"/>
    </row>
    <row r="31">
      <c r="O31" s="15"/>
    </row>
    <row r="32">
      <c r="O32" s="15"/>
    </row>
    <row r="33">
      <c r="O33" s="15"/>
    </row>
    <row r="34">
      <c r="O34" s="15"/>
    </row>
    <row r="35">
      <c r="O35" s="15"/>
    </row>
    <row r="36">
      <c r="O36" s="15"/>
    </row>
    <row r="37">
      <c r="O37" s="15"/>
    </row>
    <row r="38">
      <c r="O38" s="15"/>
    </row>
    <row r="39">
      <c r="O39" s="15"/>
    </row>
    <row r="40">
      <c r="O40" s="15"/>
    </row>
    <row r="41">
      <c r="O41" s="15"/>
    </row>
    <row r="42">
      <c r="O42" s="15"/>
    </row>
    <row r="43">
      <c r="O43" s="15"/>
    </row>
    <row r="44">
      <c r="O44" s="15"/>
    </row>
    <row r="45">
      <c r="O45" s="15"/>
    </row>
    <row r="46">
      <c r="O46" s="15"/>
    </row>
    <row r="47">
      <c r="O47" s="15"/>
    </row>
    <row r="48">
      <c r="O48" s="15"/>
    </row>
    <row r="49">
      <c r="O49" s="15"/>
    </row>
    <row r="50">
      <c r="O50" s="15"/>
    </row>
    <row r="51">
      <c r="O51" s="15"/>
    </row>
    <row r="52">
      <c r="O52" s="15"/>
    </row>
    <row r="53">
      <c r="O53" s="15"/>
    </row>
    <row r="54">
      <c r="O54" s="15"/>
    </row>
    <row r="55">
      <c r="O55" s="15"/>
    </row>
    <row r="56">
      <c r="O56" s="15"/>
    </row>
    <row r="57">
      <c r="O57" s="15"/>
    </row>
    <row r="58">
      <c r="O58" s="15"/>
    </row>
    <row r="59">
      <c r="O59" s="15"/>
    </row>
    <row r="60">
      <c r="O60" s="15"/>
    </row>
    <row r="61">
      <c r="O61" s="15"/>
    </row>
    <row r="62">
      <c r="O62" s="15"/>
    </row>
    <row r="63">
      <c r="O63" s="15"/>
    </row>
    <row r="64">
      <c r="O64" s="15"/>
    </row>
    <row r="65">
      <c r="O65" s="15"/>
    </row>
    <row r="66">
      <c r="O66" s="15"/>
    </row>
    <row r="67">
      <c r="O67" s="15"/>
    </row>
    <row r="68">
      <c r="O68" s="15"/>
    </row>
    <row r="69">
      <c r="O69" s="15"/>
    </row>
    <row r="70">
      <c r="O70" s="15"/>
    </row>
    <row r="71">
      <c r="O71" s="15"/>
    </row>
    <row r="72">
      <c r="O72" s="15"/>
    </row>
    <row r="73">
      <c r="O73" s="15"/>
    </row>
    <row r="74">
      <c r="O74" s="15"/>
    </row>
    <row r="75">
      <c r="O75" s="15"/>
    </row>
    <row r="76">
      <c r="O76" s="15"/>
    </row>
    <row r="77">
      <c r="O77" s="15"/>
    </row>
    <row r="78">
      <c r="O78" s="15"/>
    </row>
    <row r="79">
      <c r="O79" s="15"/>
    </row>
    <row r="80">
      <c r="O80" s="15"/>
    </row>
    <row r="81">
      <c r="O81" s="15"/>
    </row>
    <row r="82">
      <c r="O82" s="15"/>
    </row>
    <row r="83">
      <c r="O83" s="15"/>
    </row>
    <row r="84">
      <c r="O84" s="15"/>
    </row>
    <row r="85">
      <c r="O85" s="15"/>
    </row>
    <row r="86">
      <c r="O86" s="15"/>
    </row>
    <row r="87">
      <c r="O87" s="15"/>
    </row>
    <row r="88">
      <c r="O88" s="15"/>
    </row>
    <row r="89">
      <c r="O89" s="15"/>
    </row>
    <row r="90">
      <c r="O90" s="15"/>
    </row>
    <row r="91">
      <c r="O91" s="15"/>
    </row>
    <row r="92">
      <c r="O92" s="15"/>
    </row>
    <row r="93">
      <c r="O93" s="15"/>
    </row>
    <row r="94">
      <c r="O94" s="15"/>
    </row>
    <row r="95">
      <c r="O95" s="15"/>
    </row>
    <row r="96">
      <c r="O96" s="15"/>
    </row>
    <row r="97">
      <c r="O97" s="15"/>
    </row>
    <row r="98">
      <c r="O98" s="15"/>
    </row>
    <row r="99">
      <c r="O99" s="15"/>
    </row>
    <row r="100">
      <c r="O100" s="15"/>
    </row>
    <row r="101">
      <c r="O101" s="15"/>
    </row>
    <row r="102">
      <c r="O102" s="15"/>
    </row>
    <row r="103">
      <c r="O103" s="15"/>
    </row>
    <row r="104">
      <c r="O104" s="15"/>
    </row>
    <row r="105">
      <c r="O105" s="15"/>
    </row>
    <row r="106">
      <c r="O106" s="15"/>
    </row>
    <row r="107">
      <c r="O107" s="15"/>
    </row>
    <row r="108">
      <c r="O108" s="15"/>
    </row>
    <row r="109">
      <c r="O109" s="15"/>
    </row>
    <row r="110">
      <c r="O110" s="15"/>
    </row>
    <row r="111">
      <c r="O111" s="15"/>
    </row>
    <row r="112">
      <c r="O112" s="15"/>
    </row>
    <row r="113">
      <c r="O113" s="15"/>
    </row>
    <row r="114">
      <c r="O114" s="15"/>
    </row>
    <row r="115">
      <c r="O115" s="15"/>
    </row>
    <row r="116">
      <c r="O116" s="15"/>
    </row>
    <row r="117">
      <c r="O117" s="15"/>
    </row>
    <row r="118">
      <c r="O118" s="15"/>
    </row>
    <row r="119">
      <c r="O119" s="15"/>
    </row>
    <row r="120">
      <c r="O120" s="15"/>
    </row>
    <row r="121">
      <c r="O121" s="15"/>
    </row>
    <row r="122">
      <c r="O122" s="15"/>
    </row>
    <row r="123">
      <c r="O123" s="15"/>
    </row>
    <row r="124">
      <c r="O124" s="15"/>
    </row>
    <row r="125">
      <c r="O125" s="15"/>
    </row>
    <row r="126">
      <c r="O126" s="15"/>
    </row>
    <row r="127">
      <c r="O127" s="15"/>
    </row>
    <row r="128">
      <c r="O128" s="15"/>
    </row>
    <row r="129">
      <c r="O129" s="15"/>
    </row>
    <row r="130">
      <c r="O130" s="15"/>
    </row>
    <row r="131">
      <c r="O131" s="15"/>
    </row>
    <row r="132">
      <c r="O132" s="15"/>
    </row>
    <row r="133">
      <c r="O133" s="15"/>
    </row>
    <row r="134">
      <c r="O134" s="15"/>
    </row>
    <row r="135">
      <c r="O135" s="15"/>
    </row>
    <row r="136">
      <c r="O136" s="15"/>
    </row>
    <row r="137">
      <c r="O137" s="15"/>
    </row>
    <row r="138">
      <c r="O138" s="15"/>
    </row>
    <row r="139">
      <c r="O139" s="15"/>
    </row>
    <row r="140">
      <c r="O140" s="15"/>
    </row>
    <row r="141">
      <c r="O141" s="15"/>
    </row>
    <row r="142">
      <c r="O142" s="15"/>
    </row>
    <row r="143">
      <c r="O143" s="15"/>
    </row>
    <row r="144">
      <c r="O144" s="15"/>
    </row>
    <row r="145">
      <c r="O145" s="15"/>
    </row>
    <row r="146">
      <c r="O146" s="15"/>
    </row>
    <row r="147">
      <c r="O147" s="15"/>
    </row>
    <row r="148">
      <c r="O148" s="15"/>
    </row>
    <row r="149">
      <c r="O149" s="15"/>
    </row>
    <row r="150">
      <c r="O150" s="15"/>
    </row>
    <row r="151">
      <c r="O151" s="15"/>
    </row>
    <row r="152">
      <c r="O152" s="15"/>
    </row>
    <row r="153">
      <c r="O153" s="15"/>
    </row>
    <row r="154">
      <c r="O154" s="15"/>
    </row>
    <row r="155">
      <c r="O155" s="15"/>
    </row>
    <row r="156">
      <c r="O156" s="15"/>
    </row>
    <row r="157">
      <c r="O157" s="15"/>
    </row>
    <row r="158">
      <c r="O158" s="15"/>
    </row>
    <row r="159">
      <c r="O159" s="15"/>
    </row>
    <row r="160">
      <c r="O160" s="15"/>
    </row>
    <row r="161">
      <c r="O161" s="15"/>
    </row>
    <row r="162">
      <c r="O162" s="15"/>
    </row>
    <row r="163">
      <c r="O163" s="15"/>
    </row>
    <row r="164">
      <c r="O164" s="15"/>
    </row>
    <row r="165">
      <c r="O165" s="15"/>
    </row>
    <row r="166">
      <c r="O166" s="15"/>
    </row>
    <row r="167">
      <c r="O167" s="15"/>
    </row>
    <row r="168">
      <c r="O168" s="15"/>
    </row>
    <row r="169">
      <c r="O169" s="15"/>
    </row>
    <row r="170">
      <c r="O170" s="15"/>
    </row>
    <row r="171">
      <c r="O171" s="15"/>
    </row>
    <row r="172">
      <c r="O172" s="15"/>
    </row>
    <row r="173">
      <c r="O173" s="15"/>
    </row>
    <row r="174">
      <c r="O174" s="15"/>
    </row>
    <row r="175">
      <c r="O175" s="15"/>
    </row>
    <row r="176">
      <c r="O176" s="15"/>
    </row>
    <row r="177">
      <c r="O177" s="15"/>
    </row>
    <row r="178">
      <c r="O178" s="15"/>
    </row>
    <row r="179">
      <c r="O179" s="15"/>
    </row>
    <row r="180">
      <c r="O180" s="15"/>
    </row>
    <row r="181">
      <c r="O181" s="15"/>
    </row>
    <row r="182">
      <c r="O182" s="15"/>
    </row>
    <row r="183">
      <c r="O183" s="15"/>
    </row>
    <row r="184">
      <c r="O184" s="15"/>
    </row>
    <row r="185">
      <c r="O185" s="15"/>
    </row>
    <row r="186">
      <c r="O186" s="15"/>
    </row>
    <row r="187">
      <c r="O187" s="15"/>
    </row>
    <row r="188">
      <c r="O188" s="15"/>
    </row>
    <row r="189">
      <c r="O189" s="15"/>
    </row>
    <row r="190">
      <c r="O190" s="15"/>
    </row>
    <row r="191">
      <c r="O191" s="15"/>
    </row>
    <row r="192">
      <c r="O192" s="15"/>
    </row>
    <row r="193">
      <c r="O193" s="15"/>
    </row>
    <row r="194">
      <c r="O194" s="15"/>
    </row>
    <row r="195">
      <c r="O195" s="15"/>
    </row>
    <row r="196">
      <c r="O196" s="15"/>
    </row>
    <row r="197">
      <c r="O197" s="15"/>
    </row>
    <row r="198">
      <c r="O198" s="15"/>
    </row>
    <row r="199">
      <c r="O199" s="15"/>
    </row>
    <row r="200">
      <c r="O200" s="15"/>
    </row>
    <row r="201">
      <c r="O201" s="15"/>
    </row>
    <row r="202">
      <c r="O202" s="15"/>
    </row>
    <row r="203">
      <c r="O203" s="15"/>
    </row>
    <row r="204">
      <c r="O204" s="15"/>
    </row>
    <row r="205">
      <c r="O205" s="15"/>
    </row>
    <row r="206">
      <c r="O206" s="15"/>
    </row>
    <row r="207">
      <c r="O207" s="15"/>
    </row>
    <row r="208">
      <c r="O208" s="15"/>
    </row>
    <row r="209">
      <c r="O209" s="15"/>
    </row>
    <row r="210">
      <c r="O210" s="15"/>
    </row>
    <row r="211">
      <c r="O211" s="15"/>
    </row>
    <row r="212">
      <c r="O212" s="15"/>
    </row>
    <row r="213">
      <c r="O213" s="15"/>
    </row>
    <row r="214">
      <c r="O214" s="15"/>
    </row>
    <row r="215">
      <c r="O215" s="15"/>
    </row>
    <row r="216">
      <c r="O216" s="15"/>
    </row>
    <row r="217">
      <c r="O217" s="15"/>
    </row>
    <row r="218">
      <c r="O218" s="15"/>
    </row>
    <row r="219">
      <c r="O219" s="15"/>
    </row>
    <row r="220">
      <c r="O220" s="15"/>
    </row>
    <row r="221">
      <c r="O221" s="15"/>
    </row>
    <row r="222">
      <c r="O222" s="15"/>
    </row>
    <row r="223">
      <c r="O223" s="15"/>
    </row>
    <row r="224">
      <c r="O224" s="15"/>
    </row>
    <row r="225">
      <c r="O225" s="15"/>
    </row>
    <row r="226">
      <c r="O226" s="15"/>
    </row>
    <row r="227">
      <c r="O227" s="15"/>
    </row>
    <row r="228">
      <c r="O228" s="15"/>
    </row>
    <row r="229">
      <c r="O229" s="15"/>
    </row>
    <row r="230">
      <c r="O230" s="15"/>
    </row>
    <row r="231">
      <c r="O231" s="15"/>
    </row>
    <row r="232">
      <c r="O232" s="15"/>
    </row>
    <row r="233">
      <c r="O233" s="15"/>
    </row>
    <row r="234">
      <c r="O234" s="15"/>
    </row>
    <row r="235">
      <c r="O235" s="15"/>
    </row>
    <row r="236">
      <c r="O236" s="15"/>
    </row>
    <row r="237">
      <c r="O237" s="15"/>
    </row>
    <row r="238">
      <c r="O238" s="15"/>
    </row>
    <row r="239">
      <c r="O239" s="15"/>
    </row>
    <row r="240">
      <c r="O240" s="15"/>
    </row>
    <row r="241">
      <c r="O241" s="15"/>
    </row>
    <row r="242">
      <c r="O242" s="15"/>
    </row>
    <row r="243">
      <c r="O243" s="15"/>
    </row>
    <row r="244">
      <c r="O244" s="15"/>
    </row>
    <row r="245">
      <c r="O245" s="15"/>
    </row>
    <row r="246">
      <c r="O246" s="15"/>
    </row>
    <row r="247">
      <c r="O247" s="15"/>
    </row>
    <row r="248">
      <c r="O248" s="15"/>
    </row>
    <row r="249">
      <c r="O249" s="15"/>
    </row>
    <row r="250">
      <c r="O250" s="15"/>
    </row>
    <row r="251">
      <c r="O251" s="15"/>
    </row>
    <row r="252">
      <c r="O252" s="15"/>
    </row>
    <row r="253">
      <c r="O253" s="15"/>
    </row>
    <row r="254">
      <c r="O254" s="15"/>
    </row>
    <row r="255">
      <c r="O255" s="15"/>
    </row>
    <row r="256">
      <c r="O256" s="15"/>
    </row>
    <row r="257">
      <c r="O257" s="15"/>
    </row>
    <row r="258">
      <c r="O258" s="15"/>
    </row>
    <row r="259">
      <c r="O259" s="15"/>
    </row>
    <row r="260">
      <c r="O260" s="15"/>
    </row>
    <row r="261">
      <c r="O261" s="15"/>
    </row>
    <row r="262">
      <c r="O262" s="15"/>
    </row>
    <row r="263">
      <c r="O263" s="15"/>
    </row>
    <row r="264">
      <c r="O264" s="15"/>
    </row>
    <row r="265">
      <c r="O265" s="15"/>
    </row>
    <row r="266">
      <c r="O266" s="15"/>
    </row>
    <row r="267">
      <c r="O267" s="15"/>
    </row>
    <row r="268">
      <c r="O268" s="15"/>
    </row>
    <row r="269">
      <c r="O269" s="15"/>
    </row>
    <row r="270">
      <c r="O270" s="15"/>
    </row>
    <row r="271">
      <c r="O271" s="15"/>
    </row>
    <row r="272">
      <c r="O272" s="15"/>
    </row>
    <row r="273">
      <c r="O273" s="15"/>
    </row>
    <row r="274">
      <c r="O274" s="15"/>
    </row>
    <row r="275">
      <c r="O275" s="15"/>
    </row>
    <row r="276">
      <c r="O276" s="15"/>
    </row>
    <row r="277">
      <c r="O277" s="15"/>
    </row>
    <row r="278">
      <c r="O278" s="15"/>
    </row>
    <row r="279">
      <c r="O279" s="15"/>
    </row>
    <row r="280">
      <c r="O280" s="15"/>
    </row>
    <row r="281">
      <c r="O281" s="15"/>
    </row>
    <row r="282">
      <c r="O282" s="15"/>
    </row>
    <row r="283">
      <c r="O283" s="15"/>
    </row>
    <row r="284">
      <c r="O284" s="15"/>
    </row>
    <row r="285">
      <c r="O285" s="15"/>
    </row>
    <row r="286">
      <c r="O286" s="15"/>
    </row>
    <row r="287">
      <c r="O287" s="15"/>
    </row>
    <row r="288">
      <c r="O288" s="15"/>
    </row>
    <row r="289">
      <c r="O289" s="15"/>
    </row>
    <row r="290">
      <c r="O290" s="15"/>
    </row>
    <row r="291">
      <c r="O291" s="15"/>
    </row>
    <row r="292">
      <c r="O292" s="15"/>
    </row>
    <row r="293">
      <c r="O293" s="15"/>
    </row>
    <row r="294">
      <c r="O294" s="15"/>
    </row>
    <row r="295">
      <c r="O295" s="15"/>
    </row>
    <row r="296">
      <c r="O296" s="15"/>
    </row>
    <row r="297">
      <c r="O297" s="15"/>
    </row>
    <row r="298">
      <c r="O298" s="15"/>
    </row>
    <row r="299">
      <c r="O299" s="15"/>
    </row>
    <row r="300">
      <c r="O300" s="15"/>
    </row>
    <row r="301">
      <c r="O301" s="15"/>
    </row>
    <row r="302">
      <c r="O302" s="15"/>
    </row>
    <row r="303">
      <c r="O303" s="15"/>
    </row>
    <row r="304">
      <c r="O304" s="15"/>
    </row>
    <row r="305">
      <c r="O305" s="15"/>
    </row>
    <row r="306">
      <c r="O306" s="15"/>
    </row>
    <row r="307">
      <c r="O307" s="15"/>
    </row>
    <row r="308">
      <c r="O308" s="15"/>
    </row>
    <row r="309">
      <c r="O309" s="15"/>
    </row>
    <row r="310">
      <c r="O310" s="15"/>
    </row>
    <row r="311">
      <c r="O311" s="15"/>
    </row>
    <row r="312">
      <c r="O312" s="15"/>
    </row>
    <row r="313">
      <c r="O313" s="15"/>
    </row>
    <row r="314">
      <c r="O314" s="15"/>
    </row>
    <row r="315">
      <c r="O315" s="15"/>
    </row>
    <row r="316">
      <c r="O316" s="15"/>
    </row>
    <row r="317">
      <c r="O317" s="15"/>
    </row>
    <row r="318">
      <c r="O318" s="15"/>
    </row>
    <row r="319">
      <c r="O319" s="15"/>
    </row>
    <row r="320">
      <c r="O320" s="15"/>
    </row>
    <row r="321">
      <c r="O321" s="15"/>
    </row>
    <row r="322">
      <c r="O322" s="15"/>
    </row>
    <row r="323">
      <c r="O323" s="15"/>
    </row>
    <row r="324">
      <c r="O324" s="15"/>
    </row>
    <row r="325">
      <c r="O325" s="15"/>
    </row>
    <row r="326">
      <c r="O326" s="15"/>
    </row>
    <row r="327">
      <c r="O327" s="15"/>
    </row>
    <row r="328">
      <c r="O328" s="15"/>
    </row>
    <row r="329">
      <c r="O329" s="15"/>
    </row>
    <row r="330">
      <c r="O330" s="15"/>
    </row>
    <row r="331">
      <c r="O331" s="15"/>
    </row>
    <row r="332">
      <c r="O332" s="15"/>
    </row>
    <row r="333">
      <c r="O333" s="15"/>
    </row>
    <row r="334">
      <c r="O334" s="15"/>
    </row>
    <row r="335">
      <c r="O335" s="15"/>
    </row>
    <row r="336">
      <c r="O336" s="15"/>
    </row>
    <row r="337">
      <c r="O337" s="15"/>
    </row>
    <row r="338">
      <c r="O338" s="15"/>
    </row>
    <row r="339">
      <c r="O339" s="15"/>
    </row>
    <row r="340">
      <c r="O340" s="15"/>
    </row>
    <row r="341">
      <c r="O341" s="15"/>
    </row>
    <row r="342">
      <c r="O342" s="15"/>
    </row>
    <row r="343">
      <c r="O343" s="15"/>
    </row>
    <row r="344">
      <c r="O344" s="15"/>
    </row>
    <row r="345">
      <c r="O345" s="15"/>
    </row>
    <row r="346">
      <c r="O346" s="15"/>
    </row>
    <row r="347">
      <c r="O347" s="15"/>
    </row>
    <row r="348">
      <c r="O348" s="15"/>
    </row>
    <row r="349">
      <c r="O349" s="15"/>
    </row>
    <row r="350">
      <c r="O350" s="15"/>
    </row>
    <row r="351">
      <c r="O351" s="15"/>
    </row>
    <row r="352">
      <c r="O352" s="15"/>
    </row>
    <row r="353">
      <c r="O353" s="15"/>
    </row>
    <row r="354">
      <c r="O354" s="15"/>
    </row>
    <row r="355">
      <c r="O355" s="15"/>
    </row>
    <row r="356">
      <c r="O356" s="15"/>
    </row>
    <row r="357">
      <c r="O357" s="15"/>
    </row>
    <row r="358">
      <c r="O358" s="15"/>
    </row>
    <row r="359">
      <c r="O359" s="15"/>
    </row>
    <row r="360">
      <c r="O360" s="15"/>
    </row>
    <row r="361">
      <c r="O361" s="15"/>
    </row>
    <row r="362">
      <c r="O362" s="15"/>
    </row>
    <row r="363">
      <c r="O363" s="15"/>
    </row>
    <row r="364">
      <c r="O364" s="15"/>
    </row>
    <row r="365">
      <c r="O365" s="15"/>
    </row>
    <row r="366">
      <c r="O366" s="15"/>
    </row>
    <row r="367">
      <c r="O367" s="15"/>
    </row>
    <row r="368">
      <c r="O368" s="15"/>
    </row>
    <row r="369">
      <c r="O369" s="15"/>
    </row>
    <row r="370">
      <c r="O370" s="15"/>
    </row>
    <row r="371">
      <c r="O371" s="15"/>
    </row>
    <row r="372">
      <c r="O372" s="15"/>
    </row>
    <row r="373">
      <c r="O373" s="15"/>
    </row>
    <row r="374">
      <c r="O374" s="15"/>
    </row>
    <row r="375">
      <c r="O375" s="15"/>
    </row>
    <row r="376">
      <c r="O376" s="15"/>
    </row>
    <row r="377">
      <c r="O377" s="15"/>
    </row>
    <row r="378">
      <c r="O378" s="15"/>
    </row>
    <row r="379">
      <c r="O379" s="15"/>
    </row>
    <row r="380">
      <c r="O380" s="15"/>
    </row>
    <row r="381">
      <c r="O381" s="15"/>
    </row>
    <row r="382">
      <c r="O382" s="15"/>
    </row>
    <row r="383">
      <c r="O383" s="15"/>
    </row>
    <row r="384">
      <c r="O384" s="15"/>
    </row>
    <row r="385">
      <c r="O385" s="15"/>
    </row>
    <row r="386">
      <c r="O386" s="15"/>
    </row>
    <row r="387">
      <c r="O387" s="15"/>
    </row>
    <row r="388">
      <c r="O388" s="15"/>
    </row>
    <row r="389">
      <c r="O389" s="15"/>
    </row>
    <row r="390">
      <c r="O390" s="15"/>
    </row>
    <row r="391">
      <c r="O391" s="15"/>
    </row>
    <row r="392">
      <c r="O392" s="15"/>
    </row>
    <row r="393">
      <c r="O393" s="15"/>
    </row>
    <row r="394">
      <c r="O394" s="15"/>
    </row>
    <row r="395">
      <c r="O395" s="15"/>
    </row>
    <row r="396">
      <c r="O396" s="15"/>
    </row>
    <row r="397">
      <c r="O397" s="15"/>
    </row>
    <row r="398">
      <c r="O398" s="15"/>
    </row>
    <row r="399">
      <c r="O399" s="15"/>
    </row>
    <row r="400">
      <c r="O400" s="15"/>
    </row>
    <row r="401">
      <c r="O401" s="15"/>
    </row>
    <row r="402">
      <c r="O402" s="15"/>
    </row>
    <row r="403">
      <c r="O403" s="15"/>
    </row>
    <row r="404">
      <c r="O404" s="15"/>
    </row>
    <row r="405">
      <c r="O405" s="15"/>
    </row>
    <row r="406">
      <c r="O406" s="15"/>
    </row>
    <row r="407">
      <c r="O407" s="15"/>
    </row>
    <row r="408">
      <c r="O408" s="15"/>
    </row>
    <row r="409">
      <c r="O409" s="15"/>
    </row>
    <row r="410">
      <c r="O410" s="15"/>
    </row>
    <row r="411">
      <c r="O411" s="15"/>
    </row>
    <row r="412">
      <c r="O412" s="15"/>
    </row>
    <row r="413">
      <c r="O413" s="15"/>
    </row>
    <row r="414">
      <c r="O414" s="15"/>
    </row>
    <row r="415">
      <c r="O415" s="15"/>
    </row>
    <row r="416">
      <c r="O416" s="15"/>
    </row>
    <row r="417">
      <c r="O417" s="15"/>
    </row>
    <row r="418">
      <c r="O418" s="15"/>
    </row>
    <row r="419">
      <c r="O419" s="15"/>
    </row>
    <row r="420">
      <c r="O420" s="15"/>
    </row>
    <row r="421">
      <c r="O421" s="15"/>
    </row>
    <row r="422">
      <c r="O422" s="15"/>
    </row>
    <row r="423">
      <c r="O423" s="15"/>
    </row>
    <row r="424">
      <c r="O424" s="15"/>
    </row>
    <row r="425">
      <c r="O425" s="15"/>
    </row>
    <row r="426">
      <c r="O426" s="15"/>
    </row>
    <row r="427">
      <c r="O427" s="15"/>
    </row>
    <row r="428">
      <c r="O428" s="15"/>
    </row>
    <row r="429">
      <c r="O429" s="15"/>
    </row>
    <row r="430">
      <c r="O430" s="15"/>
    </row>
    <row r="431">
      <c r="O431" s="15"/>
    </row>
    <row r="432">
      <c r="O432" s="15"/>
    </row>
    <row r="433">
      <c r="O433" s="15"/>
    </row>
    <row r="434">
      <c r="O434" s="15"/>
    </row>
    <row r="435">
      <c r="O435" s="15"/>
    </row>
    <row r="436">
      <c r="O436" s="15"/>
    </row>
    <row r="437">
      <c r="O437" s="15"/>
    </row>
    <row r="438">
      <c r="O438" s="15"/>
    </row>
    <row r="439">
      <c r="O439" s="15"/>
    </row>
    <row r="440">
      <c r="O440" s="15"/>
    </row>
    <row r="441">
      <c r="O441" s="15"/>
    </row>
    <row r="442">
      <c r="O442" s="15"/>
    </row>
    <row r="443">
      <c r="O443" s="15"/>
    </row>
    <row r="444">
      <c r="O444" s="15"/>
    </row>
    <row r="445">
      <c r="O445" s="15"/>
    </row>
    <row r="446">
      <c r="O446" s="15"/>
    </row>
    <row r="447">
      <c r="O447" s="15"/>
    </row>
    <row r="448">
      <c r="O448" s="15"/>
    </row>
    <row r="449">
      <c r="O449" s="15"/>
    </row>
    <row r="450">
      <c r="O450" s="15"/>
    </row>
    <row r="451">
      <c r="O451" s="15"/>
    </row>
    <row r="452">
      <c r="O452" s="15"/>
    </row>
    <row r="453">
      <c r="O453" s="15"/>
    </row>
    <row r="454">
      <c r="O454" s="15"/>
    </row>
    <row r="455">
      <c r="O455" s="15"/>
    </row>
    <row r="456">
      <c r="O456" s="15"/>
    </row>
    <row r="457">
      <c r="O457" s="15"/>
    </row>
    <row r="458">
      <c r="O458" s="15"/>
    </row>
    <row r="459">
      <c r="O459" s="15"/>
    </row>
    <row r="460">
      <c r="O460" s="15"/>
    </row>
    <row r="461">
      <c r="O461" s="15"/>
    </row>
    <row r="462">
      <c r="O462" s="15"/>
    </row>
    <row r="463">
      <c r="O463" s="15"/>
    </row>
    <row r="464">
      <c r="O464" s="15"/>
    </row>
    <row r="465">
      <c r="O465" s="15"/>
    </row>
    <row r="466">
      <c r="O466" s="15"/>
    </row>
    <row r="467">
      <c r="O467" s="15"/>
    </row>
    <row r="468">
      <c r="O468" s="15"/>
    </row>
    <row r="469">
      <c r="O469" s="15"/>
    </row>
    <row r="470">
      <c r="O470" s="15"/>
    </row>
    <row r="471">
      <c r="O471" s="15"/>
    </row>
    <row r="472">
      <c r="O472" s="15"/>
    </row>
    <row r="473">
      <c r="O473" s="15"/>
    </row>
    <row r="474">
      <c r="O474" s="15"/>
    </row>
    <row r="475">
      <c r="O475" s="15"/>
    </row>
    <row r="476">
      <c r="O476" s="15"/>
    </row>
    <row r="477">
      <c r="O477" s="15"/>
    </row>
    <row r="478">
      <c r="O478" s="15"/>
    </row>
    <row r="479">
      <c r="O479" s="15"/>
    </row>
    <row r="480">
      <c r="O480" s="15"/>
    </row>
    <row r="481">
      <c r="O481" s="15"/>
    </row>
    <row r="482">
      <c r="O482" s="15"/>
    </row>
    <row r="483">
      <c r="O483" s="15"/>
    </row>
    <row r="484">
      <c r="O484" s="15"/>
    </row>
    <row r="485">
      <c r="O485" s="15"/>
    </row>
    <row r="486">
      <c r="O486" s="15"/>
    </row>
    <row r="487">
      <c r="O487" s="15"/>
    </row>
    <row r="488">
      <c r="O488" s="15"/>
    </row>
    <row r="489">
      <c r="O489" s="15"/>
    </row>
    <row r="490">
      <c r="O490" s="15"/>
    </row>
    <row r="491">
      <c r="O491" s="15"/>
    </row>
    <row r="492">
      <c r="O492" s="15"/>
    </row>
    <row r="493">
      <c r="O493" s="15"/>
    </row>
    <row r="494">
      <c r="O494" s="15"/>
    </row>
    <row r="495">
      <c r="O495" s="15"/>
    </row>
    <row r="496">
      <c r="O496" s="15"/>
    </row>
    <row r="497">
      <c r="O497" s="15"/>
    </row>
    <row r="498">
      <c r="O498" s="15"/>
    </row>
    <row r="499">
      <c r="O499" s="15"/>
    </row>
    <row r="500">
      <c r="O500" s="15"/>
    </row>
    <row r="501">
      <c r="O501" s="15"/>
    </row>
    <row r="502">
      <c r="O502" s="15"/>
    </row>
    <row r="503">
      <c r="O503" s="15"/>
    </row>
    <row r="504">
      <c r="O504" s="15"/>
    </row>
    <row r="505">
      <c r="O505" s="15"/>
    </row>
    <row r="506">
      <c r="O506" s="15"/>
    </row>
    <row r="507">
      <c r="O507" s="15"/>
    </row>
    <row r="508">
      <c r="O508" s="15"/>
    </row>
    <row r="509">
      <c r="O509" s="15"/>
    </row>
    <row r="510">
      <c r="O510" s="15"/>
    </row>
    <row r="511">
      <c r="O511" s="15"/>
    </row>
    <row r="512">
      <c r="O512" s="15"/>
    </row>
    <row r="513">
      <c r="O513" s="15"/>
    </row>
    <row r="514">
      <c r="O514" s="15"/>
    </row>
    <row r="515">
      <c r="O515" s="15"/>
    </row>
    <row r="516">
      <c r="O516" s="15"/>
    </row>
    <row r="517">
      <c r="O517" s="15"/>
    </row>
    <row r="518">
      <c r="O518" s="15"/>
    </row>
    <row r="519">
      <c r="O519" s="15"/>
    </row>
    <row r="520">
      <c r="O520" s="15"/>
    </row>
    <row r="521">
      <c r="O521" s="15"/>
    </row>
    <row r="522">
      <c r="O522" s="15"/>
    </row>
    <row r="523">
      <c r="O523" s="15"/>
    </row>
    <row r="524">
      <c r="O524" s="15"/>
    </row>
    <row r="525">
      <c r="O525" s="15"/>
    </row>
    <row r="526">
      <c r="O526" s="15"/>
    </row>
    <row r="527">
      <c r="O527" s="15"/>
    </row>
    <row r="528">
      <c r="O528" s="15"/>
    </row>
    <row r="529">
      <c r="O529" s="15"/>
    </row>
    <row r="530">
      <c r="O530" s="15"/>
    </row>
    <row r="531">
      <c r="O531" s="15"/>
    </row>
    <row r="532">
      <c r="O532" s="15"/>
    </row>
    <row r="533">
      <c r="O533" s="15"/>
    </row>
    <row r="534">
      <c r="O534" s="15"/>
    </row>
    <row r="535">
      <c r="O535" s="15"/>
    </row>
    <row r="536">
      <c r="O536" s="15"/>
    </row>
    <row r="537">
      <c r="O537" s="15"/>
    </row>
    <row r="538">
      <c r="O538" s="15"/>
    </row>
    <row r="539">
      <c r="O539" s="15"/>
    </row>
    <row r="540">
      <c r="O540" s="15"/>
    </row>
    <row r="541">
      <c r="O541" s="15"/>
    </row>
    <row r="542">
      <c r="O542" s="15"/>
    </row>
    <row r="543">
      <c r="O543" s="15"/>
    </row>
    <row r="544">
      <c r="O544" s="15"/>
    </row>
    <row r="545">
      <c r="O545" s="15"/>
    </row>
    <row r="546">
      <c r="O546" s="15"/>
    </row>
    <row r="547">
      <c r="O547" s="15"/>
    </row>
    <row r="548">
      <c r="O548" s="15"/>
    </row>
    <row r="549">
      <c r="O549" s="15"/>
    </row>
    <row r="550">
      <c r="O550" s="15"/>
    </row>
    <row r="551">
      <c r="O551" s="15"/>
    </row>
    <row r="552">
      <c r="O552" s="15"/>
    </row>
    <row r="553">
      <c r="O553" s="15"/>
    </row>
    <row r="554">
      <c r="O554" s="15"/>
    </row>
    <row r="555">
      <c r="O555" s="15"/>
    </row>
    <row r="556">
      <c r="O556" s="15"/>
    </row>
    <row r="557">
      <c r="O557" s="15"/>
    </row>
    <row r="558">
      <c r="O558" s="15"/>
    </row>
    <row r="559">
      <c r="O559" s="15"/>
    </row>
    <row r="560">
      <c r="O560" s="15"/>
    </row>
    <row r="561">
      <c r="O561" s="15"/>
    </row>
    <row r="562">
      <c r="O562" s="15"/>
    </row>
    <row r="563">
      <c r="O563" s="15"/>
    </row>
    <row r="564">
      <c r="O564" s="15"/>
    </row>
    <row r="565">
      <c r="O565" s="15"/>
    </row>
    <row r="566">
      <c r="O566" s="15"/>
    </row>
    <row r="567">
      <c r="O567" s="15"/>
    </row>
    <row r="568">
      <c r="O568" s="15"/>
    </row>
    <row r="569">
      <c r="O569" s="15"/>
    </row>
    <row r="570">
      <c r="O570" s="15"/>
    </row>
    <row r="571">
      <c r="O571" s="15"/>
    </row>
    <row r="572">
      <c r="O572" s="15"/>
    </row>
    <row r="573">
      <c r="O573" s="15"/>
    </row>
    <row r="574">
      <c r="O574" s="15"/>
    </row>
    <row r="575">
      <c r="O575" s="15"/>
    </row>
    <row r="576">
      <c r="O576" s="15"/>
    </row>
    <row r="577">
      <c r="O577" s="15"/>
    </row>
    <row r="578">
      <c r="O578" s="15"/>
    </row>
    <row r="579">
      <c r="O579" s="15"/>
    </row>
    <row r="580">
      <c r="O580" s="15"/>
    </row>
    <row r="581">
      <c r="O581" s="15"/>
    </row>
    <row r="582">
      <c r="O582" s="15"/>
    </row>
    <row r="583">
      <c r="O583" s="15"/>
    </row>
    <row r="584">
      <c r="O584" s="15"/>
    </row>
    <row r="585">
      <c r="O585" s="15"/>
    </row>
    <row r="586">
      <c r="O586" s="15"/>
    </row>
    <row r="587">
      <c r="O587" s="15"/>
    </row>
    <row r="588">
      <c r="O588" s="15"/>
    </row>
    <row r="589">
      <c r="O589" s="15"/>
    </row>
    <row r="590">
      <c r="O590" s="15"/>
    </row>
    <row r="591">
      <c r="O591" s="15"/>
    </row>
    <row r="592">
      <c r="O592" s="15"/>
    </row>
    <row r="593">
      <c r="O593" s="15"/>
    </row>
    <row r="594">
      <c r="O594" s="15"/>
    </row>
    <row r="595">
      <c r="O595" s="15"/>
    </row>
    <row r="596">
      <c r="O596" s="15"/>
    </row>
    <row r="597">
      <c r="O597" s="15"/>
    </row>
    <row r="598">
      <c r="O598" s="15"/>
    </row>
    <row r="599">
      <c r="O599" s="15"/>
    </row>
    <row r="600">
      <c r="O600" s="15"/>
    </row>
    <row r="601">
      <c r="O601" s="15"/>
    </row>
    <row r="602">
      <c r="O602" s="15"/>
    </row>
    <row r="603">
      <c r="O603" s="15"/>
    </row>
    <row r="604">
      <c r="O604" s="15"/>
    </row>
    <row r="605">
      <c r="O605" s="15"/>
    </row>
    <row r="606">
      <c r="O606" s="15"/>
    </row>
    <row r="607">
      <c r="O607" s="15"/>
    </row>
    <row r="608">
      <c r="O608" s="15"/>
    </row>
    <row r="609">
      <c r="O609" s="15"/>
    </row>
    <row r="610">
      <c r="O610" s="15"/>
    </row>
    <row r="611">
      <c r="O611" s="15"/>
    </row>
    <row r="612">
      <c r="O612" s="15"/>
    </row>
    <row r="613">
      <c r="O613" s="15"/>
    </row>
    <row r="614">
      <c r="O614" s="15"/>
    </row>
    <row r="615">
      <c r="O615" s="15"/>
    </row>
    <row r="616">
      <c r="O616" s="15"/>
    </row>
    <row r="617">
      <c r="O617" s="15"/>
    </row>
    <row r="618">
      <c r="O618" s="15"/>
    </row>
    <row r="619">
      <c r="O619" s="15"/>
    </row>
    <row r="620">
      <c r="O620" s="15"/>
    </row>
    <row r="621">
      <c r="O621" s="15"/>
    </row>
    <row r="622">
      <c r="O622" s="15"/>
    </row>
    <row r="623">
      <c r="O623" s="15"/>
    </row>
    <row r="624">
      <c r="O624" s="15"/>
    </row>
    <row r="625">
      <c r="O625" s="15"/>
    </row>
    <row r="626">
      <c r="O626" s="15"/>
    </row>
    <row r="627">
      <c r="O627" s="15"/>
    </row>
    <row r="628">
      <c r="O628" s="15"/>
    </row>
    <row r="629">
      <c r="O629" s="15"/>
    </row>
    <row r="630">
      <c r="O630" s="15"/>
    </row>
    <row r="631">
      <c r="O631" s="15"/>
    </row>
    <row r="632">
      <c r="O632" s="15"/>
    </row>
    <row r="633">
      <c r="O633" s="15"/>
    </row>
    <row r="634">
      <c r="O634" s="15"/>
    </row>
    <row r="635">
      <c r="O635" s="15"/>
    </row>
    <row r="636">
      <c r="O636" s="15"/>
    </row>
    <row r="637">
      <c r="O637" s="15"/>
    </row>
    <row r="638">
      <c r="O638" s="15"/>
    </row>
    <row r="639">
      <c r="O639" s="15"/>
    </row>
    <row r="640">
      <c r="O640" s="15"/>
    </row>
    <row r="641">
      <c r="O641" s="15"/>
    </row>
    <row r="642">
      <c r="O642" s="15"/>
    </row>
    <row r="643">
      <c r="O643" s="15"/>
    </row>
    <row r="644">
      <c r="O644" s="15"/>
    </row>
    <row r="645">
      <c r="O645" s="15"/>
    </row>
    <row r="646">
      <c r="O646" s="15"/>
    </row>
    <row r="647">
      <c r="O647" s="15"/>
    </row>
    <row r="648">
      <c r="O648" s="15"/>
    </row>
    <row r="649">
      <c r="O649" s="15"/>
    </row>
    <row r="650">
      <c r="O650" s="15"/>
    </row>
    <row r="651">
      <c r="O651" s="15"/>
    </row>
    <row r="652">
      <c r="O652" s="15"/>
    </row>
    <row r="653">
      <c r="O653" s="15"/>
    </row>
    <row r="654">
      <c r="O654" s="15"/>
    </row>
    <row r="655">
      <c r="O655" s="15"/>
    </row>
    <row r="656">
      <c r="O656" s="15"/>
    </row>
    <row r="657">
      <c r="O657" s="15"/>
    </row>
    <row r="658">
      <c r="O658" s="15"/>
    </row>
    <row r="659">
      <c r="O659" s="15"/>
    </row>
    <row r="660">
      <c r="O660" s="15"/>
    </row>
    <row r="661">
      <c r="O661" s="15"/>
    </row>
    <row r="662">
      <c r="O662" s="15"/>
    </row>
    <row r="663">
      <c r="O663" s="15"/>
    </row>
    <row r="664">
      <c r="O664" s="15"/>
    </row>
    <row r="665">
      <c r="O665" s="15"/>
    </row>
    <row r="666">
      <c r="O666" s="15"/>
    </row>
    <row r="667">
      <c r="O667" s="15"/>
    </row>
    <row r="668">
      <c r="O668" s="15"/>
    </row>
    <row r="669">
      <c r="O669" s="15"/>
    </row>
    <row r="670">
      <c r="O670" s="15"/>
    </row>
    <row r="671">
      <c r="O671" s="15"/>
    </row>
    <row r="672">
      <c r="O672" s="15"/>
    </row>
    <row r="673">
      <c r="O673" s="15"/>
    </row>
    <row r="674">
      <c r="O674" s="15"/>
    </row>
    <row r="675">
      <c r="O675" s="15"/>
    </row>
    <row r="676">
      <c r="O676" s="15"/>
    </row>
    <row r="677">
      <c r="O677" s="15"/>
    </row>
    <row r="678">
      <c r="O678" s="15"/>
    </row>
    <row r="679">
      <c r="O679" s="15"/>
    </row>
    <row r="680">
      <c r="O680" s="15"/>
    </row>
    <row r="681">
      <c r="O681" s="15"/>
    </row>
    <row r="682">
      <c r="O682" s="15"/>
    </row>
    <row r="683">
      <c r="O683" s="15"/>
    </row>
    <row r="684">
      <c r="O684" s="15"/>
    </row>
    <row r="685">
      <c r="O685" s="15"/>
    </row>
    <row r="686">
      <c r="O686" s="15"/>
    </row>
    <row r="687">
      <c r="O687" s="15"/>
    </row>
    <row r="688">
      <c r="O688" s="15"/>
    </row>
    <row r="689">
      <c r="O689" s="15"/>
    </row>
    <row r="690">
      <c r="O690" s="15"/>
    </row>
    <row r="691">
      <c r="O691" s="15"/>
    </row>
    <row r="692">
      <c r="O692" s="15"/>
    </row>
    <row r="693">
      <c r="O693" s="15"/>
    </row>
    <row r="694">
      <c r="O694" s="15"/>
    </row>
    <row r="695">
      <c r="O695" s="15"/>
    </row>
    <row r="696">
      <c r="O696" s="15"/>
    </row>
    <row r="697">
      <c r="O697" s="15"/>
    </row>
    <row r="698">
      <c r="O698" s="15"/>
    </row>
    <row r="699">
      <c r="O699" s="15"/>
    </row>
    <row r="700">
      <c r="O700" s="15"/>
    </row>
    <row r="701">
      <c r="O701" s="15"/>
    </row>
    <row r="702">
      <c r="O702" s="15"/>
    </row>
    <row r="703">
      <c r="O703" s="15"/>
    </row>
    <row r="704">
      <c r="O704" s="15"/>
    </row>
    <row r="705">
      <c r="O705" s="15"/>
    </row>
    <row r="706">
      <c r="O706" s="15"/>
    </row>
    <row r="707">
      <c r="O707" s="15"/>
    </row>
    <row r="708">
      <c r="O708" s="15"/>
    </row>
    <row r="709">
      <c r="O709" s="15"/>
    </row>
    <row r="710">
      <c r="O710" s="15"/>
    </row>
    <row r="711">
      <c r="O711" s="15"/>
    </row>
    <row r="712">
      <c r="O712" s="15"/>
    </row>
    <row r="713">
      <c r="O713" s="15"/>
    </row>
    <row r="714">
      <c r="O714" s="15"/>
    </row>
    <row r="715">
      <c r="O715" s="15"/>
    </row>
    <row r="716">
      <c r="O716" s="15"/>
    </row>
    <row r="717">
      <c r="O717" s="15"/>
    </row>
    <row r="718">
      <c r="O718" s="15"/>
    </row>
    <row r="719">
      <c r="O719" s="15"/>
    </row>
    <row r="720">
      <c r="O720" s="15"/>
    </row>
    <row r="721">
      <c r="O721" s="15"/>
    </row>
    <row r="722">
      <c r="O722" s="15"/>
    </row>
    <row r="723">
      <c r="O723" s="15"/>
    </row>
    <row r="724">
      <c r="O724" s="15"/>
    </row>
    <row r="725">
      <c r="O725" s="15"/>
    </row>
    <row r="726">
      <c r="O726" s="15"/>
    </row>
    <row r="727">
      <c r="O727" s="15"/>
    </row>
    <row r="728">
      <c r="O728" s="15"/>
    </row>
    <row r="729">
      <c r="O729" s="15"/>
    </row>
    <row r="730">
      <c r="O730" s="15"/>
    </row>
    <row r="731">
      <c r="O731" s="15"/>
    </row>
    <row r="732">
      <c r="O732" s="15"/>
    </row>
    <row r="733">
      <c r="O733" s="15"/>
    </row>
    <row r="734">
      <c r="O734" s="15"/>
    </row>
    <row r="735">
      <c r="O735" s="15"/>
    </row>
    <row r="736">
      <c r="O736" s="15"/>
    </row>
    <row r="737">
      <c r="O737" s="15"/>
    </row>
    <row r="738">
      <c r="O738" s="15"/>
    </row>
    <row r="739">
      <c r="O739" s="15"/>
    </row>
    <row r="740">
      <c r="O740" s="15"/>
    </row>
    <row r="741">
      <c r="O741" s="15"/>
    </row>
    <row r="742">
      <c r="O742" s="15"/>
    </row>
    <row r="743">
      <c r="O743" s="15"/>
    </row>
    <row r="744">
      <c r="O744" s="15"/>
    </row>
    <row r="745">
      <c r="O745" s="15"/>
    </row>
    <row r="746">
      <c r="O746" s="15"/>
    </row>
    <row r="747">
      <c r="O747" s="15"/>
    </row>
    <row r="748">
      <c r="O748" s="15"/>
    </row>
    <row r="749">
      <c r="O749" s="15"/>
    </row>
    <row r="750">
      <c r="O750" s="15"/>
    </row>
    <row r="751">
      <c r="O751" s="15"/>
    </row>
    <row r="752">
      <c r="O752" s="15"/>
    </row>
    <row r="753">
      <c r="O753" s="15"/>
    </row>
    <row r="754">
      <c r="O754" s="15"/>
    </row>
    <row r="755">
      <c r="O755" s="15"/>
    </row>
    <row r="756">
      <c r="O756" s="15"/>
    </row>
    <row r="757">
      <c r="O757" s="15"/>
    </row>
    <row r="758">
      <c r="O758" s="15"/>
    </row>
    <row r="759">
      <c r="O759" s="15"/>
    </row>
    <row r="760">
      <c r="O760" s="15"/>
    </row>
    <row r="761">
      <c r="O761" s="15"/>
    </row>
    <row r="762">
      <c r="O762" s="15"/>
    </row>
    <row r="763">
      <c r="O763" s="15"/>
    </row>
    <row r="764">
      <c r="O764" s="15"/>
    </row>
    <row r="765">
      <c r="O765" s="15"/>
    </row>
    <row r="766">
      <c r="O766" s="15"/>
    </row>
    <row r="767">
      <c r="O767" s="15"/>
    </row>
    <row r="768">
      <c r="O768" s="15"/>
    </row>
    <row r="769">
      <c r="O769" s="15"/>
    </row>
    <row r="770">
      <c r="O770" s="15"/>
    </row>
    <row r="771">
      <c r="O771" s="15"/>
    </row>
    <row r="772">
      <c r="O772" s="15"/>
    </row>
    <row r="773">
      <c r="O773" s="15"/>
    </row>
    <row r="774">
      <c r="O774" s="15"/>
    </row>
    <row r="775">
      <c r="O775" s="15"/>
    </row>
    <row r="776">
      <c r="O776" s="15"/>
    </row>
    <row r="777">
      <c r="O777" s="15"/>
    </row>
    <row r="778">
      <c r="O778" s="15"/>
    </row>
    <row r="779">
      <c r="O779" s="15"/>
    </row>
    <row r="780">
      <c r="O780" s="15"/>
    </row>
    <row r="781">
      <c r="O781" s="15"/>
    </row>
    <row r="782">
      <c r="O782" s="15"/>
    </row>
    <row r="783">
      <c r="O783" s="15"/>
    </row>
    <row r="784">
      <c r="O784" s="15"/>
    </row>
    <row r="785">
      <c r="O785" s="15"/>
    </row>
    <row r="786">
      <c r="O786" s="15"/>
    </row>
    <row r="787">
      <c r="O787" s="15"/>
    </row>
    <row r="788">
      <c r="O788" s="15"/>
    </row>
    <row r="789">
      <c r="O789" s="15"/>
    </row>
    <row r="790">
      <c r="O790" s="15"/>
    </row>
    <row r="791">
      <c r="O791" s="15"/>
    </row>
    <row r="792">
      <c r="O792" s="15"/>
    </row>
    <row r="793">
      <c r="O793" s="15"/>
    </row>
    <row r="794">
      <c r="O794" s="15"/>
    </row>
    <row r="795">
      <c r="O795" s="15"/>
    </row>
    <row r="796">
      <c r="O796" s="15"/>
    </row>
    <row r="797">
      <c r="O797" s="15"/>
    </row>
    <row r="798">
      <c r="O798" s="15"/>
    </row>
    <row r="799">
      <c r="O799" s="15"/>
    </row>
    <row r="800">
      <c r="O800" s="15"/>
    </row>
    <row r="801">
      <c r="O801" s="15"/>
    </row>
    <row r="802">
      <c r="O802" s="15"/>
    </row>
    <row r="803">
      <c r="O803" s="15"/>
    </row>
    <row r="804">
      <c r="O804" s="15"/>
    </row>
    <row r="805">
      <c r="O805" s="15"/>
    </row>
    <row r="806">
      <c r="O806" s="15"/>
    </row>
    <row r="807">
      <c r="O807" s="15"/>
    </row>
    <row r="808">
      <c r="O808" s="15"/>
    </row>
    <row r="809">
      <c r="O809" s="15"/>
    </row>
    <row r="810">
      <c r="O810" s="15"/>
    </row>
    <row r="811">
      <c r="O811" s="15"/>
    </row>
    <row r="812">
      <c r="O812" s="15"/>
    </row>
    <row r="813">
      <c r="O813" s="15"/>
    </row>
    <row r="814">
      <c r="O814" s="15"/>
    </row>
    <row r="815">
      <c r="O815" s="15"/>
    </row>
    <row r="816">
      <c r="O816" s="15"/>
    </row>
    <row r="817">
      <c r="O817" s="15"/>
    </row>
    <row r="818">
      <c r="O818" s="15"/>
    </row>
    <row r="819">
      <c r="O819" s="15"/>
    </row>
    <row r="820">
      <c r="O820" s="15"/>
    </row>
    <row r="821">
      <c r="O821" s="15"/>
    </row>
    <row r="822">
      <c r="O822" s="15"/>
    </row>
    <row r="823">
      <c r="O823" s="15"/>
    </row>
    <row r="824">
      <c r="O824" s="15"/>
    </row>
    <row r="825">
      <c r="O825" s="15"/>
    </row>
    <row r="826">
      <c r="O826" s="15"/>
    </row>
    <row r="827">
      <c r="O827" s="15"/>
    </row>
    <row r="828">
      <c r="O828" s="15"/>
    </row>
    <row r="829">
      <c r="O829" s="15"/>
    </row>
    <row r="830">
      <c r="O830" s="15"/>
    </row>
    <row r="831">
      <c r="O831" s="15"/>
    </row>
    <row r="832">
      <c r="O832" s="15"/>
    </row>
    <row r="833">
      <c r="O833" s="15"/>
    </row>
    <row r="834">
      <c r="O834" s="15"/>
    </row>
    <row r="835">
      <c r="O835" s="15"/>
    </row>
    <row r="836">
      <c r="O836" s="15"/>
    </row>
    <row r="837">
      <c r="O837" s="15"/>
    </row>
    <row r="838">
      <c r="O838" s="15"/>
    </row>
    <row r="839">
      <c r="O839" s="15"/>
    </row>
    <row r="840">
      <c r="O840" s="15"/>
    </row>
    <row r="841">
      <c r="O841" s="15"/>
    </row>
    <row r="842">
      <c r="O842" s="15"/>
    </row>
    <row r="843">
      <c r="O843" s="15"/>
    </row>
    <row r="844">
      <c r="O844" s="15"/>
    </row>
    <row r="845">
      <c r="O845" s="15"/>
    </row>
    <row r="846">
      <c r="O846" s="15"/>
    </row>
    <row r="847">
      <c r="O847" s="15"/>
    </row>
    <row r="848">
      <c r="O848" s="15"/>
    </row>
    <row r="849">
      <c r="O849" s="15"/>
    </row>
    <row r="850">
      <c r="O850" s="15"/>
    </row>
    <row r="851">
      <c r="O851" s="15"/>
    </row>
    <row r="852">
      <c r="O852" s="15"/>
    </row>
    <row r="853">
      <c r="O853" s="15"/>
    </row>
    <row r="854">
      <c r="O854" s="15"/>
    </row>
    <row r="855">
      <c r="O855" s="15"/>
    </row>
    <row r="856">
      <c r="O856" s="15"/>
    </row>
    <row r="857">
      <c r="O857" s="15"/>
    </row>
    <row r="858">
      <c r="O858" s="15"/>
    </row>
    <row r="859">
      <c r="O859" s="15"/>
    </row>
    <row r="860">
      <c r="O860" s="15"/>
    </row>
    <row r="861">
      <c r="O861" s="15"/>
    </row>
    <row r="862">
      <c r="O862" s="15"/>
    </row>
    <row r="863">
      <c r="O863" s="15"/>
    </row>
    <row r="864">
      <c r="O864" s="15"/>
    </row>
    <row r="865">
      <c r="O865" s="15"/>
    </row>
    <row r="866">
      <c r="O866" s="15"/>
    </row>
    <row r="867">
      <c r="O867" s="15"/>
    </row>
    <row r="868">
      <c r="O868" s="15"/>
    </row>
    <row r="869">
      <c r="O869" s="15"/>
    </row>
    <row r="870">
      <c r="O870" s="15"/>
    </row>
    <row r="871">
      <c r="O871" s="15"/>
    </row>
    <row r="872">
      <c r="O872" s="15"/>
    </row>
    <row r="873">
      <c r="O873" s="15"/>
    </row>
    <row r="874">
      <c r="O874" s="15"/>
    </row>
    <row r="875">
      <c r="O875" s="15"/>
    </row>
    <row r="876">
      <c r="O876" s="15"/>
    </row>
    <row r="877">
      <c r="O877" s="15"/>
    </row>
    <row r="878">
      <c r="O878" s="15"/>
    </row>
    <row r="879">
      <c r="O879" s="15"/>
    </row>
    <row r="880">
      <c r="O880" s="15"/>
    </row>
    <row r="881">
      <c r="O881" s="15"/>
    </row>
    <row r="882">
      <c r="O882" s="15"/>
    </row>
    <row r="883">
      <c r="O883" s="15"/>
    </row>
    <row r="884">
      <c r="O884" s="15"/>
    </row>
    <row r="885">
      <c r="O885" s="15"/>
    </row>
    <row r="886">
      <c r="O886" s="15"/>
    </row>
    <row r="887">
      <c r="O887" s="15"/>
    </row>
    <row r="888">
      <c r="O888" s="15"/>
    </row>
    <row r="889">
      <c r="O889" s="15"/>
    </row>
    <row r="890">
      <c r="O890" s="15"/>
    </row>
    <row r="891">
      <c r="O891" s="15"/>
    </row>
    <row r="892">
      <c r="O892" s="15"/>
    </row>
    <row r="893">
      <c r="O893" s="15"/>
    </row>
    <row r="894">
      <c r="O894" s="15"/>
    </row>
    <row r="895">
      <c r="O895" s="15"/>
    </row>
    <row r="896">
      <c r="O896" s="15"/>
    </row>
    <row r="897">
      <c r="O897" s="15"/>
    </row>
    <row r="898">
      <c r="O898" s="15"/>
    </row>
    <row r="899">
      <c r="O899" s="15"/>
    </row>
    <row r="900">
      <c r="O900" s="15"/>
    </row>
    <row r="901">
      <c r="O901" s="15"/>
    </row>
    <row r="902">
      <c r="O902" s="15"/>
    </row>
    <row r="903">
      <c r="O903" s="15"/>
    </row>
    <row r="904">
      <c r="O904" s="15"/>
    </row>
    <row r="905">
      <c r="O905" s="15"/>
    </row>
    <row r="906">
      <c r="O906" s="15"/>
    </row>
    <row r="907">
      <c r="O907" s="15"/>
    </row>
    <row r="908">
      <c r="O908" s="15"/>
    </row>
    <row r="909">
      <c r="O909" s="15"/>
    </row>
    <row r="910">
      <c r="O910" s="15"/>
    </row>
    <row r="911">
      <c r="O911" s="15"/>
    </row>
    <row r="912">
      <c r="O912" s="15"/>
    </row>
    <row r="913">
      <c r="O913" s="15"/>
    </row>
    <row r="914">
      <c r="O914" s="15"/>
    </row>
    <row r="915">
      <c r="O915" s="15"/>
    </row>
    <row r="916">
      <c r="O916" s="15"/>
    </row>
    <row r="917">
      <c r="O917" s="15"/>
    </row>
    <row r="918">
      <c r="O918" s="15"/>
    </row>
    <row r="919">
      <c r="O919" s="15"/>
    </row>
    <row r="920">
      <c r="O920" s="15"/>
    </row>
    <row r="921">
      <c r="O921" s="15"/>
    </row>
    <row r="922">
      <c r="O922" s="15"/>
    </row>
    <row r="923">
      <c r="O923" s="15"/>
    </row>
    <row r="924">
      <c r="O924" s="15"/>
    </row>
    <row r="925">
      <c r="O925" s="15"/>
    </row>
    <row r="926">
      <c r="O926" s="15"/>
    </row>
    <row r="927">
      <c r="O927" s="15"/>
    </row>
    <row r="928">
      <c r="O928" s="15"/>
    </row>
    <row r="929">
      <c r="O929" s="15"/>
    </row>
    <row r="930">
      <c r="O930" s="15"/>
    </row>
    <row r="931">
      <c r="O931" s="15"/>
    </row>
    <row r="932">
      <c r="O932" s="15"/>
    </row>
    <row r="933">
      <c r="O933" s="15"/>
    </row>
    <row r="934">
      <c r="O934" s="15"/>
    </row>
    <row r="935">
      <c r="O935" s="15"/>
    </row>
    <row r="936">
      <c r="O936" s="15"/>
    </row>
    <row r="937">
      <c r="O937" s="15"/>
    </row>
    <row r="938">
      <c r="O938" s="15"/>
    </row>
    <row r="939">
      <c r="O939" s="15"/>
    </row>
    <row r="940">
      <c r="O940" s="15"/>
    </row>
    <row r="941">
      <c r="O941" s="15"/>
    </row>
    <row r="942">
      <c r="O942" s="15"/>
    </row>
    <row r="943">
      <c r="O943" s="15"/>
    </row>
    <row r="944">
      <c r="O944" s="15"/>
    </row>
    <row r="945">
      <c r="O945" s="15"/>
    </row>
    <row r="946">
      <c r="O946" s="15"/>
    </row>
    <row r="947">
      <c r="O947" s="15"/>
    </row>
    <row r="948">
      <c r="O948" s="15"/>
    </row>
    <row r="949">
      <c r="O949" s="15"/>
    </row>
    <row r="950">
      <c r="O950" s="15"/>
    </row>
    <row r="951">
      <c r="O951" s="15"/>
    </row>
    <row r="952">
      <c r="O952" s="15"/>
    </row>
    <row r="953">
      <c r="O953" s="15"/>
    </row>
    <row r="954">
      <c r="O954" s="15"/>
    </row>
    <row r="955">
      <c r="O955" s="15"/>
    </row>
    <row r="956">
      <c r="O956" s="15"/>
    </row>
    <row r="957">
      <c r="O957" s="15"/>
    </row>
    <row r="958">
      <c r="O958" s="15"/>
    </row>
    <row r="959">
      <c r="O959" s="15"/>
    </row>
    <row r="960">
      <c r="O960" s="15"/>
    </row>
    <row r="961">
      <c r="O961" s="15"/>
    </row>
    <row r="962">
      <c r="O962" s="15"/>
    </row>
    <row r="963">
      <c r="O963" s="15"/>
    </row>
    <row r="964">
      <c r="O964" s="15"/>
    </row>
    <row r="965">
      <c r="O965" s="15"/>
    </row>
    <row r="966">
      <c r="O966" s="15"/>
    </row>
    <row r="967">
      <c r="O967" s="15"/>
    </row>
    <row r="968">
      <c r="O968" s="15"/>
    </row>
    <row r="969">
      <c r="O969" s="15"/>
    </row>
    <row r="970">
      <c r="O970" s="15"/>
    </row>
    <row r="971">
      <c r="O971" s="15"/>
    </row>
    <row r="972">
      <c r="O972" s="15"/>
    </row>
    <row r="973">
      <c r="O973" s="15"/>
    </row>
    <row r="974">
      <c r="O974" s="15"/>
    </row>
    <row r="975">
      <c r="O975" s="15"/>
    </row>
    <row r="976">
      <c r="O976" s="15"/>
    </row>
    <row r="977">
      <c r="O977" s="15"/>
    </row>
    <row r="978">
      <c r="O978" s="15"/>
    </row>
    <row r="979">
      <c r="O979" s="15"/>
    </row>
    <row r="980">
      <c r="O980" s="15"/>
    </row>
    <row r="981">
      <c r="O981" s="15"/>
    </row>
    <row r="982">
      <c r="O982" s="15"/>
    </row>
    <row r="983">
      <c r="O983" s="15"/>
    </row>
    <row r="984">
      <c r="O984" s="15"/>
    </row>
    <row r="985">
      <c r="O985" s="15"/>
    </row>
    <row r="986">
      <c r="O986" s="15"/>
    </row>
    <row r="987">
      <c r="O987" s="15"/>
    </row>
    <row r="988">
      <c r="O988" s="15"/>
    </row>
    <row r="989">
      <c r="O989" s="15"/>
    </row>
    <row r="990">
      <c r="O990" s="15"/>
    </row>
    <row r="991">
      <c r="O991" s="15"/>
    </row>
    <row r="992">
      <c r="O992" s="15"/>
    </row>
    <row r="993">
      <c r="O993" s="15"/>
    </row>
    <row r="994">
      <c r="O994" s="15"/>
    </row>
    <row r="995">
      <c r="O995" s="15"/>
    </row>
    <row r="996">
      <c r="O996" s="15"/>
    </row>
    <row r="997">
      <c r="O997" s="15"/>
    </row>
    <row r="998">
      <c r="O998" s="15"/>
    </row>
    <row r="999">
      <c r="O999" s="15"/>
    </row>
    <row r="1000">
      <c r="O1000" s="15"/>
    </row>
    <row r="1001">
      <c r="O1001" s="15"/>
    </row>
  </sheetData>
  <dataValidations>
    <dataValidation type="list" allowBlank="1" showErrorMessage="1" sqref="O3:O8">
      <formula1>"Select,Reject,On Hold,Rescheduled"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7" width="18.75"/>
    <col customWidth="1" min="8" max="8" width="24.25"/>
    <col customWidth="1" min="9" max="12" width="18.75"/>
    <col customWidth="1" min="13" max="13" width="20.5"/>
    <col customWidth="1" min="14" max="15" width="18.75"/>
    <col customWidth="1" min="16" max="16" width="19.0"/>
    <col customWidth="1" min="17" max="17" width="17.0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481</v>
      </c>
      <c r="N1" s="1" t="s">
        <v>29</v>
      </c>
      <c r="O1" s="1" t="s">
        <v>30</v>
      </c>
      <c r="P1" s="2" t="s">
        <v>31</v>
      </c>
      <c r="Q1" s="2" t="s">
        <v>32</v>
      </c>
    </row>
    <row r="2">
      <c r="A2" s="7" t="str">
        <f>IFERROR(__xludf.DUMMYFUNCTION("FILTER('HR Round'!$A$3:$A$1001,'HR Round'!$O3:$O1001=""Select"")"),"Req_1239234567894")</f>
        <v>Req_1239234567894</v>
      </c>
      <c r="B2" s="7" t="str">
        <f t="array" ref="B2">XLOOKUP($A2,'HR Round'!$A$3:$A$1001,'HR Round'!B$3:B$1001)</f>
        <v>Nisha Gupta</v>
      </c>
      <c r="C2" s="7">
        <f t="array" ref="C2">XLOOKUP($A2,'HR Round'!$A$3:$A$1001,'HR Round'!C$3:C$1001)</f>
        <v>9234567894</v>
      </c>
      <c r="D2" s="7" t="str">
        <f t="array" ref="D2">XLOOKUP($A2,'HR Round'!$A$3:$A$1001,'HR Round'!D$3:D$1001)</f>
        <v>Nisha894@gmail.com</v>
      </c>
      <c r="E2" s="7" t="str">
        <f t="array" ref="E2">XLOOKUP($A2,'HR Round'!$A$3:$A$1001,'HR Round'!E$3:E$1001)</f>
        <v>Marathi</v>
      </c>
      <c r="F2" s="7" t="str">
        <f t="array" ref="F2">XLOOKUP($A2,'HR Round'!$A$3:$A$1001,'HR Round'!F$3:F$1001)</f>
        <v>IIMJobs</v>
      </c>
      <c r="G2" s="7" t="str">
        <f t="array" ref="G2">XLOOKUP($A2,'HR Round'!$A$3:$A$1001,'HR Round'!G$3:G$1001)</f>
        <v>Head Hunting</v>
      </c>
      <c r="H2" s="11">
        <f t="array" ref="H2">XLOOKUP($A2,'HR Round'!$A$3:$A$1001,'HR Round'!H$3:H$1001)</f>
        <v>45319</v>
      </c>
      <c r="I2" s="12" t="str">
        <f t="array" ref="I2">XLOOKUP($A2,'HR Round'!$A$3:$A$1001,'HR Round'!I$3:I$1001)</f>
        <v>https://drive.google.com/file/d/abc123456def</v>
      </c>
      <c r="J2" s="7" t="str">
        <f t="array" ref="J2">XLOOKUP($A2,'HR Round'!$A$3:$A$1001,'HR Round'!J$3:J$1001)</f>
        <v>http://linkedinNisha894@gmail.com:linkedin)</v>
      </c>
      <c r="K2" s="7" t="str">
        <f t="array" ref="K2">XLOOKUP($A2,'HR Round'!$A$3:$A$1001,'HR Round'!K$3:K$1001)</f>
        <v>Current</v>
      </c>
      <c r="L2" s="7" t="str">
        <f t="array" ref="L2">XLOOKUP($A2,'HR Round'!$A$3:$A$1001,'HR Round'!L$3:L$1001)</f>
        <v>Ayushi</v>
      </c>
      <c r="M2" s="7" t="str">
        <f t="array" ref="M2">XLOOKUP($A2,'HR Round'!$A$3:$A$1001,'HR Round'!M$3:M$1001)</f>
        <v>Shortlisted</v>
      </c>
      <c r="N2" s="7" t="str">
        <f t="array" ref="N2">XLOOKUP($A2,'HR Round'!$A$3:$A$1001,'HR Round'!N$3:N$1001)</f>
        <v>Select</v>
      </c>
      <c r="O2" s="7" t="str">
        <f t="array" ref="O2">XLOOKUP($A2,'HR Round'!$A$3:$A$1001,'HR Round'!O$3:O$1001)</f>
        <v>Select</v>
      </c>
      <c r="P2" s="7" t="s">
        <v>488</v>
      </c>
      <c r="Q2" s="7" t="s">
        <v>489</v>
      </c>
    </row>
    <row r="3">
      <c r="A3" s="7" t="str">
        <f>IFERROR(__xludf.DUMMYFUNCTION("""COMPUTED_VALUE"""),"Req_1239234567917")</f>
        <v>Req_1239234567917</v>
      </c>
      <c r="B3" s="7" t="str">
        <f t="array" ref="B3">XLOOKUP($A3,'HR Round'!$A$3:$A$1001,'HR Round'!B$3:B$1001)</f>
        <v>Vikas Sharma</v>
      </c>
      <c r="C3" s="7">
        <f t="array" ref="C3">XLOOKUP($A3,'HR Round'!$A$3:$A$1001,'HR Round'!C$3:C$1001)</f>
        <v>9234567917</v>
      </c>
      <c r="D3" s="7" t="str">
        <f t="array" ref="D3">XLOOKUP($A3,'HR Round'!$A$3:$A$1001,'HR Round'!D$3:D$1001)</f>
        <v>Vikas917@gmail.com</v>
      </c>
      <c r="E3" s="7" t="str">
        <f t="array" ref="E3">XLOOKUP($A3,'HR Round'!$A$3:$A$1001,'HR Round'!E$3:E$1001)</f>
        <v>Malayalam</v>
      </c>
      <c r="F3" s="7" t="str">
        <f t="array" ref="F3">XLOOKUP($A3,'HR Round'!$A$3:$A$1001,'HR Round'!F$3:F$1001)</f>
        <v>IIMJobs</v>
      </c>
      <c r="G3" s="7" t="str">
        <f t="array" ref="G3">XLOOKUP($A3,'HR Round'!$A$3:$A$1001,'HR Round'!G$3:G$1001)</f>
        <v>Job Posting</v>
      </c>
      <c r="H3" s="11">
        <f t="array" ref="H3">XLOOKUP($A3,'HR Round'!$A$3:$A$1001,'HR Round'!H$3:H$1001)</f>
        <v>45362</v>
      </c>
      <c r="I3" s="12" t="str">
        <f t="array" ref="I3">XLOOKUP($A3,'HR Round'!$A$3:$A$1001,'HR Round'!I$3:I$1001)</f>
        <v>https://drive.google.com/file/d/mno456789pqr</v>
      </c>
      <c r="J3" s="7" t="str">
        <f t="array" ref="J3">XLOOKUP($A3,'HR Round'!$A$3:$A$1001,'HR Round'!J$3:J$1001)</f>
        <v>http://linkedinVikas917@gmail.com:linkedin)</v>
      </c>
      <c r="K3" s="7" t="str">
        <f t="array" ref="K3">XLOOKUP($A3,'HR Round'!$A$3:$A$1001,'HR Round'!K$3:K$1001)</f>
        <v>Current</v>
      </c>
      <c r="L3" s="7" t="str">
        <f t="array" ref="L3">XLOOKUP($A3,'HR Round'!$A$3:$A$1001,'HR Round'!L$3:L$1001)</f>
        <v>Ayushi</v>
      </c>
      <c r="M3" s="7" t="str">
        <f t="array" ref="M3">XLOOKUP($A3,'HR Round'!$A$3:$A$1001,'HR Round'!M$3:M$1001)</f>
        <v>Shortlisted</v>
      </c>
      <c r="N3" s="7" t="str">
        <f t="array" ref="N3">XLOOKUP($A3,'HR Round'!$A$3:$A$1001,'HR Round'!N$3:N$1001)</f>
        <v>Select</v>
      </c>
      <c r="O3" s="7" t="str">
        <f t="array" ref="O3">XLOOKUP($A3,'HR Round'!$A$3:$A$1001,'HR Round'!O$3:O$1001)</f>
        <v>Select</v>
      </c>
      <c r="P3" s="7" t="s">
        <v>488</v>
      </c>
      <c r="Q3" s="7" t="s">
        <v>489</v>
      </c>
    </row>
    <row r="4">
      <c r="A4" s="7" t="str">
        <f>IFERROR(__xludf.DUMMYFUNCTION("""COMPUTED_VALUE"""),"Req_1239234567927")</f>
        <v>Req_1239234567927</v>
      </c>
      <c r="B4" s="7" t="str">
        <f t="array" ref="B4">XLOOKUP($A4,'HR Round'!$A$3:$A$1001,'HR Round'!B$3:B$1001)</f>
        <v>Shruti Khanna</v>
      </c>
      <c r="C4" s="7">
        <f t="array" ref="C4">XLOOKUP($A4,'HR Round'!$A$3:$A$1001,'HR Round'!C$3:C$1001)</f>
        <v>9234567927</v>
      </c>
      <c r="D4" s="7" t="str">
        <f t="array" ref="D4">XLOOKUP($A4,'HR Round'!$A$3:$A$1001,'HR Round'!D$3:D$1001)</f>
        <v>Shrut927@gmail.com</v>
      </c>
      <c r="E4" s="7" t="str">
        <f t="array" ref="E4">XLOOKUP($A4,'HR Round'!$A$3:$A$1001,'HR Round'!E$3:E$1001)</f>
        <v>Tamil</v>
      </c>
      <c r="F4" s="7" t="str">
        <f t="array" ref="F4">XLOOKUP($A4,'HR Round'!$A$3:$A$1001,'HR Round'!F$3:F$1001)</f>
        <v>Shine</v>
      </c>
      <c r="G4" s="7" t="str">
        <f t="array" ref="G4">XLOOKUP($A4,'HR Round'!$A$3:$A$1001,'HR Round'!G$3:G$1001)</f>
        <v>Head Hunting</v>
      </c>
      <c r="H4" s="11">
        <f t="array" ref="H4">XLOOKUP($A4,'HR Round'!$A$3:$A$1001,'HR Round'!H$3:H$1001)</f>
        <v>45339</v>
      </c>
      <c r="I4" s="12" t="str">
        <f t="array" ref="I4">XLOOKUP($A4,'HR Round'!$A$3:$A$1001,'HR Round'!I$3:I$1001)</f>
        <v>https://drive.google.com/file/d/abc123456def</v>
      </c>
      <c r="J4" s="7" t="str">
        <f t="array" ref="J4">XLOOKUP($A4,'HR Round'!$A$3:$A$1001,'HR Round'!J$3:J$1001)</f>
        <v>http://linkedinShrut927@gmail.com:linkedin)</v>
      </c>
      <c r="K4" s="7" t="str">
        <f t="array" ref="K4">XLOOKUP($A4,'HR Round'!$A$3:$A$1001,'HR Round'!K$3:K$1001)</f>
        <v>Current</v>
      </c>
      <c r="L4" s="7" t="str">
        <f t="array" ref="L4">XLOOKUP($A4,'HR Round'!$A$3:$A$1001,'HR Round'!L$3:L$1001)</f>
        <v>Ayushi</v>
      </c>
      <c r="M4" s="7" t="str">
        <f t="array" ref="M4">XLOOKUP($A4,'HR Round'!$A$3:$A$1001,'HR Round'!M$3:M$1001)</f>
        <v>Shortlisted</v>
      </c>
      <c r="N4" s="7" t="str">
        <f t="array" ref="N4">XLOOKUP($A4,'HR Round'!$A$3:$A$1001,'HR Round'!N$3:N$1001)</f>
        <v>Select</v>
      </c>
      <c r="O4" s="7" t="str">
        <f t="array" ref="O4">XLOOKUP($A4,'HR Round'!$A$3:$A$1001,'HR Round'!O$3:O$1001)</f>
        <v>Select</v>
      </c>
      <c r="P4" s="7" t="s">
        <v>488</v>
      </c>
      <c r="Q4" s="7" t="s">
        <v>489</v>
      </c>
    </row>
    <row r="5">
      <c r="A5" s="7" t="str">
        <f>IFERROR(__xludf.DUMMYFUNCTION("""COMPUTED_VALUE"""),"Req_1239234567947")</f>
        <v>Req_1239234567947</v>
      </c>
      <c r="B5" s="7" t="str">
        <f t="array" ref="B5">XLOOKUP($A5,'HR Round'!$A$3:$A$1001,'HR Round'!B$3:B$1001)</f>
        <v>Swati Singh</v>
      </c>
      <c r="C5" s="7">
        <f t="array" ref="C5">XLOOKUP($A5,'HR Round'!$A$3:$A$1001,'HR Round'!C$3:C$1001)</f>
        <v>9234567947</v>
      </c>
      <c r="D5" s="7" t="str">
        <f t="array" ref="D5">XLOOKUP($A5,'HR Round'!$A$3:$A$1001,'HR Round'!D$3:D$1001)</f>
        <v>Swati947@gmail.com</v>
      </c>
      <c r="E5" s="7" t="str">
        <f t="array" ref="E5">XLOOKUP($A5,'HR Round'!$A$3:$A$1001,'HR Round'!E$3:E$1001)</f>
        <v>Malayalam</v>
      </c>
      <c r="F5" s="7" t="str">
        <f t="array" ref="F5">XLOOKUP($A5,'HR Round'!$A$3:$A$1001,'HR Round'!F$3:F$1001)</f>
        <v>IIMJobs</v>
      </c>
      <c r="G5" s="7" t="str">
        <f t="array" ref="G5">XLOOKUP($A5,'HR Round'!$A$3:$A$1001,'HR Round'!G$3:G$1001)</f>
        <v>Head Hunting</v>
      </c>
      <c r="H5" s="11">
        <f t="array" ref="H5">XLOOKUP($A5,'HR Round'!$A$3:$A$1001,'HR Round'!H$3:H$1001)</f>
        <v>45301</v>
      </c>
      <c r="I5" s="12" t="str">
        <f t="array" ref="I5">XLOOKUP($A5,'HR Round'!$A$3:$A$1001,'HR Round'!I$3:I$1001)</f>
        <v>https://drive.google.com/file/d/mno456789pqr</v>
      </c>
      <c r="J5" s="7" t="str">
        <f t="array" ref="J5">XLOOKUP($A5,'HR Round'!$A$3:$A$1001,'HR Round'!J$3:J$1001)</f>
        <v>http://linkedinSwati947@gmail.com:linkedin)</v>
      </c>
      <c r="K5" s="7" t="str">
        <f t="array" ref="K5">XLOOKUP($A5,'HR Round'!$A$3:$A$1001,'HR Round'!K$3:K$1001)</f>
        <v>Current</v>
      </c>
      <c r="L5" s="7" t="str">
        <f t="array" ref="L5">XLOOKUP($A5,'HR Round'!$A$3:$A$1001,'HR Round'!L$3:L$1001)</f>
        <v>Ayushi</v>
      </c>
      <c r="M5" s="7" t="str">
        <f t="array" ref="M5">XLOOKUP($A5,'HR Round'!$A$3:$A$1001,'HR Round'!M$3:M$1001)</f>
        <v>Shortlisted</v>
      </c>
      <c r="N5" s="7" t="str">
        <f t="array" ref="N5">XLOOKUP($A5,'HR Round'!$A$3:$A$1001,'HR Round'!N$3:N$1001)</f>
        <v>Select</v>
      </c>
      <c r="O5" s="7" t="str">
        <f t="array" ref="O5">XLOOKUP($A5,'HR Round'!$A$3:$A$1001,'HR Round'!O$3:O$1001)</f>
        <v>Select</v>
      </c>
      <c r="P5" s="7" t="s">
        <v>488</v>
      </c>
      <c r="Q5" s="7" t="s">
        <v>490</v>
      </c>
    </row>
    <row r="6">
      <c r="A6" s="7" t="str">
        <f>IFERROR(__xludf.DUMMYFUNCTION("""COMPUTED_VALUE"""),"Req_1239234567966")</f>
        <v>Req_1239234567966</v>
      </c>
      <c r="B6" s="7" t="str">
        <f t="array" ref="B6">XLOOKUP($A6,'HR Round'!$A$3:$A$1001,'HR Round'!B$3:B$1001)</f>
        <v>Sujit Gupta</v>
      </c>
      <c r="C6" s="7">
        <f t="array" ref="C6">XLOOKUP($A6,'HR Round'!$A$3:$A$1001,'HR Round'!C$3:C$1001)</f>
        <v>9234567966</v>
      </c>
      <c r="D6" s="7" t="str">
        <f t="array" ref="D6">XLOOKUP($A6,'HR Round'!$A$3:$A$1001,'HR Round'!D$3:D$1001)</f>
        <v>Sujit966@gmail.com</v>
      </c>
      <c r="E6" s="7" t="str">
        <f t="array" ref="E6">XLOOKUP($A6,'HR Round'!$A$3:$A$1001,'HR Round'!E$3:E$1001)</f>
        <v>Telugu</v>
      </c>
      <c r="F6" s="7" t="str">
        <f t="array" ref="F6">XLOOKUP($A6,'HR Round'!$A$3:$A$1001,'HR Round'!F$3:F$1001)</f>
        <v>Referral</v>
      </c>
      <c r="G6" s="7" t="str">
        <f t="array" ref="G6">XLOOKUP($A6,'HR Round'!$A$3:$A$1001,'HR Round'!G$3:G$1001)</f>
        <v>Priya Rajan</v>
      </c>
      <c r="H6" s="11">
        <f t="array" ref="H6">XLOOKUP($A6,'HR Round'!$A$3:$A$1001,'HR Round'!H$3:H$1001)</f>
        <v>45368</v>
      </c>
      <c r="I6" s="12" t="str">
        <f t="array" ref="I6">XLOOKUP($A6,'HR Round'!$A$3:$A$1001,'HR Round'!I$3:I$1001)</f>
        <v>https://drive.google.com/file/d/abc123456def</v>
      </c>
      <c r="J6" s="7" t="str">
        <f t="array" ref="J6">XLOOKUP($A6,'HR Round'!$A$3:$A$1001,'HR Round'!J$3:J$1001)</f>
        <v>http://linkedinSujit966@gmail.com:linkedin)</v>
      </c>
      <c r="K6" s="7" t="str">
        <f t="array" ref="K6">XLOOKUP($A6,'HR Round'!$A$3:$A$1001,'HR Round'!K$3:K$1001)</f>
        <v>Current</v>
      </c>
      <c r="L6" s="7" t="str">
        <f t="array" ref="L6">XLOOKUP($A6,'HR Round'!$A$3:$A$1001,'HR Round'!L$3:L$1001)</f>
        <v>Radhika</v>
      </c>
      <c r="M6" s="7" t="str">
        <f t="array" ref="M6">XLOOKUP($A6,'HR Round'!$A$3:$A$1001,'HR Round'!M$3:M$1001)</f>
        <v>Shortlisted</v>
      </c>
      <c r="N6" s="7" t="str">
        <f t="array" ref="N6">XLOOKUP($A6,'HR Round'!$A$3:$A$1001,'HR Round'!N$3:N$1001)</f>
        <v>Select</v>
      </c>
      <c r="O6" s="7" t="str">
        <f t="array" ref="O6">XLOOKUP($A6,'HR Round'!$A$3:$A$1001,'HR Round'!O$3:O$1001)</f>
        <v>Select</v>
      </c>
      <c r="P6" s="7" t="s">
        <v>491</v>
      </c>
      <c r="Q6" s="8"/>
    </row>
  </sheetData>
  <dataValidations>
    <dataValidation type="list" allowBlank="1" showErrorMessage="1" sqref="P2:P6">
      <formula1>"Offer Initated,Approval Pending,Offered"</formula1>
    </dataValidation>
    <dataValidation type="list" allowBlank="1" showErrorMessage="1" sqref="Q2:Q6">
      <formula1>"Offer Accepted,Offer Denied"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7" width="18.75"/>
    <col customWidth="1" min="8" max="8" width="24.25"/>
    <col customWidth="1" min="9" max="12" width="18.75"/>
    <col customWidth="1" min="13" max="13" width="20.5"/>
    <col customWidth="1" min="14" max="17" width="18.75"/>
    <col customWidth="1" min="18" max="18" width="22.13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481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</row>
    <row r="2">
      <c r="A2" s="7" t="str">
        <f>IFERROR(__xludf.DUMMYFUNCTION("FILTER(Offer!$A$2:$A$1000,Offer!$Q2:$Q1000=""Offer accepted"")"),"Req_1239234567894")</f>
        <v>Req_1239234567894</v>
      </c>
      <c r="B2" s="7" t="str">
        <f t="array" ref="B2">XLOOKUP($A2,Offer!$A$2:$A$600,Offer!B$2:B$600)</f>
        <v>Nisha Gupta</v>
      </c>
      <c r="C2" s="7">
        <f t="array" ref="C2">XLOOKUP($A2,Offer!$A$2:$A$600,Offer!C$2:C$600)</f>
        <v>9234567894</v>
      </c>
      <c r="D2" s="7" t="str">
        <f t="array" ref="D2">XLOOKUP($A2,Offer!$A$2:$A$600,Offer!D$2:D$600)</f>
        <v>Nisha894@gmail.com</v>
      </c>
      <c r="E2" s="7" t="str">
        <f t="array" ref="E2">XLOOKUP($A2,Offer!$A$2:$A$600,Offer!E$2:E$600)</f>
        <v>Marathi</v>
      </c>
      <c r="F2" s="7" t="str">
        <f t="array" ref="F2">XLOOKUP($A2,Offer!$A$2:$A$600,Offer!F$2:F$600)</f>
        <v>IIMJobs</v>
      </c>
      <c r="G2" s="7" t="str">
        <f t="array" ref="G2">XLOOKUP($A2,Offer!$A$2:$A$600,Offer!G$2:G$600)</f>
        <v>Head Hunting</v>
      </c>
      <c r="H2" s="11">
        <f t="array" ref="H2">XLOOKUP($A2,Offer!$A$2:$A$600,Offer!H$2:H$600)</f>
        <v>45319</v>
      </c>
      <c r="I2" s="12" t="str">
        <f t="array" ref="I2">XLOOKUP($A2,Offer!$A$2:$A$600,Offer!I$2:I$600)</f>
        <v>https://drive.google.com/file/d/abc123456def</v>
      </c>
      <c r="J2" s="7" t="str">
        <f t="array" ref="J2">XLOOKUP($A2,Offer!$A$2:$A$600,Offer!J$2:J$600)</f>
        <v>http://linkedinNisha894@gmail.com:linkedin)</v>
      </c>
      <c r="K2" s="7" t="str">
        <f t="array" ref="K2">XLOOKUP($A2,Offer!$A$2:$A$600,Offer!K$2:K$600)</f>
        <v>Current</v>
      </c>
      <c r="L2" s="7" t="str">
        <f t="array" ref="L2">XLOOKUP($A2,Offer!$A$2:$A$600,Offer!L$2:L$600)</f>
        <v>Ayushi</v>
      </c>
      <c r="M2" s="7" t="str">
        <f t="array" ref="M2">XLOOKUP($A2,Offer!$A$2:$A$600,Offer!M$2:M$600)</f>
        <v>Shortlisted</v>
      </c>
      <c r="N2" s="7" t="str">
        <f t="array" ref="N2">XLOOKUP($A2,Offer!$A$2:$A$600,Offer!N$2:N$600)</f>
        <v>Select</v>
      </c>
      <c r="O2" s="7" t="str">
        <f t="array" ref="O2">XLOOKUP($A2,Offer!$A$2:$A$600,Offer!O$2:O$600)</f>
        <v>Select</v>
      </c>
      <c r="P2" s="7" t="str">
        <f t="array" ref="P2">XLOOKUP($A2,Offer!$A$2:$A$600,Offer!P$2:P$600)</f>
        <v>Offered</v>
      </c>
      <c r="Q2" s="7" t="str">
        <f t="array" ref="Q2">XLOOKUP($A2,Offer!$A$2:$A$600,Offer!Q$2:Q$600)</f>
        <v>Offer Accepted</v>
      </c>
      <c r="R2" s="7" t="s">
        <v>492</v>
      </c>
    </row>
    <row r="3">
      <c r="A3" s="7" t="str">
        <f>IFERROR(__xludf.DUMMYFUNCTION("""COMPUTED_VALUE"""),"Req_1239234567917")</f>
        <v>Req_1239234567917</v>
      </c>
      <c r="B3" s="7" t="str">
        <f t="array" ref="B3">XLOOKUP($A3,Offer!$A$2:$A$600,Offer!B$2:B$600)</f>
        <v>Vikas Sharma</v>
      </c>
      <c r="C3" s="7">
        <f t="array" ref="C3">XLOOKUP($A3,Offer!$A$2:$A$600,Offer!C$2:C$600)</f>
        <v>9234567917</v>
      </c>
      <c r="D3" s="7" t="str">
        <f t="array" ref="D3">XLOOKUP($A3,Offer!$A$2:$A$600,Offer!D$2:D$600)</f>
        <v>Vikas917@gmail.com</v>
      </c>
      <c r="E3" s="7" t="str">
        <f t="array" ref="E3">XLOOKUP($A3,Offer!$A$2:$A$600,Offer!E$2:E$600)</f>
        <v>Malayalam</v>
      </c>
      <c r="F3" s="7" t="str">
        <f t="array" ref="F3">XLOOKUP($A3,Offer!$A$2:$A$600,Offer!F$2:F$600)</f>
        <v>IIMJobs</v>
      </c>
      <c r="G3" s="7" t="str">
        <f t="array" ref="G3">XLOOKUP($A3,Offer!$A$2:$A$600,Offer!G$2:G$600)</f>
        <v>Job Posting</v>
      </c>
      <c r="H3" s="11">
        <f t="array" ref="H3">XLOOKUP($A3,Offer!$A$2:$A$600,Offer!H$2:H$600)</f>
        <v>45362</v>
      </c>
      <c r="I3" s="12" t="str">
        <f t="array" ref="I3">XLOOKUP($A3,Offer!$A$2:$A$600,Offer!I$2:I$600)</f>
        <v>https://drive.google.com/file/d/mno456789pqr</v>
      </c>
      <c r="J3" s="7" t="str">
        <f t="array" ref="J3">XLOOKUP($A3,Offer!$A$2:$A$600,Offer!J$2:J$600)</f>
        <v>http://linkedinVikas917@gmail.com:linkedin)</v>
      </c>
      <c r="K3" s="7" t="str">
        <f t="array" ref="K3">XLOOKUP($A3,Offer!$A$2:$A$600,Offer!K$2:K$600)</f>
        <v>Current</v>
      </c>
      <c r="L3" s="7" t="str">
        <f t="array" ref="L3">XLOOKUP($A3,Offer!$A$2:$A$600,Offer!L$2:L$600)</f>
        <v>Ayushi</v>
      </c>
      <c r="M3" s="7" t="str">
        <f t="array" ref="M3">XLOOKUP($A3,Offer!$A$2:$A$600,Offer!M$2:M$600)</f>
        <v>Shortlisted</v>
      </c>
      <c r="N3" s="7" t="str">
        <f t="array" ref="N3">XLOOKUP($A3,Offer!$A$2:$A$600,Offer!N$2:N$600)</f>
        <v>Select</v>
      </c>
      <c r="O3" s="7" t="str">
        <f t="array" ref="O3">XLOOKUP($A3,Offer!$A$2:$A$600,Offer!O$2:O$600)</f>
        <v>Select</v>
      </c>
      <c r="P3" s="7" t="str">
        <f t="array" ref="P3">XLOOKUP($A3,Offer!$A$2:$A$600,Offer!P$2:P$600)</f>
        <v>Offered</v>
      </c>
      <c r="Q3" s="7" t="str">
        <f t="array" ref="Q3">XLOOKUP($A3,Offer!$A$2:$A$600,Offer!Q$2:Q$600)</f>
        <v>Offer Accepted</v>
      </c>
      <c r="R3" s="7" t="s">
        <v>492</v>
      </c>
    </row>
    <row r="4">
      <c r="A4" s="7" t="str">
        <f>IFERROR(__xludf.DUMMYFUNCTION("""COMPUTED_VALUE"""),"Req_1239234567927")</f>
        <v>Req_1239234567927</v>
      </c>
      <c r="B4" s="7" t="str">
        <f t="array" ref="B4">XLOOKUP($A4,Offer!$A$2:$A$600,Offer!B$2:B$600)</f>
        <v>Shruti Khanna</v>
      </c>
      <c r="C4" s="7">
        <f t="array" ref="C4">XLOOKUP($A4,Offer!$A$2:$A$600,Offer!C$2:C$600)</f>
        <v>9234567927</v>
      </c>
      <c r="D4" s="7" t="str">
        <f t="array" ref="D4">XLOOKUP($A4,Offer!$A$2:$A$600,Offer!D$2:D$600)</f>
        <v>Shrut927@gmail.com</v>
      </c>
      <c r="E4" s="7" t="str">
        <f t="array" ref="E4">XLOOKUP($A4,Offer!$A$2:$A$600,Offer!E$2:E$600)</f>
        <v>Tamil</v>
      </c>
      <c r="F4" s="7" t="str">
        <f t="array" ref="F4">XLOOKUP($A4,Offer!$A$2:$A$600,Offer!F$2:F$600)</f>
        <v>Shine</v>
      </c>
      <c r="G4" s="7" t="str">
        <f t="array" ref="G4">XLOOKUP($A4,Offer!$A$2:$A$600,Offer!G$2:G$600)</f>
        <v>Head Hunting</v>
      </c>
      <c r="H4" s="11">
        <f t="array" ref="H4">XLOOKUP($A4,Offer!$A$2:$A$600,Offer!H$2:H$600)</f>
        <v>45339</v>
      </c>
      <c r="I4" s="12" t="str">
        <f t="array" ref="I4">XLOOKUP($A4,Offer!$A$2:$A$600,Offer!I$2:I$600)</f>
        <v>https://drive.google.com/file/d/abc123456def</v>
      </c>
      <c r="J4" s="7" t="str">
        <f t="array" ref="J4">XLOOKUP($A4,Offer!$A$2:$A$600,Offer!J$2:J$600)</f>
        <v>http://linkedinShrut927@gmail.com:linkedin)</v>
      </c>
      <c r="K4" s="7" t="str">
        <f t="array" ref="K4">XLOOKUP($A4,Offer!$A$2:$A$600,Offer!K$2:K$600)</f>
        <v>Current</v>
      </c>
      <c r="L4" s="7" t="str">
        <f t="array" ref="L4">XLOOKUP($A4,Offer!$A$2:$A$600,Offer!L$2:L$600)</f>
        <v>Ayushi</v>
      </c>
      <c r="M4" s="7" t="str">
        <f t="array" ref="M4">XLOOKUP($A4,Offer!$A$2:$A$600,Offer!M$2:M$600)</f>
        <v>Shortlisted</v>
      </c>
      <c r="N4" s="7" t="str">
        <f t="array" ref="N4">XLOOKUP($A4,Offer!$A$2:$A$600,Offer!N$2:N$600)</f>
        <v>Select</v>
      </c>
      <c r="O4" s="7" t="str">
        <f t="array" ref="O4">XLOOKUP($A4,Offer!$A$2:$A$600,Offer!O$2:O$600)</f>
        <v>Select</v>
      </c>
      <c r="P4" s="7" t="str">
        <f t="array" ref="P4">XLOOKUP($A4,Offer!$A$2:$A$600,Offer!P$2:P$600)</f>
        <v>Offered</v>
      </c>
      <c r="Q4" s="7" t="str">
        <f t="array" ref="Q4">XLOOKUP($A4,Offer!$A$2:$A$600,Offer!Q$2:Q$600)</f>
        <v>Offer Accepted</v>
      </c>
      <c r="R4" s="7" t="s">
        <v>493</v>
      </c>
    </row>
  </sheetData>
  <dataValidations>
    <dataValidation type="list" allowBlank="1" showErrorMessage="1" sqref="R2:R4">
      <formula1>"Onboarded,Onboarding Extended,Didn't Onboard"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1.5"/>
    <col customWidth="1" min="3" max="3" width="22.63"/>
    <col customWidth="1" min="5" max="6" width="20.25"/>
    <col customWidth="1" min="7" max="7" width="14.13"/>
    <col customWidth="1" min="9" max="10" width="18.88"/>
    <col customWidth="1" min="11" max="11" width="19.5"/>
    <col customWidth="1" min="12" max="15" width="18.88"/>
    <col customWidth="1" min="16" max="16" width="20.75"/>
  </cols>
  <sheetData>
    <row r="1" ht="28.5" customHeight="1">
      <c r="A1" s="16" t="s">
        <v>494</v>
      </c>
      <c r="B1" s="17"/>
      <c r="C1" s="18"/>
      <c r="E1" s="16" t="s">
        <v>495</v>
      </c>
      <c r="F1" s="17"/>
      <c r="G1" s="18"/>
      <c r="I1" s="16" t="s">
        <v>496</v>
      </c>
      <c r="J1" s="17"/>
      <c r="K1" s="17"/>
      <c r="L1" s="17"/>
      <c r="M1" s="17"/>
      <c r="N1" s="17"/>
      <c r="O1" s="17"/>
      <c r="P1" s="18"/>
    </row>
    <row r="2">
      <c r="A2" s="19" t="s">
        <v>497</v>
      </c>
      <c r="B2" s="19" t="s">
        <v>498</v>
      </c>
      <c r="C2" s="19" t="s">
        <v>499</v>
      </c>
      <c r="E2" s="19" t="s">
        <v>21</v>
      </c>
      <c r="F2" s="19" t="s">
        <v>22</v>
      </c>
      <c r="G2" s="19" t="s">
        <v>498</v>
      </c>
      <c r="I2" s="19" t="s">
        <v>27</v>
      </c>
      <c r="J2" s="19" t="str">
        <f t="array" ref="J2:O2">TRANSPOSE(A3:A8)</f>
        <v>Raw Applications</v>
      </c>
      <c r="K2" s="19" t="s">
        <v>500</v>
      </c>
      <c r="L2" s="19" t="s">
        <v>501</v>
      </c>
      <c r="M2" s="19" t="s">
        <v>502</v>
      </c>
      <c r="N2" s="19" t="s">
        <v>503</v>
      </c>
      <c r="O2" s="19" t="s">
        <v>504</v>
      </c>
      <c r="P2" s="19" t="s">
        <v>505</v>
      </c>
    </row>
    <row r="3">
      <c r="A3" s="20" t="s">
        <v>506</v>
      </c>
      <c r="B3" s="21">
        <f>COUNTIF('Raw Data'!F:F,"Req_123")</f>
        <v>100</v>
      </c>
      <c r="C3" s="22">
        <f t="shared" ref="C3:C8" si="1">B3/$B$9</f>
        <v>0.5235602094</v>
      </c>
      <c r="E3" s="21" t="s">
        <v>41</v>
      </c>
      <c r="F3" s="20" t="s">
        <v>58</v>
      </c>
      <c r="G3" s="21">
        <f>COUNTIFS('Raw Data'!$G$2:$G$101,$E3,'Raw Data'!$H$2:$H$101,$F3)</f>
        <v>10</v>
      </c>
      <c r="I3" s="21" t="str">
        <f>IFERROR(__xludf.DUMMYFUNCTION("UNIQUE('Raw Data'!M2:M101)"),"Radhika")</f>
        <v>Radhika</v>
      </c>
      <c r="J3" s="21">
        <f>COUNTIFS('Raw Data'!$M$2:$M$1000,$I3)</f>
        <v>20</v>
      </c>
      <c r="K3" s="21">
        <f>COUNTIFS('Screening Interviews'!$M$2:$M$1000,$I3)</f>
        <v>10</v>
      </c>
      <c r="L3" s="21">
        <f>COUNTIFS('Round 1'!$M$2:$M$1000,$I3)</f>
        <v>5</v>
      </c>
      <c r="M3" s="21">
        <f>COUNTIFS('HR Round'!$L$2:$L$1000,$I3)</f>
        <v>1</v>
      </c>
      <c r="N3" s="21">
        <f>COUNTIFS(Offer!$L$2:$L$1000,$I3)</f>
        <v>1</v>
      </c>
      <c r="O3" s="21">
        <f>COUNTIFS(Onboarding!$L$2:$L$1000,$I3)</f>
        <v>0</v>
      </c>
      <c r="P3" s="22">
        <f t="shared" ref="P3:P6" si="2">O3/J3</f>
        <v>0</v>
      </c>
    </row>
    <row r="4">
      <c r="A4" s="20" t="s">
        <v>500</v>
      </c>
      <c r="B4" s="21">
        <f>COUNTIF('Screening Interviews'!F:F,"Req_123")</f>
        <v>51</v>
      </c>
      <c r="C4" s="22">
        <f t="shared" si="1"/>
        <v>0.2670157068</v>
      </c>
      <c r="E4" s="21"/>
      <c r="F4" s="20" t="s">
        <v>42</v>
      </c>
      <c r="G4" s="21">
        <f>COUNTIFS('Raw Data'!$G$2:$G$101,$E3,'Raw Data'!$H$2:$H$101,$F4)</f>
        <v>6</v>
      </c>
      <c r="I4" s="21" t="str">
        <f>IFERROR(__xludf.DUMMYFUNCTION("""COMPUTED_VALUE"""),"Ayushi")</f>
        <v>Ayushi</v>
      </c>
      <c r="J4" s="21">
        <f>COUNTIFS('Raw Data'!$M$2:$M$1000,I4)</f>
        <v>40</v>
      </c>
      <c r="K4" s="21">
        <f>COUNTIFS('Screening Interviews'!$M$2:$M$1000,$I4)</f>
        <v>21</v>
      </c>
      <c r="L4" s="21">
        <f>COUNTIFS('Round 1'!$M$2:$M$1000,$I4)</f>
        <v>13</v>
      </c>
      <c r="M4" s="21">
        <f>COUNTIFS('HR Round'!$L$2:$L$1000,$I4)</f>
        <v>4</v>
      </c>
      <c r="N4" s="21">
        <f>COUNTIFS(Offer!$L$2:$L$1000,$I4)</f>
        <v>4</v>
      </c>
      <c r="O4" s="21">
        <f>COUNTIFS(Onboarding!$L$2:$L$1000,$I4)</f>
        <v>3</v>
      </c>
      <c r="P4" s="22">
        <f t="shared" si="2"/>
        <v>0.075</v>
      </c>
    </row>
    <row r="5">
      <c r="A5" s="20" t="s">
        <v>501</v>
      </c>
      <c r="B5" s="21">
        <f>COUNTIF('Round 1'!F:F,"Req_123")</f>
        <v>26</v>
      </c>
      <c r="C5" s="22">
        <f t="shared" si="1"/>
        <v>0.1361256545</v>
      </c>
      <c r="E5" s="21" t="s">
        <v>57</v>
      </c>
      <c r="F5" s="20" t="s">
        <v>58</v>
      </c>
      <c r="G5" s="21">
        <f>COUNTIFS('Raw Data'!$G$2:$G$101,$E5,'Raw Data'!$H$2:$H$101,$F5)</f>
        <v>13</v>
      </c>
      <c r="I5" s="21" t="str">
        <f>IFERROR(__xludf.DUMMYFUNCTION("""COMPUTED_VALUE"""),"Ranjitha")</f>
        <v>Ranjitha</v>
      </c>
      <c r="J5" s="21">
        <f>COUNTIFS('Raw Data'!$M$2:$M$1000,I5)</f>
        <v>20</v>
      </c>
      <c r="K5" s="21">
        <f>COUNTIFS('Screening Interviews'!$M$2:$M$1000,$I5)</f>
        <v>10</v>
      </c>
      <c r="L5" s="21">
        <f>COUNTIFS('Round 1'!$M$2:$M$1000,$I5)</f>
        <v>4</v>
      </c>
      <c r="M5" s="21">
        <f>COUNTIFS('HR Round'!$L$2:$L$1000,$I5)</f>
        <v>1</v>
      </c>
      <c r="N5" s="21">
        <f>COUNTIFS(Offer!$L$2:$L$1000,$I5)</f>
        <v>0</v>
      </c>
      <c r="O5" s="21">
        <f>COUNTIFS(Onboarding!$L$2:$L$1000,$I5)</f>
        <v>0</v>
      </c>
      <c r="P5" s="22">
        <f t="shared" si="2"/>
        <v>0</v>
      </c>
    </row>
    <row r="6">
      <c r="A6" s="20" t="s">
        <v>502</v>
      </c>
      <c r="B6" s="21">
        <f>COUNTIF('HR Round'!K:K,"Current")</f>
        <v>6</v>
      </c>
      <c r="C6" s="22">
        <f t="shared" si="1"/>
        <v>0.03141361257</v>
      </c>
      <c r="E6" s="21"/>
      <c r="F6" s="20" t="s">
        <v>42</v>
      </c>
      <c r="G6" s="21">
        <f>COUNTIFS('Raw Data'!$G$2:$G$101,$E5,'Raw Data'!$H$2:$H$101,$F6)</f>
        <v>8</v>
      </c>
      <c r="I6" s="21" t="str">
        <f>IFERROR(__xludf.DUMMYFUNCTION("""COMPUTED_VALUE"""),"Kartik")</f>
        <v>Kartik</v>
      </c>
      <c r="J6" s="21">
        <f>COUNTIFS('Raw Data'!$M$2:$M$1000,I6)</f>
        <v>20</v>
      </c>
      <c r="K6" s="21">
        <f>COUNTIFS('Screening Interviews'!$M$2:$M$1000,$I6)</f>
        <v>10</v>
      </c>
      <c r="L6" s="21">
        <f>COUNTIFS('Round 1'!$M$2:$M$1000,$I6)</f>
        <v>4</v>
      </c>
      <c r="M6" s="21">
        <f>COUNTIFS('HR Round'!$L$2:$L$1000,$I6)</f>
        <v>0</v>
      </c>
      <c r="N6" s="21">
        <f>COUNTIFS(Offer!$L$2:$L$1000,$I6)</f>
        <v>0</v>
      </c>
      <c r="O6" s="21">
        <f>COUNTIFS(Onboarding!$L$2:$L$1000,$I6)</f>
        <v>0</v>
      </c>
      <c r="P6" s="22">
        <f t="shared" si="2"/>
        <v>0</v>
      </c>
    </row>
    <row r="7">
      <c r="A7" s="20" t="s">
        <v>503</v>
      </c>
      <c r="B7" s="21">
        <f>COUNTIF(Offer!K:K,"Current")</f>
        <v>5</v>
      </c>
      <c r="C7" s="22">
        <f t="shared" si="1"/>
        <v>0.02617801047</v>
      </c>
      <c r="E7" s="21" t="s">
        <v>64</v>
      </c>
      <c r="F7" s="20" t="s">
        <v>58</v>
      </c>
      <c r="G7" s="21">
        <f>COUNTIFS('Raw Data'!$G$2:$G$101,$E7,'Raw Data'!$H$2:$H$101,$F7)</f>
        <v>16</v>
      </c>
    </row>
    <row r="8">
      <c r="A8" s="20" t="s">
        <v>504</v>
      </c>
      <c r="B8" s="21">
        <f>COUNTIF(Onboarding!K:K,"Current")</f>
        <v>3</v>
      </c>
      <c r="C8" s="22">
        <f t="shared" si="1"/>
        <v>0.01570680628</v>
      </c>
      <c r="E8" s="21"/>
      <c r="F8" s="20" t="s">
        <v>42</v>
      </c>
      <c r="G8" s="21">
        <f>COUNTIFS('Raw Data'!$G$2:$G$101,$E7,'Raw Data'!$H$2:$H$101,$F8)</f>
        <v>6</v>
      </c>
    </row>
    <row r="9">
      <c r="B9" s="23">
        <f>SUM(B3:B8)</f>
        <v>191</v>
      </c>
      <c r="E9" s="21" t="s">
        <v>69</v>
      </c>
      <c r="F9" s="20" t="s">
        <v>58</v>
      </c>
      <c r="G9" s="21">
        <f>COUNTIFS('Raw Data'!$G$2:$G$101,$E9,'Raw Data'!$H$2:$H$101,$F9)</f>
        <v>11</v>
      </c>
    </row>
    <row r="10">
      <c r="E10" s="21"/>
      <c r="F10" s="20" t="s">
        <v>42</v>
      </c>
      <c r="G10" s="21">
        <f>COUNTIFS('Raw Data'!$G$2:$G$101,$E9,'Raw Data'!$H$2:$H$101,$F10)</f>
        <v>9</v>
      </c>
    </row>
    <row r="11">
      <c r="E11" s="21" t="s">
        <v>49</v>
      </c>
      <c r="F11" s="21"/>
      <c r="G11" s="21">
        <f>COUNTIFS('Raw Data'!$G$2:$G$101,$E11)</f>
        <v>21</v>
      </c>
    </row>
  </sheetData>
  <mergeCells count="3">
    <mergeCell ref="A1:C1"/>
    <mergeCell ref="E1:G1"/>
    <mergeCell ref="I1:P1"/>
  </mergeCells>
  <drawing r:id="rId1"/>
</worksheet>
</file>