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OURAV\Downloads\"/>
    </mc:Choice>
  </mc:AlternateContent>
  <xr:revisionPtr revIDLastSave="0" documentId="13_ncr:1_{015A39B3-3316-4DC4-B526-7454A8118D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solver_adj" localSheetId="1" hidden="1">Sheet2!$B$2:$C$2</definedName>
    <definedName name="solver_adj" localSheetId="2" hidden="1">Sheet3!$B$2:$C$2</definedName>
    <definedName name="solver_adj" localSheetId="3" hidden="1">Sheet4!$B$2:$C$2</definedName>
    <definedName name="solver_adj" localSheetId="4" hidden="1">Sheet5!$B$2:$F$2</definedName>
    <definedName name="solver_adj" localSheetId="5" hidden="1">Sheet6!$B$19:$P$19</definedName>
    <definedName name="solver_adj" localSheetId="6" hidden="1">Sheet7!$B$2:$C$2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Sheet2!$D$19</definedName>
    <definedName name="solver_lhs1" localSheetId="2" hidden="1">Sheet3!$D$17:$D$20</definedName>
    <definedName name="solver_lhs1" localSheetId="3" hidden="1">Sheet4!$D$11:$D$12</definedName>
    <definedName name="solver_lhs1" localSheetId="4" hidden="1">Sheet5!$G$15:$G$16</definedName>
    <definedName name="solver_lhs1" localSheetId="5" hidden="1">Sheet6!$Q$27:$Q$29</definedName>
    <definedName name="solver_lhs1" localSheetId="6" hidden="1">Sheet7!$D$10:$D$11</definedName>
    <definedName name="solver_lhs2" localSheetId="1" hidden="1">Sheet2!$D$20</definedName>
    <definedName name="solver_lhs2" localSheetId="4" hidden="1">Sheet5!$G$17:$G$18</definedName>
    <definedName name="solver_lhs2" localSheetId="5" hidden="1">Sheet6!$Q$30:$Q$34</definedName>
    <definedName name="solver_lhs3" localSheetId="1" hidden="1">Sheet2!$D$21</definedName>
    <definedName name="solver_lhs4" localSheetId="1" hidden="1">Sheet2!$D$22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4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um" localSheetId="5" hidden="1">2</definedName>
    <definedName name="solver_num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Sheet2!$B$6</definedName>
    <definedName name="solver_opt" localSheetId="2" hidden="1">Sheet3!$D$6</definedName>
    <definedName name="solver_opt" localSheetId="3" hidden="1">Sheet4!$D$5</definedName>
    <definedName name="solver_opt" localSheetId="4" hidden="1">Sheet5!$B$9</definedName>
    <definedName name="solver_opt" localSheetId="5" hidden="1">Sheet6!$B$23</definedName>
    <definedName name="solver_opt" localSheetId="6" hidden="1">Sheet7!$B$6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1" hidden="1">3</definedName>
    <definedName name="solver_rel2" localSheetId="4" hidden="1">3</definedName>
    <definedName name="solver_rel2" localSheetId="5" hidden="1">2</definedName>
    <definedName name="solver_rel3" localSheetId="1" hidden="1">3</definedName>
    <definedName name="solver_rel4" localSheetId="1" hidden="1">3</definedName>
    <definedName name="solver_rhs1" localSheetId="1" hidden="1">Sheet2!$F$19</definedName>
    <definedName name="solver_rhs1" localSheetId="2" hidden="1">Sheet3!$F$17:$F$20</definedName>
    <definedName name="solver_rhs1" localSheetId="3" hidden="1">Sheet4!$F$11:$F$12</definedName>
    <definedName name="solver_rhs1" localSheetId="4" hidden="1">Sheet5!$I$15:$I$16</definedName>
    <definedName name="solver_rhs1" localSheetId="5" hidden="1">Sheet6!$S$27:$S$29</definedName>
    <definedName name="solver_rhs1" localSheetId="6" hidden="1">Sheet7!$F$10:$F$11</definedName>
    <definedName name="solver_rhs2" localSheetId="1" hidden="1">Sheet2!$F$20</definedName>
    <definedName name="solver_rhs2" localSheetId="4" hidden="1">Sheet5!$I$17:$I$18</definedName>
    <definedName name="solver_rhs2" localSheetId="5" hidden="1">Sheet6!$S$30:$S$34</definedName>
    <definedName name="solver_rhs3" localSheetId="1" hidden="1">Sheet2!$F$21</definedName>
    <definedName name="solver_rhs4" localSheetId="1" hidden="1">Sheet2!$F$22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D11" i="7"/>
  <c r="D10" i="7"/>
  <c r="Q30" i="6"/>
  <c r="Q31" i="6"/>
  <c r="Q32" i="6"/>
  <c r="Q33" i="6"/>
  <c r="Q34" i="6"/>
  <c r="Q28" i="6"/>
  <c r="Q29" i="6"/>
  <c r="Q27" i="6"/>
  <c r="B23" i="6"/>
  <c r="I18" i="5"/>
  <c r="G16" i="5"/>
  <c r="I17" i="5"/>
  <c r="G17" i="5"/>
  <c r="G18" i="5"/>
  <c r="G15" i="5"/>
  <c r="B9" i="5"/>
  <c r="D5" i="4"/>
  <c r="D12" i="4"/>
  <c r="D11" i="4"/>
  <c r="D19" i="3"/>
  <c r="D20" i="3"/>
  <c r="D5" i="3"/>
  <c r="D4" i="3"/>
  <c r="D10" i="3"/>
  <c r="D18" i="3"/>
  <c r="D17" i="3"/>
  <c r="E5" i="3"/>
  <c r="E4" i="3"/>
  <c r="E10" i="3"/>
  <c r="E6" i="3"/>
  <c r="D6" i="3" l="1"/>
  <c r="D12" i="3" s="1"/>
  <c r="D20" i="2" l="1"/>
  <c r="D21" i="2"/>
  <c r="D22" i="2"/>
  <c r="D19" i="2"/>
  <c r="B6" i="2"/>
  <c r="D30" i="1" l="1"/>
  <c r="D28" i="1"/>
  <c r="F4" i="1"/>
  <c r="G4" i="1" s="1"/>
  <c r="F3" i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" i="1"/>
  <c r="G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G22" i="1" l="1"/>
  <c r="E22" i="1"/>
</calcChain>
</file>

<file path=xl/sharedStrings.xml><?xml version="1.0" encoding="utf-8"?>
<sst xmlns="http://schemas.openxmlformats.org/spreadsheetml/2006/main" count="150" uniqueCount="100">
  <si>
    <t>Average of Seasonally Adjusted Sales</t>
  </si>
  <si>
    <t>Year</t>
  </si>
  <si>
    <t>% Growth</t>
  </si>
  <si>
    <t>Average</t>
  </si>
  <si>
    <t>a</t>
  </si>
  <si>
    <t>b</t>
  </si>
  <si>
    <t>Exponential sales</t>
  </si>
  <si>
    <t>% Error</t>
  </si>
  <si>
    <t>MAPE</t>
  </si>
  <si>
    <t>Variables:</t>
  </si>
  <si>
    <t>No of Radio ad</t>
  </si>
  <si>
    <t>No of TV ad</t>
  </si>
  <si>
    <t>&lt;---dummy values</t>
  </si>
  <si>
    <t>Objective(Max):</t>
  </si>
  <si>
    <t>No of people reached:</t>
  </si>
  <si>
    <t>Budget:</t>
  </si>
  <si>
    <t>Contraint Table:</t>
  </si>
  <si>
    <t>LHS</t>
  </si>
  <si>
    <t>Sign</t>
  </si>
  <si>
    <t>RHS</t>
  </si>
  <si>
    <t>&lt;=</t>
  </si>
  <si>
    <t>At least 10 Radio Ads</t>
  </si>
  <si>
    <t>At least 10 TV Ads</t>
  </si>
  <si>
    <t>R&gt;=T</t>
  </si>
  <si>
    <t>&gt;=</t>
  </si>
  <si>
    <t>Variable:</t>
  </si>
  <si>
    <t>NO of Basic Comp.</t>
  </si>
  <si>
    <t>NO of XP Comp.</t>
  </si>
  <si>
    <t>&lt;-- dummy numbers</t>
  </si>
  <si>
    <t>Constraints:</t>
  </si>
  <si>
    <t>At most 600 Basics</t>
  </si>
  <si>
    <t>At most 1200 XPs</t>
  </si>
  <si>
    <t>Objective:(MAX)</t>
  </si>
  <si>
    <t>Profit:</t>
  </si>
  <si>
    <t>Component Cost:</t>
  </si>
  <si>
    <t>Per comp.</t>
  </si>
  <si>
    <t>Assemling hrs:</t>
  </si>
  <si>
    <t>Testing Hrs:</t>
  </si>
  <si>
    <t>Revenue:</t>
  </si>
  <si>
    <t>Cost:</t>
  </si>
  <si>
    <t>Assembly Hours</t>
  </si>
  <si>
    <t>Testing Hours</t>
  </si>
  <si>
    <t>Assembly Cost:</t>
  </si>
  <si>
    <t>Testing Cost:</t>
  </si>
  <si>
    <t>No of Bench</t>
  </si>
  <si>
    <t>No of Table</t>
  </si>
  <si>
    <t>Board feet</t>
  </si>
  <si>
    <t>Profiit:</t>
  </si>
  <si>
    <t>labor hour</t>
  </si>
  <si>
    <t>Investment</t>
  </si>
  <si>
    <t>Rate of Return (%)</t>
  </si>
  <si>
    <t>L.A. Municipal Bond</t>
  </si>
  <si>
    <t>Thompson Electronics, Inc.</t>
  </si>
  <si>
    <t>United Aerospace Corp.</t>
  </si>
  <si>
    <t>Palmer Technologies</t>
  </si>
  <si>
    <t>HDN Stock (high risk)</t>
  </si>
  <si>
    <t>X1</t>
  </si>
  <si>
    <t>X2</t>
  </si>
  <si>
    <t>X3</t>
  </si>
  <si>
    <t>X4</t>
  </si>
  <si>
    <t>X5</t>
  </si>
  <si>
    <t>Objective(MAX):</t>
  </si>
  <si>
    <t>Actual Return:</t>
  </si>
  <si>
    <t>Budget</t>
  </si>
  <si>
    <t>Municipal 20%</t>
  </si>
  <si>
    <t>Tech 40%</t>
  </si>
  <si>
    <t>High Risk 50%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</si>
  <si>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</si>
  <si>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</si>
  <si>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</si>
  <si>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</si>
  <si>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</si>
  <si>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</si>
  <si>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</si>
  <si>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</si>
  <si>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</si>
  <si>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</si>
  <si>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</si>
  <si>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</si>
  <si>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</si>
  <si>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</si>
  <si>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</si>
  <si>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&lt;--Miles</t>
  </si>
  <si>
    <t>Objective(Min):</t>
  </si>
  <si>
    <t>School bus travel:</t>
  </si>
  <si>
    <t>900 in School-B:</t>
  </si>
  <si>
    <t>900 in School-C:</t>
  </si>
  <si>
    <t>900 in School-E:</t>
  </si>
  <si>
    <t>700 in A</t>
  </si>
  <si>
    <t>500 in B</t>
  </si>
  <si>
    <t>100 in C</t>
  </si>
  <si>
    <t>800 in D</t>
  </si>
  <si>
    <t>400 in E</t>
  </si>
  <si>
    <t>=</t>
  </si>
  <si>
    <t xml:space="preserve">Variable: </t>
  </si>
  <si>
    <t>Soccer Ball</t>
  </si>
  <si>
    <t>Basket Ball</t>
  </si>
  <si>
    <t>Machine time:</t>
  </si>
  <si>
    <t>Worker's time:</t>
  </si>
  <si>
    <t>Objective:(Max)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</si>
</sst>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.00"/>
    <numFmt numFmtId="166" formatCode="0.0%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3" fontId="0" fillId="0" borderId="2" xfId="2" applyFont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 vertical="center" indent="6"/>
    </xf>
    <xf numFmtId="167" fontId="0" fillId="0" borderId="0" xfId="1" applyNumberFormat="1" applyFont="1" applyAlignment="1">
      <alignment horizontal="left" indent="7"/>
    </xf>
    <xf numFmtId="167" fontId="0" fillId="0" borderId="0" xfId="1" applyNumberFormat="1" applyFont="1"/>
    <xf numFmtId="167" fontId="0" fillId="0" borderId="0" xfId="0" applyNumberFormat="1"/>
    <xf numFmtId="0" fontId="0" fillId="3" borderId="0" xfId="0" applyFill="1"/>
    <xf numFmtId="167" fontId="0" fillId="3" borderId="0" xfId="1" applyNumberFormat="1" applyFont="1" applyFill="1" applyAlignment="1">
      <alignment horizontal="center"/>
    </xf>
    <xf numFmtId="10" fontId="0" fillId="0" borderId="2" xfId="3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3838582677165357E-3"/>
                  <c:y val="-0.1346759259259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7-4A6F-87C7-07781A12D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93280"/>
        <c:axId val="602590816"/>
      </c:scatterChart>
      <c:valAx>
        <c:axId val="6025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90816"/>
        <c:crosses val="autoZero"/>
        <c:crossBetween val="midCat"/>
      </c:valAx>
      <c:valAx>
        <c:axId val="6025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3</xdr:row>
      <xdr:rowOff>106680</xdr:rowOff>
    </xdr:from>
    <xdr:to>
      <xdr:col>19</xdr:col>
      <xdr:colOff>449580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EE76B-08D1-9668-1487-8681DC52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</xdr:colOff>
      <xdr:row>1</xdr:row>
      <xdr:rowOff>36195</xdr:rowOff>
    </xdr:from>
    <xdr:to>
      <xdr:col>25</xdr:col>
      <xdr:colOff>417195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492307-252A-D4D0-3058-6EF5CC27F6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70" t="42080" r="20073" b="35992"/>
        <a:stretch/>
      </xdr:blipFill>
      <xdr:spPr>
        <a:xfrm>
          <a:off x="6101715" y="217170"/>
          <a:ext cx="9555480" cy="2230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6677</xdr:colOff>
      <xdr:row>1</xdr:row>
      <xdr:rowOff>8466</xdr:rowOff>
    </xdr:from>
    <xdr:to>
      <xdr:col>20</xdr:col>
      <xdr:colOff>474135</xdr:colOff>
      <xdr:row>14</xdr:row>
      <xdr:rowOff>114544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CB091-A0C1-F1AF-3383-2E3B7CCD8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02" t="45628" r="20007" b="24349"/>
        <a:stretch/>
      </xdr:blipFill>
      <xdr:spPr>
        <a:xfrm>
          <a:off x="7880677" y="194733"/>
          <a:ext cx="7782658" cy="25275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0</xdr:row>
      <xdr:rowOff>0</xdr:rowOff>
    </xdr:from>
    <xdr:to>
      <xdr:col>15</xdr:col>
      <xdr:colOff>762000</xdr:colOff>
      <xdr:row>15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2E917-99D8-E36C-AA7C-7044BA77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0"/>
          <a:ext cx="5265420" cy="2872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</xdr:colOff>
      <xdr:row>0</xdr:row>
      <xdr:rowOff>0</xdr:rowOff>
    </xdr:from>
    <xdr:to>
      <xdr:col>23</xdr:col>
      <xdr:colOff>304800</xdr:colOff>
      <xdr:row>15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BC3EC-8025-7035-C017-68D28821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8180" y="0"/>
          <a:ext cx="9471660" cy="2811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</xdr:colOff>
      <xdr:row>0</xdr:row>
      <xdr:rowOff>0</xdr:rowOff>
    </xdr:from>
    <xdr:to>
      <xdr:col>22</xdr:col>
      <xdr:colOff>65352</xdr:colOff>
      <xdr:row>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5F803C-1CF3-3EEF-BE73-7D16731B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2720" y="0"/>
          <a:ext cx="7350072" cy="1531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9" workbookViewId="0">
      <selection activeCell="D31" sqref="D31"/>
    </sheetView>
  </sheetViews>
  <sheetFormatPr defaultRowHeight="14.4" x14ac:dyDescent="0.3"/>
  <cols>
    <col min="1" max="1" width="10.109375" style="4" bestFit="1" customWidth="1"/>
    <col min="2" max="2" width="10.109375" style="4" customWidth="1"/>
    <col min="3" max="3" width="32" style="2" bestFit="1" customWidth="1"/>
    <col min="6" max="6" width="15.109375" bestFit="1" customWidth="1"/>
  </cols>
  <sheetData>
    <row r="1" spans="1:10" x14ac:dyDescent="0.3">
      <c r="A1" s="3" t="s">
        <v>1</v>
      </c>
      <c r="B1" s="3"/>
      <c r="C1" s="1" t="s">
        <v>0</v>
      </c>
      <c r="E1" t="s">
        <v>2</v>
      </c>
      <c r="F1" t="s">
        <v>6</v>
      </c>
      <c r="G1" t="s">
        <v>7</v>
      </c>
    </row>
    <row r="2" spans="1:10" x14ac:dyDescent="0.3">
      <c r="A2" s="5">
        <v>1992</v>
      </c>
      <c r="B2" s="5">
        <v>1</v>
      </c>
      <c r="C2" s="2">
        <v>150781.16666666666</v>
      </c>
      <c r="D2">
        <v>1</v>
      </c>
      <c r="F2" s="9">
        <f>$C$25*EXP($C$26*B2)</f>
        <v>165143.66740010298</v>
      </c>
      <c r="G2" s="6">
        <f>ABS(F2-C2)/C2</f>
        <v>9.5253943519270107E-2</v>
      </c>
      <c r="I2" s="5">
        <v>1</v>
      </c>
      <c r="J2" s="5">
        <v>1992</v>
      </c>
    </row>
    <row r="3" spans="1:10" x14ac:dyDescent="0.3">
      <c r="A3" s="4">
        <v>1993</v>
      </c>
      <c r="B3" s="4">
        <v>2</v>
      </c>
      <c r="C3" s="2">
        <v>161696.25</v>
      </c>
      <c r="D3">
        <v>2</v>
      </c>
      <c r="E3" s="6">
        <f>(C3-C2)/C2</f>
        <v>7.2390229991146179E-2</v>
      </c>
      <c r="F3" s="9">
        <f t="shared" ref="F3:F21" si="0">$C$25*EXP($C$26*B3)</f>
        <v>172399.73249357322</v>
      </c>
      <c r="G3" s="6">
        <f t="shared" ref="G3:G21" si="1">ABS(F3-C3)/C3</f>
        <v>6.6194995205969331E-2</v>
      </c>
      <c r="I3" s="4">
        <v>2</v>
      </c>
      <c r="J3" s="4">
        <v>1993</v>
      </c>
    </row>
    <row r="4" spans="1:10" x14ac:dyDescent="0.3">
      <c r="A4" s="4">
        <v>1994</v>
      </c>
      <c r="B4" s="5">
        <v>3</v>
      </c>
      <c r="C4" s="2">
        <v>175688.83333333334</v>
      </c>
      <c r="D4">
        <v>3</v>
      </c>
      <c r="E4" s="6">
        <f t="shared" ref="E4:E21" si="2">(C4-C3)/C3</f>
        <v>8.6536226618325052E-2</v>
      </c>
      <c r="F4" s="9">
        <f>$C$25*EXP($C$26*B4)</f>
        <v>179974.61381214956</v>
      </c>
      <c r="G4" s="6">
        <f t="shared" si="1"/>
        <v>2.4394154127512661E-2</v>
      </c>
      <c r="I4" s="5">
        <v>3</v>
      </c>
      <c r="J4" s="4">
        <v>1994</v>
      </c>
    </row>
    <row r="5" spans="1:10" x14ac:dyDescent="0.3">
      <c r="A5" s="4">
        <v>1995</v>
      </c>
      <c r="B5" s="4">
        <v>4</v>
      </c>
      <c r="C5" s="2">
        <v>185437.25</v>
      </c>
      <c r="D5">
        <v>4</v>
      </c>
      <c r="E5" s="6">
        <f t="shared" si="2"/>
        <v>5.5486831358092327E-2</v>
      </c>
      <c r="F5" s="9">
        <f t="shared" si="0"/>
        <v>187882.31946960744</v>
      </c>
      <c r="G5" s="6">
        <f t="shared" si="1"/>
        <v>1.3185427790842644E-2</v>
      </c>
      <c r="I5" s="4">
        <v>4</v>
      </c>
      <c r="J5" s="4">
        <v>1995</v>
      </c>
    </row>
    <row r="6" spans="1:10" x14ac:dyDescent="0.3">
      <c r="A6" s="4">
        <v>1996</v>
      </c>
      <c r="B6" s="5">
        <v>5</v>
      </c>
      <c r="C6" s="2">
        <v>196728.16666666666</v>
      </c>
      <c r="D6">
        <v>5</v>
      </c>
      <c r="E6" s="6">
        <f t="shared" si="2"/>
        <v>6.0888072200524203E-2</v>
      </c>
      <c r="F6" s="9">
        <f t="shared" si="0"/>
        <v>196137.47306675219</v>
      </c>
      <c r="G6" s="6">
        <f t="shared" si="1"/>
        <v>3.0025878343863449E-3</v>
      </c>
      <c r="I6" s="5">
        <v>5</v>
      </c>
      <c r="J6" s="4">
        <v>1996</v>
      </c>
    </row>
    <row r="7" spans="1:10" x14ac:dyDescent="0.3">
      <c r="A7" s="4">
        <v>1997</v>
      </c>
      <c r="B7" s="4">
        <v>6</v>
      </c>
      <c r="C7" s="2">
        <v>206334.08333333334</v>
      </c>
      <c r="D7">
        <v>6</v>
      </c>
      <c r="E7" s="6">
        <f t="shared" si="2"/>
        <v>4.8828374855659648E-2</v>
      </c>
      <c r="F7" s="9">
        <f t="shared" si="0"/>
        <v>204755.34073462404</v>
      </c>
      <c r="G7" s="6">
        <f t="shared" si="1"/>
        <v>7.6513902754439152E-3</v>
      </c>
      <c r="I7" s="4">
        <v>6</v>
      </c>
      <c r="J7" s="4">
        <v>1997</v>
      </c>
    </row>
    <row r="8" spans="1:10" x14ac:dyDescent="0.3">
      <c r="A8" s="4">
        <v>1998</v>
      </c>
      <c r="B8" s="5">
        <v>7</v>
      </c>
      <c r="C8" s="2">
        <v>215657.66666666666</v>
      </c>
      <c r="D8">
        <v>7</v>
      </c>
      <c r="E8" s="6">
        <f t="shared" si="2"/>
        <v>4.5186830904087892E-2</v>
      </c>
      <c r="F8" s="9">
        <f t="shared" si="0"/>
        <v>213751.8593659233</v>
      </c>
      <c r="G8" s="6">
        <f t="shared" si="1"/>
        <v>8.8371877995373337E-3</v>
      </c>
      <c r="I8" s="5">
        <v>7</v>
      </c>
      <c r="J8" s="4">
        <v>1998</v>
      </c>
    </row>
    <row r="9" spans="1:10" x14ac:dyDescent="0.3">
      <c r="A9" s="4">
        <v>1999</v>
      </c>
      <c r="B9" s="4">
        <v>8</v>
      </c>
      <c r="C9" s="2">
        <v>233872</v>
      </c>
      <c r="D9">
        <v>8</v>
      </c>
      <c r="E9" s="6">
        <f t="shared" si="2"/>
        <v>8.4459475124927977E-2</v>
      </c>
      <c r="F9" s="9">
        <f t="shared" si="0"/>
        <v>223143.66608686617</v>
      </c>
      <c r="G9" s="6">
        <f t="shared" si="1"/>
        <v>4.5872673569875101E-2</v>
      </c>
      <c r="I9" s="4">
        <v>8</v>
      </c>
      <c r="J9" s="4">
        <v>1999</v>
      </c>
    </row>
    <row r="10" spans="1:10" x14ac:dyDescent="0.3">
      <c r="A10" s="4">
        <v>2000</v>
      </c>
      <c r="B10" s="5">
        <v>9</v>
      </c>
      <c r="C10" s="2">
        <v>248748.25</v>
      </c>
      <c r="D10">
        <v>9</v>
      </c>
      <c r="E10" s="6">
        <f t="shared" si="2"/>
        <v>6.3608512348635154E-2</v>
      </c>
      <c r="F10" s="9">
        <f t="shared" si="0"/>
        <v>232948.12902397109</v>
      </c>
      <c r="G10" s="6">
        <f t="shared" si="1"/>
        <v>6.3518521139460909E-2</v>
      </c>
      <c r="I10" s="5">
        <v>9</v>
      </c>
      <c r="J10" s="4">
        <v>2000</v>
      </c>
    </row>
    <row r="11" spans="1:10" x14ac:dyDescent="0.3">
      <c r="A11" s="4">
        <v>2001</v>
      </c>
      <c r="B11" s="4">
        <v>10</v>
      </c>
      <c r="C11" s="2">
        <v>255663.75</v>
      </c>
      <c r="D11">
        <v>10</v>
      </c>
      <c r="E11" s="6">
        <f t="shared" si="2"/>
        <v>2.7801200611461588E-2</v>
      </c>
      <c r="F11" s="9">
        <f t="shared" si="0"/>
        <v>243183.37942267326</v>
      </c>
      <c r="G11" s="6">
        <f t="shared" si="1"/>
        <v>4.88155656690741E-2</v>
      </c>
      <c r="I11" s="4">
        <v>10</v>
      </c>
      <c r="J11" s="4">
        <v>2001</v>
      </c>
    </row>
    <row r="12" spans="1:10" x14ac:dyDescent="0.3">
      <c r="A12" s="4">
        <v>2002</v>
      </c>
      <c r="B12" s="5">
        <v>11</v>
      </c>
      <c r="C12" s="2">
        <v>261272.41666666666</v>
      </c>
      <c r="D12">
        <v>11</v>
      </c>
      <c r="E12" s="6">
        <f t="shared" si="2"/>
        <v>2.1937668780445632E-2</v>
      </c>
      <c r="F12" s="9">
        <f t="shared" si="0"/>
        <v>253868.34517716331</v>
      </c>
      <c r="G12" s="6">
        <f t="shared" si="1"/>
        <v>2.833851190250028E-2</v>
      </c>
      <c r="I12" s="5">
        <v>11</v>
      </c>
      <c r="J12" s="4">
        <v>2002</v>
      </c>
    </row>
    <row r="13" spans="1:10" x14ac:dyDescent="0.3">
      <c r="A13" s="4">
        <v>2003</v>
      </c>
      <c r="B13" s="4">
        <v>12</v>
      </c>
      <c r="C13" s="2">
        <v>272232.5</v>
      </c>
      <c r="D13">
        <v>12</v>
      </c>
      <c r="E13" s="6">
        <f t="shared" si="2"/>
        <v>4.1948872648567039E-2</v>
      </c>
      <c r="F13" s="9">
        <f t="shared" si="0"/>
        <v>265022.78583345655</v>
      </c>
      <c r="G13" s="6">
        <f t="shared" si="1"/>
        <v>2.6483664391810113E-2</v>
      </c>
      <c r="I13" s="4">
        <v>12</v>
      </c>
      <c r="J13" s="4">
        <v>2003</v>
      </c>
    </row>
    <row r="14" spans="1:10" x14ac:dyDescent="0.3">
      <c r="A14" s="4">
        <v>2004</v>
      </c>
      <c r="B14" s="5">
        <v>13</v>
      </c>
      <c r="C14" s="2">
        <v>288987.5</v>
      </c>
      <c r="D14">
        <v>13</v>
      </c>
      <c r="E14" s="6">
        <f t="shared" si="2"/>
        <v>6.154665589156328E-2</v>
      </c>
      <c r="F14" s="9">
        <f t="shared" si="0"/>
        <v>276667.32913042337</v>
      </c>
      <c r="G14" s="6">
        <f t="shared" si="1"/>
        <v>4.2632192982660591E-2</v>
      </c>
      <c r="I14" s="5">
        <v>13</v>
      </c>
      <c r="J14" s="4">
        <v>2004</v>
      </c>
    </row>
    <row r="15" spans="1:10" x14ac:dyDescent="0.3">
      <c r="A15" s="4">
        <v>2005</v>
      </c>
      <c r="B15" s="4">
        <v>14</v>
      </c>
      <c r="C15" s="2">
        <v>307826.08333333331</v>
      </c>
      <c r="D15">
        <v>14</v>
      </c>
      <c r="E15" s="6">
        <f t="shared" si="2"/>
        <v>6.5188229017979368E-2</v>
      </c>
      <c r="F15" s="9">
        <f t="shared" si="0"/>
        <v>288823.50914635573</v>
      </c>
      <c r="G15" s="6">
        <f t="shared" si="1"/>
        <v>6.1731527040222924E-2</v>
      </c>
      <c r="I15" s="4">
        <v>14</v>
      </c>
      <c r="J15" s="4">
        <v>2005</v>
      </c>
    </row>
    <row r="16" spans="1:10" x14ac:dyDescent="0.3">
      <c r="A16" s="4">
        <v>2006</v>
      </c>
      <c r="B16" s="5">
        <v>15</v>
      </c>
      <c r="C16" s="2">
        <v>323823.08333333331</v>
      </c>
      <c r="D16">
        <v>15</v>
      </c>
      <c r="E16" s="6">
        <f t="shared" si="2"/>
        <v>5.1967655978903675E-2</v>
      </c>
      <c r="F16" s="9">
        <f t="shared" si="0"/>
        <v>301513.80612161325</v>
      </c>
      <c r="G16" s="6">
        <f t="shared" si="1"/>
        <v>6.8893412359845876E-2</v>
      </c>
      <c r="I16" s="5">
        <v>15</v>
      </c>
      <c r="J16" s="4">
        <v>2006</v>
      </c>
    </row>
    <row r="17" spans="1:10" x14ac:dyDescent="0.3">
      <c r="A17" s="4">
        <v>2007</v>
      </c>
      <c r="B17" s="4">
        <v>16</v>
      </c>
      <c r="C17" s="2">
        <v>334008</v>
      </c>
      <c r="D17">
        <v>16</v>
      </c>
      <c r="E17" s="6">
        <f t="shared" si="2"/>
        <v>3.1452102060873323E-2</v>
      </c>
      <c r="F17" s="9">
        <f t="shared" si="0"/>
        <v>314761.68803099269</v>
      </c>
      <c r="G17" s="6">
        <f t="shared" si="1"/>
        <v>5.7622308354911583E-2</v>
      </c>
      <c r="I17" s="4">
        <v>16</v>
      </c>
      <c r="J17" s="4">
        <v>2007</v>
      </c>
    </row>
    <row r="18" spans="1:10" x14ac:dyDescent="0.3">
      <c r="A18" s="4">
        <v>2008</v>
      </c>
      <c r="B18" s="5">
        <v>17</v>
      </c>
      <c r="C18" s="2">
        <v>328780.33333333331</v>
      </c>
      <c r="D18">
        <v>17</v>
      </c>
      <c r="E18" s="6">
        <f t="shared" si="2"/>
        <v>-1.5651321724829005E-2</v>
      </c>
      <c r="F18" s="9">
        <f t="shared" si="0"/>
        <v>328591.65398269973</v>
      </c>
      <c r="G18" s="6">
        <f t="shared" si="1"/>
        <v>5.7387663282855005E-4</v>
      </c>
      <c r="I18" s="5">
        <v>17</v>
      </c>
      <c r="J18" s="4">
        <v>2008</v>
      </c>
    </row>
    <row r="19" spans="1:10" x14ac:dyDescent="0.3">
      <c r="A19" s="4">
        <v>2009</v>
      </c>
      <c r="B19" s="4">
        <v>18</v>
      </c>
      <c r="C19" s="2">
        <v>303288.91666666669</v>
      </c>
      <c r="D19">
        <v>18</v>
      </c>
      <c r="E19" s="6">
        <f t="shared" si="2"/>
        <v>-7.7533277030965853E-2</v>
      </c>
      <c r="F19" s="9">
        <f t="shared" si="0"/>
        <v>343029.27952418046</v>
      </c>
      <c r="G19" s="6">
        <f t="shared" si="1"/>
        <v>0.13103137198116241</v>
      </c>
      <c r="I19" s="4">
        <v>18</v>
      </c>
      <c r="J19" s="4">
        <v>2009</v>
      </c>
    </row>
    <row r="20" spans="1:10" x14ac:dyDescent="0.3">
      <c r="A20" s="4">
        <v>2010</v>
      </c>
      <c r="B20" s="5">
        <v>19</v>
      </c>
      <c r="C20" s="2">
        <v>323964.16666666669</v>
      </c>
      <c r="D20">
        <v>19</v>
      </c>
      <c r="E20" s="6">
        <f t="shared" si="2"/>
        <v>6.8170146892388359E-2</v>
      </c>
      <c r="F20" s="9">
        <f t="shared" si="0"/>
        <v>358101.26393859531</v>
      </c>
      <c r="G20" s="6">
        <f t="shared" si="1"/>
        <v>0.10537306524722216</v>
      </c>
      <c r="I20" s="5">
        <v>19</v>
      </c>
      <c r="J20" s="4">
        <v>2010</v>
      </c>
    </row>
    <row r="21" spans="1:10" x14ac:dyDescent="0.3">
      <c r="A21" s="4">
        <v>2011</v>
      </c>
      <c r="B21" s="4">
        <v>20</v>
      </c>
      <c r="C21" s="2">
        <v>349717.75</v>
      </c>
      <c r="D21">
        <v>20</v>
      </c>
      <c r="E21" s="6">
        <f t="shared" si="2"/>
        <v>7.949516021576454E-2</v>
      </c>
      <c r="F21" s="9">
        <f t="shared" si="0"/>
        <v>373835.47961940081</v>
      </c>
      <c r="G21" s="6">
        <f t="shared" si="1"/>
        <v>6.8963412979183375E-2</v>
      </c>
      <c r="I21" s="4">
        <v>20</v>
      </c>
      <c r="J21" s="4">
        <v>2011</v>
      </c>
    </row>
    <row r="22" spans="1:10" x14ac:dyDescent="0.3">
      <c r="D22" t="s">
        <v>3</v>
      </c>
      <c r="E22" s="7">
        <f>AVERAGE(E3:E21)</f>
        <v>4.5984612986502658E-2</v>
      </c>
      <c r="F22" t="s">
        <v>8</v>
      </c>
      <c r="G22" s="7">
        <f>AVERAGE(G2:G21)</f>
        <v>4.8418489540186016E-2</v>
      </c>
      <c r="I22" s="5">
        <v>21</v>
      </c>
      <c r="J22" s="4">
        <v>2012</v>
      </c>
    </row>
    <row r="23" spans="1:10" x14ac:dyDescent="0.3">
      <c r="I23" s="4">
        <v>22</v>
      </c>
      <c r="J23" s="4">
        <v>2013</v>
      </c>
    </row>
    <row r="24" spans="1:10" x14ac:dyDescent="0.3">
      <c r="I24" s="5">
        <v>23</v>
      </c>
      <c r="J24" s="4">
        <v>2014</v>
      </c>
    </row>
    <row r="25" spans="1:10" x14ac:dyDescent="0.3">
      <c r="A25" s="4" t="s">
        <v>4</v>
      </c>
      <c r="C25" s="8">
        <v>158193</v>
      </c>
      <c r="I25" s="4">
        <v>24</v>
      </c>
      <c r="J25" s="4">
        <v>2015</v>
      </c>
    </row>
    <row r="26" spans="1:10" x14ac:dyDescent="0.3">
      <c r="A26" s="4" t="s">
        <v>5</v>
      </c>
      <c r="C26" s="8">
        <v>4.2999999999999997E-2</v>
      </c>
      <c r="I26" s="5">
        <v>25</v>
      </c>
      <c r="J26" s="4">
        <v>2016</v>
      </c>
    </row>
    <row r="27" spans="1:10" x14ac:dyDescent="0.3">
      <c r="I27" s="4">
        <v>26</v>
      </c>
      <c r="J27" s="4">
        <v>2017</v>
      </c>
    </row>
    <row r="28" spans="1:10" x14ac:dyDescent="0.3">
      <c r="D28">
        <f>$C$25*EXP($C$26*I35)</f>
        <v>682536.36423284397</v>
      </c>
      <c r="I28" s="5">
        <v>27</v>
      </c>
      <c r="J28" s="4">
        <v>2018</v>
      </c>
    </row>
    <row r="29" spans="1:10" x14ac:dyDescent="0.3">
      <c r="I29" s="4">
        <v>28</v>
      </c>
      <c r="J29" s="4">
        <v>2019</v>
      </c>
    </row>
    <row r="30" spans="1:10" x14ac:dyDescent="0.3">
      <c r="D30">
        <f>$C$25*EXP($C$26*I60)</f>
        <v>1999826.7015583178</v>
      </c>
      <c r="I30" s="5">
        <v>29</v>
      </c>
      <c r="J30" s="4">
        <v>2020</v>
      </c>
    </row>
    <row r="31" spans="1:10" x14ac:dyDescent="0.3">
      <c r="I31" s="4">
        <v>30</v>
      </c>
      <c r="J31" s="4">
        <v>2021</v>
      </c>
    </row>
    <row r="32" spans="1:10" x14ac:dyDescent="0.3">
      <c r="I32" s="5">
        <v>31</v>
      </c>
      <c r="J32" s="4">
        <v>2022</v>
      </c>
    </row>
    <row r="33" spans="9:10" x14ac:dyDescent="0.3">
      <c r="I33" s="4">
        <v>32</v>
      </c>
      <c r="J33" s="4">
        <v>2023</v>
      </c>
    </row>
    <row r="34" spans="9:10" x14ac:dyDescent="0.3">
      <c r="I34" s="5">
        <v>33</v>
      </c>
      <c r="J34" s="4">
        <v>2024</v>
      </c>
    </row>
    <row r="35" spans="9:10" x14ac:dyDescent="0.3">
      <c r="I35" s="4">
        <v>34</v>
      </c>
      <c r="J35" s="4">
        <v>2025</v>
      </c>
    </row>
    <row r="36" spans="9:10" x14ac:dyDescent="0.3">
      <c r="I36" s="5">
        <v>35</v>
      </c>
      <c r="J36" s="4">
        <v>2026</v>
      </c>
    </row>
    <row r="37" spans="9:10" x14ac:dyDescent="0.3">
      <c r="I37" s="4">
        <v>36</v>
      </c>
      <c r="J37" s="4">
        <v>2027</v>
      </c>
    </row>
    <row r="38" spans="9:10" x14ac:dyDescent="0.3">
      <c r="I38" s="5">
        <v>37</v>
      </c>
      <c r="J38" s="4">
        <v>2028</v>
      </c>
    </row>
    <row r="39" spans="9:10" x14ac:dyDescent="0.3">
      <c r="I39" s="4">
        <v>38</v>
      </c>
      <c r="J39" s="4">
        <v>2029</v>
      </c>
    </row>
    <row r="40" spans="9:10" x14ac:dyDescent="0.3">
      <c r="I40" s="5">
        <v>39</v>
      </c>
      <c r="J40" s="4">
        <v>2030</v>
      </c>
    </row>
    <row r="41" spans="9:10" x14ac:dyDescent="0.3">
      <c r="I41" s="4">
        <v>40</v>
      </c>
      <c r="J41" s="4">
        <v>2031</v>
      </c>
    </row>
    <row r="42" spans="9:10" x14ac:dyDescent="0.3">
      <c r="I42" s="5">
        <v>41</v>
      </c>
      <c r="J42" s="4">
        <v>2032</v>
      </c>
    </row>
    <row r="43" spans="9:10" x14ac:dyDescent="0.3">
      <c r="I43" s="4">
        <v>42</v>
      </c>
      <c r="J43" s="4">
        <v>2033</v>
      </c>
    </row>
    <row r="44" spans="9:10" x14ac:dyDescent="0.3">
      <c r="I44" s="5">
        <v>43</v>
      </c>
      <c r="J44" s="4">
        <v>2034</v>
      </c>
    </row>
    <row r="45" spans="9:10" x14ac:dyDescent="0.3">
      <c r="I45" s="4">
        <v>44</v>
      </c>
      <c r="J45" s="4">
        <v>2035</v>
      </c>
    </row>
    <row r="46" spans="9:10" x14ac:dyDescent="0.3">
      <c r="I46" s="5">
        <v>45</v>
      </c>
      <c r="J46" s="4">
        <v>2036</v>
      </c>
    </row>
    <row r="47" spans="9:10" x14ac:dyDescent="0.3">
      <c r="I47" s="4">
        <v>46</v>
      </c>
      <c r="J47" s="4">
        <v>2037</v>
      </c>
    </row>
    <row r="48" spans="9:10" x14ac:dyDescent="0.3">
      <c r="I48" s="5">
        <v>47</v>
      </c>
      <c r="J48" s="4">
        <v>2038</v>
      </c>
    </row>
    <row r="49" spans="9:10" x14ac:dyDescent="0.3">
      <c r="I49" s="4">
        <v>48</v>
      </c>
      <c r="J49" s="4">
        <v>2039</v>
      </c>
    </row>
    <row r="50" spans="9:10" x14ac:dyDescent="0.3">
      <c r="I50" s="5">
        <v>49</v>
      </c>
      <c r="J50" s="4">
        <v>2040</v>
      </c>
    </row>
    <row r="51" spans="9:10" x14ac:dyDescent="0.3">
      <c r="I51" s="4">
        <v>50</v>
      </c>
      <c r="J51" s="4">
        <v>2041</v>
      </c>
    </row>
    <row r="52" spans="9:10" x14ac:dyDescent="0.3">
      <c r="I52" s="5">
        <v>51</v>
      </c>
      <c r="J52" s="4">
        <v>2042</v>
      </c>
    </row>
    <row r="53" spans="9:10" x14ac:dyDescent="0.3">
      <c r="I53" s="4">
        <v>52</v>
      </c>
      <c r="J53" s="4">
        <v>2043</v>
      </c>
    </row>
    <row r="54" spans="9:10" x14ac:dyDescent="0.3">
      <c r="I54" s="5">
        <v>53</v>
      </c>
      <c r="J54" s="4">
        <v>2044</v>
      </c>
    </row>
    <row r="55" spans="9:10" x14ac:dyDescent="0.3">
      <c r="I55" s="4">
        <v>54</v>
      </c>
      <c r="J55" s="4">
        <v>2045</v>
      </c>
    </row>
    <row r="56" spans="9:10" x14ac:dyDescent="0.3">
      <c r="I56" s="5">
        <v>55</v>
      </c>
      <c r="J56" s="4">
        <v>2046</v>
      </c>
    </row>
    <row r="57" spans="9:10" x14ac:dyDescent="0.3">
      <c r="I57" s="4">
        <v>56</v>
      </c>
      <c r="J57" s="4">
        <v>2047</v>
      </c>
    </row>
    <row r="58" spans="9:10" x14ac:dyDescent="0.3">
      <c r="I58" s="5">
        <v>57</v>
      </c>
      <c r="J58" s="4">
        <v>2048</v>
      </c>
    </row>
    <row r="59" spans="9:10" x14ac:dyDescent="0.3">
      <c r="I59" s="4">
        <v>58</v>
      </c>
      <c r="J59" s="4">
        <v>2049</v>
      </c>
    </row>
    <row r="60" spans="9:10" x14ac:dyDescent="0.3">
      <c r="I60" s="5">
        <v>59</v>
      </c>
      <c r="J60" s="4">
        <v>2050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137E-ED70-4281-B78F-D832664CB380}">
  <dimension ref="A1:F24"/>
  <sheetViews>
    <sheetView zoomScale="80" workbookViewId="0">
      <selection activeCell="B2" sqref="B2:C2"/>
    </sheetView>
  </sheetViews>
  <sheetFormatPr defaultRowHeight="14.4" x14ac:dyDescent="0.3"/>
  <cols>
    <col min="1" max="1" width="20.44140625" bestFit="1" customWidth="1"/>
    <col min="2" max="2" width="13.5546875" bestFit="1" customWidth="1"/>
    <col min="3" max="3" width="10.77734375" bestFit="1" customWidth="1"/>
    <col min="6" max="6" width="9.88671875" bestFit="1" customWidth="1"/>
  </cols>
  <sheetData>
    <row r="1" spans="1:4" x14ac:dyDescent="0.3">
      <c r="B1" s="10" t="s">
        <v>10</v>
      </c>
      <c r="C1" s="10" t="s">
        <v>11</v>
      </c>
    </row>
    <row r="2" spans="1:4" x14ac:dyDescent="0.3">
      <c r="A2" s="10" t="s">
        <v>9</v>
      </c>
      <c r="B2" s="11">
        <v>175</v>
      </c>
      <c r="C2" s="11">
        <v>10.000000000000007</v>
      </c>
      <c r="D2" t="s">
        <v>12</v>
      </c>
    </row>
    <row r="3" spans="1:4" x14ac:dyDescent="0.3">
      <c r="B3" s="4">
        <v>3000</v>
      </c>
      <c r="C3" s="4">
        <v>7000</v>
      </c>
    </row>
    <row r="5" spans="1:4" x14ac:dyDescent="0.3">
      <c r="A5" t="s">
        <v>13</v>
      </c>
    </row>
    <row r="6" spans="1:4" x14ac:dyDescent="0.3">
      <c r="A6" t="s">
        <v>14</v>
      </c>
      <c r="B6" s="11">
        <f>SUMPRODUCT(B2:C2,B3:C3)</f>
        <v>595000</v>
      </c>
    </row>
    <row r="18" spans="1:6" x14ac:dyDescent="0.3">
      <c r="A18" s="13" t="s">
        <v>16</v>
      </c>
      <c r="B18" s="13"/>
      <c r="C18" s="13"/>
      <c r="D18" s="13" t="s">
        <v>17</v>
      </c>
      <c r="E18" s="13" t="s">
        <v>18</v>
      </c>
      <c r="F18" s="13" t="s">
        <v>19</v>
      </c>
    </row>
    <row r="19" spans="1:6" x14ac:dyDescent="0.3">
      <c r="A19" s="14" t="s">
        <v>15</v>
      </c>
      <c r="B19" s="13">
        <v>200</v>
      </c>
      <c r="C19" s="13">
        <v>500</v>
      </c>
      <c r="D19" s="13">
        <f>SUMPRODUCT($B$2:$C$2,B19:C19)</f>
        <v>40000</v>
      </c>
      <c r="E19" s="13" t="s">
        <v>20</v>
      </c>
      <c r="F19" s="15">
        <v>40000</v>
      </c>
    </row>
    <row r="20" spans="1:6" x14ac:dyDescent="0.3">
      <c r="A20" s="14" t="s">
        <v>21</v>
      </c>
      <c r="B20" s="13">
        <v>1</v>
      </c>
      <c r="C20" s="13"/>
      <c r="D20" s="13">
        <f>SUMPRODUCT($B$2:$C$2,B20:C20)</f>
        <v>175</v>
      </c>
      <c r="E20" s="13" t="s">
        <v>24</v>
      </c>
      <c r="F20" s="13">
        <v>10</v>
      </c>
    </row>
    <row r="21" spans="1:6" x14ac:dyDescent="0.3">
      <c r="A21" s="14" t="s">
        <v>22</v>
      </c>
      <c r="B21" s="13"/>
      <c r="C21" s="13">
        <v>1</v>
      </c>
      <c r="D21" s="13">
        <f>SUMPRODUCT($B$2:$C$2,B21:C21)</f>
        <v>10.000000000000007</v>
      </c>
      <c r="E21" s="13" t="s">
        <v>24</v>
      </c>
      <c r="F21" s="13">
        <v>10</v>
      </c>
    </row>
    <row r="22" spans="1:6" x14ac:dyDescent="0.3">
      <c r="A22" s="14" t="s">
        <v>23</v>
      </c>
      <c r="B22" s="13">
        <v>1</v>
      </c>
      <c r="C22" s="13">
        <v>-1</v>
      </c>
      <c r="D22" s="13">
        <f>SUMPRODUCT($B$2:$C$2,B22:C22)</f>
        <v>165</v>
      </c>
      <c r="E22" s="13" t="s">
        <v>24</v>
      </c>
      <c r="F22" s="13">
        <v>0</v>
      </c>
    </row>
    <row r="23" spans="1:6" x14ac:dyDescent="0.3">
      <c r="A23" s="16"/>
      <c r="B23" s="4"/>
      <c r="C23" s="4"/>
      <c r="D23" s="4"/>
      <c r="E23" s="4"/>
      <c r="F23" s="4"/>
    </row>
    <row r="24" spans="1:6" x14ac:dyDescent="0.3">
      <c r="A24" s="16"/>
      <c r="B24" s="4"/>
      <c r="C24" s="4"/>
      <c r="D24" s="4"/>
      <c r="E24" s="4"/>
      <c r="F24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C5D0-5562-4F7B-9122-FE8E8595E62E}">
  <dimension ref="A1:H22"/>
  <sheetViews>
    <sheetView zoomScale="90" workbookViewId="0">
      <selection activeCell="A21" sqref="A21:F22"/>
    </sheetView>
  </sheetViews>
  <sheetFormatPr defaultRowHeight="14.4" x14ac:dyDescent="0.3"/>
  <cols>
    <col min="1" max="1" width="17.6640625" bestFit="1" customWidth="1"/>
    <col min="2" max="2" width="17.109375" bestFit="1" customWidth="1"/>
    <col min="3" max="3" width="15" bestFit="1" customWidth="1"/>
    <col min="4" max="4" width="11.109375" bestFit="1" customWidth="1"/>
    <col min="6" max="6" width="21.77734375" customWidth="1"/>
    <col min="7" max="7" width="14.33203125" bestFit="1" customWidth="1"/>
  </cols>
  <sheetData>
    <row r="1" spans="1:8" x14ac:dyDescent="0.3">
      <c r="B1" t="s">
        <v>26</v>
      </c>
      <c r="C1" t="s">
        <v>27</v>
      </c>
    </row>
    <row r="2" spans="1:8" x14ac:dyDescent="0.3">
      <c r="A2" t="s">
        <v>25</v>
      </c>
      <c r="B2" s="11">
        <v>560</v>
      </c>
      <c r="C2" s="11">
        <v>1200</v>
      </c>
      <c r="D2" t="s">
        <v>28</v>
      </c>
    </row>
    <row r="3" spans="1:8" x14ac:dyDescent="0.3">
      <c r="A3" t="s">
        <v>34</v>
      </c>
      <c r="B3" s="18">
        <v>150</v>
      </c>
      <c r="C3" s="17">
        <v>225</v>
      </c>
      <c r="D3" t="s">
        <v>35</v>
      </c>
      <c r="G3" t="s">
        <v>42</v>
      </c>
      <c r="H3" s="19">
        <v>11</v>
      </c>
    </row>
    <row r="4" spans="1:8" x14ac:dyDescent="0.3">
      <c r="A4" t="s">
        <v>36</v>
      </c>
      <c r="B4" s="4">
        <v>5</v>
      </c>
      <c r="C4" s="4">
        <v>6</v>
      </c>
      <c r="D4" s="19">
        <f>SUMPRODUCT(B4:C4,B2:C2)*H3</f>
        <v>110000</v>
      </c>
      <c r="E4" t="str">
        <f ca="1">_xlfn.FORMULATEXT(D4)</f>
        <v>=SUMPRODUCT(B4:C4,B2:C2)*H3</v>
      </c>
      <c r="G4" t="s">
        <v>43</v>
      </c>
      <c r="H4" s="19">
        <v>15</v>
      </c>
    </row>
    <row r="5" spans="1:8" x14ac:dyDescent="0.3">
      <c r="A5" t="s">
        <v>37</v>
      </c>
      <c r="B5" s="4">
        <v>1</v>
      </c>
      <c r="C5" s="4">
        <v>2</v>
      </c>
      <c r="D5" s="19">
        <f>SUMPRODUCT(B5:C5,B2:C2)*H4</f>
        <v>44400</v>
      </c>
      <c r="E5" t="str">
        <f ca="1">_xlfn.FORMULATEXT(D5)</f>
        <v>=SUMPRODUCT(B5:C5,B2:C2)*H4</v>
      </c>
    </row>
    <row r="6" spans="1:8" x14ac:dyDescent="0.3">
      <c r="A6" t="s">
        <v>39</v>
      </c>
      <c r="D6" s="20">
        <f>SUMPRODUCT(B2:C2,B3:C3)+D4+D5</f>
        <v>508400</v>
      </c>
      <c r="E6" t="str">
        <f ca="1">_xlfn.FORMULATEXT(D6)</f>
        <v>=SUMPRODUCT(B2:C2,B3:C3)+D4+D5</v>
      </c>
    </row>
    <row r="9" spans="1:8" x14ac:dyDescent="0.3">
      <c r="A9" t="s">
        <v>32</v>
      </c>
    </row>
    <row r="10" spans="1:8" x14ac:dyDescent="0.3">
      <c r="A10" t="s">
        <v>38</v>
      </c>
      <c r="B10" s="19">
        <v>300</v>
      </c>
      <c r="C10" s="19">
        <v>450</v>
      </c>
      <c r="D10" s="19">
        <f>SUMPRODUCT(B2:C2,B10:C10)</f>
        <v>708000</v>
      </c>
      <c r="E10" t="str">
        <f ca="1">_xlfn.FORMULATEXT(D10)</f>
        <v>=SUMPRODUCT(B2:C2,B10:C10)</v>
      </c>
    </row>
    <row r="12" spans="1:8" x14ac:dyDescent="0.3">
      <c r="A12" s="10" t="s">
        <v>33</v>
      </c>
      <c r="D12" s="20">
        <f>D10-D6</f>
        <v>199600</v>
      </c>
    </row>
    <row r="16" spans="1:8" x14ac:dyDescent="0.3">
      <c r="A16" s="14" t="s">
        <v>29</v>
      </c>
      <c r="B16" s="12"/>
      <c r="C16" s="12"/>
      <c r="D16" s="13" t="s">
        <v>17</v>
      </c>
      <c r="E16" s="13" t="s">
        <v>18</v>
      </c>
      <c r="F16" s="13" t="s">
        <v>19</v>
      </c>
    </row>
    <row r="17" spans="1:6" x14ac:dyDescent="0.3">
      <c r="A17" s="14" t="s">
        <v>30</v>
      </c>
      <c r="B17" s="13">
        <v>1</v>
      </c>
      <c r="C17" s="13"/>
      <c r="D17" s="13">
        <f>SUMPRODUCT($B$2:$C$2,B17:C17)</f>
        <v>560</v>
      </c>
      <c r="E17" s="13" t="s">
        <v>20</v>
      </c>
      <c r="F17" s="13">
        <v>600</v>
      </c>
    </row>
    <row r="18" spans="1:6" x14ac:dyDescent="0.3">
      <c r="A18" s="14" t="s">
        <v>31</v>
      </c>
      <c r="B18" s="13"/>
      <c r="C18" s="13">
        <v>1</v>
      </c>
      <c r="D18" s="13">
        <f>SUMPRODUCT($B$2:$C$2,B18:C18)</f>
        <v>1200</v>
      </c>
      <c r="E18" s="13" t="s">
        <v>20</v>
      </c>
      <c r="F18" s="13">
        <v>1200</v>
      </c>
    </row>
    <row r="19" spans="1:6" x14ac:dyDescent="0.3">
      <c r="A19" s="14" t="s">
        <v>40</v>
      </c>
      <c r="B19" s="13">
        <v>5</v>
      </c>
      <c r="C19" s="13">
        <v>6</v>
      </c>
      <c r="D19" s="13">
        <f>SUMPRODUCT($B$2:$C$2,B19:C19)</f>
        <v>10000</v>
      </c>
      <c r="E19" s="13" t="s">
        <v>20</v>
      </c>
      <c r="F19" s="13">
        <v>10000</v>
      </c>
    </row>
    <row r="20" spans="1:6" x14ac:dyDescent="0.3">
      <c r="A20" s="14" t="s">
        <v>41</v>
      </c>
      <c r="B20" s="13">
        <v>1</v>
      </c>
      <c r="C20" s="13">
        <v>2</v>
      </c>
      <c r="D20" s="13">
        <f>SUMPRODUCT($B$2:$C$2,B20:C20)</f>
        <v>2960</v>
      </c>
      <c r="E20" s="13" t="s">
        <v>20</v>
      </c>
      <c r="F20" s="13">
        <v>3000</v>
      </c>
    </row>
    <row r="21" spans="1:6" x14ac:dyDescent="0.3">
      <c r="A21" s="14"/>
      <c r="B21" s="13"/>
      <c r="C21" s="13"/>
      <c r="D21" s="13"/>
      <c r="E21" s="13"/>
      <c r="F21" s="13"/>
    </row>
    <row r="22" spans="1:6" x14ac:dyDescent="0.3">
      <c r="A22" s="14"/>
      <c r="B22" s="13"/>
      <c r="C22" s="13"/>
      <c r="D22" s="13"/>
      <c r="E22" s="13"/>
      <c r="F22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34E1-0BFA-415D-84D6-7D233B5F95D4}">
  <dimension ref="A1:F12"/>
  <sheetViews>
    <sheetView workbookViewId="0">
      <selection activeCell="B2" sqref="B2:C2"/>
    </sheetView>
  </sheetViews>
  <sheetFormatPr defaultRowHeight="14.4" x14ac:dyDescent="0.3"/>
  <cols>
    <col min="1" max="1" width="10.77734375" bestFit="1" customWidth="1"/>
    <col min="2" max="2" width="11.109375" bestFit="1" customWidth="1"/>
    <col min="3" max="3" width="10.5546875" bestFit="1" customWidth="1"/>
  </cols>
  <sheetData>
    <row r="1" spans="1:6" x14ac:dyDescent="0.3">
      <c r="B1" t="s">
        <v>44</v>
      </c>
      <c r="C1" t="s">
        <v>45</v>
      </c>
    </row>
    <row r="2" spans="1:6" x14ac:dyDescent="0.3">
      <c r="A2" t="s">
        <v>25</v>
      </c>
      <c r="B2" s="21">
        <v>260</v>
      </c>
      <c r="C2" s="21">
        <v>35</v>
      </c>
    </row>
    <row r="4" spans="1:6" x14ac:dyDescent="0.3">
      <c r="A4" t="s">
        <v>46</v>
      </c>
      <c r="B4">
        <v>9</v>
      </c>
      <c r="C4">
        <v>36</v>
      </c>
    </row>
    <row r="5" spans="1:6" x14ac:dyDescent="0.3">
      <c r="A5" t="s">
        <v>47</v>
      </c>
      <c r="B5" s="19">
        <v>12</v>
      </c>
      <c r="C5" s="19">
        <v>20</v>
      </c>
      <c r="D5" s="19">
        <f>SUMPRODUCT(B5:C5,B2:C2)</f>
        <v>3820</v>
      </c>
    </row>
    <row r="10" spans="1:6" x14ac:dyDescent="0.3">
      <c r="A10" s="14" t="s">
        <v>29</v>
      </c>
      <c r="B10" s="12"/>
      <c r="C10" s="12"/>
      <c r="D10" s="13" t="s">
        <v>17</v>
      </c>
      <c r="E10" s="13" t="s">
        <v>18</v>
      </c>
      <c r="F10" s="13" t="s">
        <v>19</v>
      </c>
    </row>
    <row r="11" spans="1:6" x14ac:dyDescent="0.3">
      <c r="A11" t="s">
        <v>46</v>
      </c>
      <c r="B11">
        <v>9</v>
      </c>
      <c r="C11">
        <v>36</v>
      </c>
      <c r="D11">
        <f>SUMPRODUCT(B2:C2,B11:C11)</f>
        <v>3600</v>
      </c>
      <c r="E11" t="s">
        <v>20</v>
      </c>
      <c r="F11">
        <v>3600</v>
      </c>
    </row>
    <row r="12" spans="1:6" x14ac:dyDescent="0.3">
      <c r="A12" t="s">
        <v>48</v>
      </c>
      <c r="B12">
        <v>4</v>
      </c>
      <c r="C12">
        <v>6</v>
      </c>
      <c r="D12">
        <f>SUMPRODUCT(B12:C12,B2:C2)</f>
        <v>1250</v>
      </c>
      <c r="E12" t="s">
        <v>20</v>
      </c>
      <c r="F12">
        <v>1250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CFEE-83C3-42A3-A6DB-9A2A05707B30}">
  <dimension ref="A1:N25"/>
  <sheetViews>
    <sheetView workbookViewId="0">
      <selection activeCell="L20" sqref="L20:N25"/>
    </sheetView>
  </sheetViews>
  <sheetFormatPr defaultRowHeight="14.4" x14ac:dyDescent="0.3"/>
  <cols>
    <col min="1" max="1" width="23.109375" bestFit="1" customWidth="1"/>
    <col min="2" max="2" width="8.5546875" bestFit="1" customWidth="1"/>
    <col min="3" max="3" width="7.5546875" customWidth="1"/>
    <col min="4" max="4" width="6.77734375" customWidth="1"/>
    <col min="5" max="6" width="10" bestFit="1" customWidth="1"/>
    <col min="7" max="7" width="11.5546875" bestFit="1" customWidth="1"/>
    <col min="9" max="9" width="23.109375" bestFit="1" customWidth="1"/>
    <col min="10" max="10" width="16" bestFit="1" customWidth="1"/>
    <col min="13" max="13" width="23.109375" bestFit="1" customWidth="1"/>
    <col min="14" max="14" width="16" bestFit="1" customWidth="1"/>
    <col min="16" max="16" width="23.109375" bestFit="1" customWidth="1"/>
    <col min="17" max="17" width="16" bestFit="1" customWidth="1"/>
  </cols>
  <sheetData>
    <row r="1" spans="1:9" x14ac:dyDescent="0.3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</row>
    <row r="2" spans="1:9" x14ac:dyDescent="0.3">
      <c r="A2" t="s">
        <v>25</v>
      </c>
      <c r="B2" s="22">
        <v>50000</v>
      </c>
      <c r="C2" s="22">
        <v>0</v>
      </c>
      <c r="D2" s="22">
        <v>0</v>
      </c>
      <c r="E2" s="22">
        <v>175000</v>
      </c>
      <c r="F2" s="22">
        <v>25000</v>
      </c>
    </row>
    <row r="3" spans="1:9" x14ac:dyDescent="0.3">
      <c r="B3" s="23">
        <v>5.2999999999999999E-2</v>
      </c>
      <c r="C3" s="23">
        <v>6.8000000000000005E-2</v>
      </c>
      <c r="D3" s="23">
        <v>4.9000000000000002E-2</v>
      </c>
      <c r="E3" s="23">
        <v>8.4000000000000005E-2</v>
      </c>
      <c r="F3" s="23">
        <v>0.11799999999999999</v>
      </c>
    </row>
    <row r="8" spans="1:9" x14ac:dyDescent="0.3">
      <c r="A8" t="s">
        <v>61</v>
      </c>
    </row>
    <row r="9" spans="1:9" x14ac:dyDescent="0.3">
      <c r="A9" t="s">
        <v>62</v>
      </c>
      <c r="B9" s="21">
        <f>SUMPRODUCT(B2:F2,B3:F3)</f>
        <v>20300</v>
      </c>
    </row>
    <row r="14" spans="1:9" x14ac:dyDescent="0.3">
      <c r="A14" s="12" t="s">
        <v>29</v>
      </c>
      <c r="B14" s="13"/>
      <c r="C14" s="13"/>
      <c r="D14" s="13"/>
      <c r="E14" s="13"/>
      <c r="F14" s="13"/>
      <c r="G14" s="13" t="s">
        <v>17</v>
      </c>
      <c r="H14" s="13" t="s">
        <v>18</v>
      </c>
      <c r="I14" s="13" t="s">
        <v>19</v>
      </c>
    </row>
    <row r="15" spans="1:9" x14ac:dyDescent="0.3">
      <c r="A15" s="12" t="s">
        <v>63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24">
        <f>SUMPRODUCT(B15:F15,$B$2:$F$2)</f>
        <v>250000</v>
      </c>
      <c r="H15" s="13" t="s">
        <v>20</v>
      </c>
      <c r="I15" s="25">
        <v>250000</v>
      </c>
    </row>
    <row r="16" spans="1:9" x14ac:dyDescent="0.3">
      <c r="A16" s="12" t="s">
        <v>66</v>
      </c>
      <c r="B16" s="27">
        <v>-0.5</v>
      </c>
      <c r="C16" s="13"/>
      <c r="D16" s="13"/>
      <c r="E16" s="13"/>
      <c r="F16" s="13">
        <v>1</v>
      </c>
      <c r="G16" s="24">
        <f>SUMPRODUCT(B16:F16,$B$2:$F$2)</f>
        <v>0</v>
      </c>
      <c r="H16" s="13" t="s">
        <v>20</v>
      </c>
      <c r="I16" s="26">
        <v>0</v>
      </c>
    </row>
    <row r="17" spans="1:14" x14ac:dyDescent="0.3">
      <c r="A17" s="12" t="s">
        <v>64</v>
      </c>
      <c r="B17" s="13">
        <v>1</v>
      </c>
      <c r="C17" s="13"/>
      <c r="D17" s="13"/>
      <c r="E17" s="13"/>
      <c r="F17" s="13"/>
      <c r="G17" s="24">
        <f>SUMPRODUCT(B17:F17,$B$2:$F$2)</f>
        <v>50000</v>
      </c>
      <c r="H17" s="13" t="s">
        <v>24</v>
      </c>
      <c r="I17" s="26">
        <f>I15*20%</f>
        <v>50000</v>
      </c>
    </row>
    <row r="18" spans="1:14" x14ac:dyDescent="0.3">
      <c r="A18" s="12" t="s">
        <v>65</v>
      </c>
      <c r="B18" s="13"/>
      <c r="C18" s="13">
        <v>1</v>
      </c>
      <c r="D18" s="13">
        <v>1</v>
      </c>
      <c r="E18" s="13">
        <v>1</v>
      </c>
      <c r="F18" s="13"/>
      <c r="G18" s="24">
        <f>SUMPRODUCT(B18:F18,$B$2:$F$2)</f>
        <v>175000</v>
      </c>
      <c r="H18" s="13" t="s">
        <v>24</v>
      </c>
      <c r="I18" s="26">
        <f>I15*40%</f>
        <v>100000</v>
      </c>
    </row>
    <row r="20" spans="1:14" x14ac:dyDescent="0.3">
      <c r="M20" s="12" t="s">
        <v>49</v>
      </c>
      <c r="N20" s="12" t="s">
        <v>50</v>
      </c>
    </row>
    <row r="21" spans="1:14" x14ac:dyDescent="0.3">
      <c r="L21" t="s">
        <v>56</v>
      </c>
      <c r="M21" s="12" t="s">
        <v>51</v>
      </c>
      <c r="N21" s="12">
        <v>5.3</v>
      </c>
    </row>
    <row r="22" spans="1:14" x14ac:dyDescent="0.3">
      <c r="L22" t="s">
        <v>57</v>
      </c>
      <c r="M22" s="12" t="s">
        <v>52</v>
      </c>
      <c r="N22" s="12">
        <v>6.8</v>
      </c>
    </row>
    <row r="23" spans="1:14" x14ac:dyDescent="0.3">
      <c r="L23" t="s">
        <v>58</v>
      </c>
      <c r="M23" s="12" t="s">
        <v>53</v>
      </c>
      <c r="N23" s="12">
        <v>4.9000000000000004</v>
      </c>
    </row>
    <row r="24" spans="1:14" x14ac:dyDescent="0.3">
      <c r="L24" t="s">
        <v>59</v>
      </c>
      <c r="M24" s="12" t="s">
        <v>54</v>
      </c>
      <c r="N24" s="12">
        <v>8.4</v>
      </c>
    </row>
    <row r="25" spans="1:14" x14ac:dyDescent="0.3">
      <c r="L25" t="s">
        <v>60</v>
      </c>
      <c r="M25" s="12" t="s">
        <v>55</v>
      </c>
      <c r="N25" s="12">
        <v>11.8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5709-0903-472F-86DC-E7A451938DA8}">
  <dimension ref="A9:S35"/>
  <sheetViews>
    <sheetView workbookViewId="0">
      <selection activeCell="B23" sqref="B23"/>
    </sheetView>
  </sheetViews>
  <sheetFormatPr defaultRowHeight="14.4" x14ac:dyDescent="0.3"/>
  <cols>
    <col min="1" max="1" width="15.44140625" bestFit="1" customWidth="1"/>
    <col min="11" max="11" width="8.21875" customWidth="1"/>
    <col min="12" max="12" width="8.33203125" customWidth="1"/>
    <col min="13" max="13" width="7.77734375" customWidth="1"/>
    <col min="14" max="14" width="5.21875" customWidth="1"/>
    <col min="15" max="15" width="5.109375" customWidth="1"/>
    <col min="16" max="16" width="6.88671875" customWidth="1"/>
    <col min="17" max="17" width="15.33203125" customWidth="1"/>
  </cols>
  <sheetData>
    <row r="9" spans="9:9" x14ac:dyDescent="0.3">
      <c r="I9" s="4"/>
    </row>
    <row r="18" spans="1:19" s="4" customFormat="1" x14ac:dyDescent="0.3">
      <c r="B18" s="4" t="s">
        <v>67</v>
      </c>
      <c r="C18" s="4" t="s">
        <v>68</v>
      </c>
      <c r="D18" s="4" t="s">
        <v>69</v>
      </c>
      <c r="E18" s="4" t="s">
        <v>70</v>
      </c>
      <c r="F18" s="4" t="s">
        <v>71</v>
      </c>
      <c r="G18" s="4" t="s">
        <v>72</v>
      </c>
      <c r="H18" s="4" t="s">
        <v>73</v>
      </c>
      <c r="I18" s="4" t="s">
        <v>74</v>
      </c>
      <c r="J18" s="4" t="s">
        <v>75</v>
      </c>
      <c r="K18" s="4" t="s">
        <v>76</v>
      </c>
      <c r="L18" s="4" t="s">
        <v>77</v>
      </c>
      <c r="M18" s="4" t="s">
        <v>78</v>
      </c>
      <c r="N18" s="4" t="s">
        <v>79</v>
      </c>
      <c r="O18" s="4" t="s">
        <v>80</v>
      </c>
      <c r="P18" s="4" t="s">
        <v>81</v>
      </c>
    </row>
    <row r="19" spans="1:19" s="4" customFormat="1" x14ac:dyDescent="0.3">
      <c r="A19" s="4" t="s">
        <v>25</v>
      </c>
      <c r="B19" s="11">
        <v>400</v>
      </c>
      <c r="C19" s="11">
        <v>0</v>
      </c>
      <c r="D19" s="11">
        <v>300</v>
      </c>
      <c r="E19" s="11">
        <v>500</v>
      </c>
      <c r="F19" s="11">
        <v>0</v>
      </c>
      <c r="G19" s="11">
        <v>0</v>
      </c>
      <c r="H19" s="11">
        <v>0</v>
      </c>
      <c r="I19" s="11">
        <v>100</v>
      </c>
      <c r="J19" s="11">
        <v>0</v>
      </c>
      <c r="K19" s="11">
        <v>0</v>
      </c>
      <c r="L19" s="11">
        <v>800</v>
      </c>
      <c r="M19" s="11">
        <v>0</v>
      </c>
      <c r="N19" s="11">
        <v>0</v>
      </c>
      <c r="O19" s="11">
        <v>0</v>
      </c>
      <c r="P19" s="11">
        <v>400</v>
      </c>
    </row>
    <row r="20" spans="1:19" s="4" customFormat="1" x14ac:dyDescent="0.3">
      <c r="B20" s="4">
        <v>5</v>
      </c>
      <c r="C20" s="4">
        <v>8</v>
      </c>
      <c r="D20" s="4">
        <v>6</v>
      </c>
      <c r="E20" s="4">
        <v>0</v>
      </c>
      <c r="F20" s="4">
        <v>4</v>
      </c>
      <c r="G20" s="4">
        <v>12</v>
      </c>
      <c r="H20" s="4">
        <v>4</v>
      </c>
      <c r="I20" s="4">
        <v>0</v>
      </c>
      <c r="J20" s="4">
        <v>7</v>
      </c>
      <c r="K20" s="4">
        <v>7</v>
      </c>
      <c r="L20" s="4">
        <v>2</v>
      </c>
      <c r="M20" s="4">
        <v>5</v>
      </c>
      <c r="N20" s="4">
        <v>12</v>
      </c>
      <c r="O20" s="4">
        <v>7</v>
      </c>
      <c r="P20" s="4">
        <v>0</v>
      </c>
      <c r="Q20" s="4" t="s">
        <v>82</v>
      </c>
    </row>
    <row r="22" spans="1:19" x14ac:dyDescent="0.3">
      <c r="A22" t="s">
        <v>83</v>
      </c>
    </row>
    <row r="23" spans="1:19" x14ac:dyDescent="0.3">
      <c r="A23" t="s">
        <v>84</v>
      </c>
      <c r="B23">
        <f>SUMPRODUCT(B19:P19,B20:P20)</f>
        <v>5400</v>
      </c>
    </row>
    <row r="26" spans="1:19" x14ac:dyDescent="0.3">
      <c r="A26" s="12" t="s">
        <v>29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 t="s">
        <v>17</v>
      </c>
      <c r="R26" s="13" t="s">
        <v>18</v>
      </c>
      <c r="S26" s="13" t="s">
        <v>19</v>
      </c>
    </row>
    <row r="27" spans="1:19" x14ac:dyDescent="0.3">
      <c r="A27" s="12" t="s">
        <v>85</v>
      </c>
      <c r="B27" s="13">
        <v>1</v>
      </c>
      <c r="C27" s="13"/>
      <c r="D27" s="13"/>
      <c r="E27" s="13">
        <v>1</v>
      </c>
      <c r="F27" s="13"/>
      <c r="G27" s="13"/>
      <c r="H27" s="13">
        <v>1</v>
      </c>
      <c r="I27" s="13"/>
      <c r="J27" s="13"/>
      <c r="K27" s="13">
        <v>1</v>
      </c>
      <c r="L27" s="13"/>
      <c r="M27" s="13"/>
      <c r="N27" s="13">
        <v>1</v>
      </c>
      <c r="O27" s="13"/>
      <c r="P27" s="13"/>
      <c r="Q27" s="13">
        <f>SUMPRODUCT($B$19:$P$19,B27:P27)</f>
        <v>900</v>
      </c>
      <c r="R27" s="13" t="s">
        <v>20</v>
      </c>
      <c r="S27" s="13">
        <v>900</v>
      </c>
    </row>
    <row r="28" spans="1:19" x14ac:dyDescent="0.3">
      <c r="A28" s="12" t="s">
        <v>86</v>
      </c>
      <c r="B28" s="13"/>
      <c r="C28" s="13">
        <v>1</v>
      </c>
      <c r="D28" s="13"/>
      <c r="E28" s="13"/>
      <c r="F28" s="13">
        <v>1</v>
      </c>
      <c r="G28" s="13"/>
      <c r="H28" s="13"/>
      <c r="I28" s="13">
        <v>1</v>
      </c>
      <c r="J28" s="13"/>
      <c r="K28" s="13"/>
      <c r="L28" s="13">
        <v>1</v>
      </c>
      <c r="M28" s="13"/>
      <c r="N28" s="13"/>
      <c r="O28" s="13">
        <v>1</v>
      </c>
      <c r="P28" s="13"/>
      <c r="Q28" s="13">
        <f t="shared" ref="Q28:Q34" si="0">SUMPRODUCT($B$19:$P$19,B28:P28)</f>
        <v>900</v>
      </c>
      <c r="R28" s="13" t="s">
        <v>20</v>
      </c>
      <c r="S28" s="13">
        <v>900</v>
      </c>
    </row>
    <row r="29" spans="1:19" x14ac:dyDescent="0.3">
      <c r="A29" s="12" t="s">
        <v>87</v>
      </c>
      <c r="B29" s="13"/>
      <c r="C29" s="13"/>
      <c r="D29" s="13">
        <v>1</v>
      </c>
      <c r="E29" s="13"/>
      <c r="F29" s="13"/>
      <c r="G29" s="13">
        <v>1</v>
      </c>
      <c r="H29" s="13"/>
      <c r="I29" s="13"/>
      <c r="J29" s="13">
        <v>1</v>
      </c>
      <c r="K29" s="13"/>
      <c r="L29" s="13"/>
      <c r="M29" s="13">
        <v>1</v>
      </c>
      <c r="N29" s="13"/>
      <c r="O29" s="13"/>
      <c r="P29" s="13">
        <v>1</v>
      </c>
      <c r="Q29" s="13">
        <f t="shared" si="0"/>
        <v>700</v>
      </c>
      <c r="R29" s="13" t="s">
        <v>20</v>
      </c>
      <c r="S29" s="13">
        <v>900</v>
      </c>
    </row>
    <row r="30" spans="1:19" x14ac:dyDescent="0.3">
      <c r="A30" s="12" t="s">
        <v>88</v>
      </c>
      <c r="B30" s="13">
        <v>1</v>
      </c>
      <c r="C30" s="13">
        <v>1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>
        <f t="shared" si="0"/>
        <v>700</v>
      </c>
      <c r="R30" s="13" t="s">
        <v>93</v>
      </c>
      <c r="S30" s="13">
        <v>700</v>
      </c>
    </row>
    <row r="31" spans="1:19" x14ac:dyDescent="0.3">
      <c r="A31" s="12" t="s">
        <v>89</v>
      </c>
      <c r="B31" s="13"/>
      <c r="C31" s="13"/>
      <c r="D31" s="13"/>
      <c r="E31" s="13">
        <v>1</v>
      </c>
      <c r="F31" s="13">
        <v>1</v>
      </c>
      <c r="G31" s="13">
        <v>1</v>
      </c>
      <c r="H31" s="13"/>
      <c r="I31" s="13"/>
      <c r="J31" s="13"/>
      <c r="K31" s="13"/>
      <c r="L31" s="13"/>
      <c r="M31" s="13"/>
      <c r="N31" s="13"/>
      <c r="O31" s="13"/>
      <c r="P31" s="13"/>
      <c r="Q31" s="13">
        <f t="shared" si="0"/>
        <v>500</v>
      </c>
      <c r="R31" s="13" t="s">
        <v>93</v>
      </c>
      <c r="S31" s="13">
        <v>500</v>
      </c>
    </row>
    <row r="32" spans="1:19" x14ac:dyDescent="0.3">
      <c r="A32" s="12" t="s">
        <v>90</v>
      </c>
      <c r="B32" s="13"/>
      <c r="C32" s="13"/>
      <c r="D32" s="13"/>
      <c r="E32" s="13"/>
      <c r="F32" s="13"/>
      <c r="G32" s="13"/>
      <c r="H32" s="13">
        <v>1</v>
      </c>
      <c r="I32" s="13">
        <v>1</v>
      </c>
      <c r="J32" s="13">
        <v>1</v>
      </c>
      <c r="K32" s="13"/>
      <c r="L32" s="13"/>
      <c r="M32" s="13"/>
      <c r="N32" s="13"/>
      <c r="O32" s="13"/>
      <c r="P32" s="13"/>
      <c r="Q32" s="13">
        <f t="shared" si="0"/>
        <v>100</v>
      </c>
      <c r="R32" s="13" t="s">
        <v>93</v>
      </c>
      <c r="S32" s="13">
        <v>100</v>
      </c>
    </row>
    <row r="33" spans="1:19" x14ac:dyDescent="0.3">
      <c r="A33" s="12" t="s">
        <v>91</v>
      </c>
      <c r="B33" s="13"/>
      <c r="C33" s="13"/>
      <c r="D33" s="13"/>
      <c r="E33" s="13"/>
      <c r="F33" s="13"/>
      <c r="G33" s="13"/>
      <c r="H33" s="13"/>
      <c r="I33" s="13"/>
      <c r="J33" s="13"/>
      <c r="K33" s="13">
        <v>1</v>
      </c>
      <c r="L33" s="13">
        <v>1</v>
      </c>
      <c r="M33" s="13">
        <v>1</v>
      </c>
      <c r="N33" s="13"/>
      <c r="O33" s="13"/>
      <c r="P33" s="13"/>
      <c r="Q33" s="13">
        <f t="shared" si="0"/>
        <v>800</v>
      </c>
      <c r="R33" s="13" t="s">
        <v>93</v>
      </c>
      <c r="S33" s="13">
        <v>800</v>
      </c>
    </row>
    <row r="34" spans="1:19" x14ac:dyDescent="0.3">
      <c r="A34" s="12" t="s">
        <v>92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v>1</v>
      </c>
      <c r="O34" s="13">
        <v>1</v>
      </c>
      <c r="P34" s="13">
        <v>1</v>
      </c>
      <c r="Q34" s="13">
        <f t="shared" si="0"/>
        <v>400</v>
      </c>
      <c r="R34" s="13" t="s">
        <v>93</v>
      </c>
      <c r="S34" s="13">
        <v>400</v>
      </c>
    </row>
    <row r="35" spans="1:19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16CE-29BE-4080-8876-389EBAD745F7}">
  <dimension ref="A1:F11"/>
  <sheetViews>
    <sheetView workbookViewId="0">
      <selection activeCell="B6" sqref="B6"/>
    </sheetView>
  </sheetViews>
  <sheetFormatPr defaultRowHeight="14.4" x14ac:dyDescent="0.3"/>
  <cols>
    <col min="1" max="1" width="14" bestFit="1" customWidth="1"/>
    <col min="2" max="3" width="9.88671875" bestFit="1" customWidth="1"/>
  </cols>
  <sheetData>
    <row r="1" spans="1:6" x14ac:dyDescent="0.3">
      <c r="B1" t="s">
        <v>95</v>
      </c>
      <c r="C1" t="s">
        <v>96</v>
      </c>
    </row>
    <row r="2" spans="1:6" x14ac:dyDescent="0.3">
      <c r="A2" t="s">
        <v>94</v>
      </c>
      <c r="B2" s="11">
        <v>4</v>
      </c>
      <c r="C2" s="11">
        <v>12</v>
      </c>
    </row>
    <row r="4" spans="1:6" x14ac:dyDescent="0.3">
      <c r="A4" t="s">
        <v>99</v>
      </c>
      <c r="B4" s="19">
        <v>20</v>
      </c>
      <c r="C4" s="19">
        <v>10</v>
      </c>
    </row>
    <row r="6" spans="1:6" x14ac:dyDescent="0.3">
      <c r="A6" t="s">
        <v>33</v>
      </c>
      <c r="B6" s="19">
        <f>SUMPRODUCT(B2:C2,B4:C4)</f>
        <v>200</v>
      </c>
    </row>
    <row r="9" spans="1:6" x14ac:dyDescent="0.3">
      <c r="A9" s="12" t="s">
        <v>29</v>
      </c>
      <c r="B9" s="13"/>
      <c r="C9" s="13"/>
      <c r="D9" s="13" t="s">
        <v>17</v>
      </c>
      <c r="E9" s="13" t="s">
        <v>18</v>
      </c>
      <c r="F9" s="13" t="s">
        <v>19</v>
      </c>
    </row>
    <row r="10" spans="1:6" x14ac:dyDescent="0.3">
      <c r="A10" s="12" t="s">
        <v>97</v>
      </c>
      <c r="B10" s="13">
        <v>1.5</v>
      </c>
      <c r="C10" s="13">
        <v>3</v>
      </c>
      <c r="D10" s="13">
        <f>SUMPRODUCT(B2:C2,B10:C10)</f>
        <v>42</v>
      </c>
      <c r="E10" s="13" t="s">
        <v>20</v>
      </c>
      <c r="F10" s="13">
        <v>42</v>
      </c>
    </row>
    <row r="11" spans="1:6" x14ac:dyDescent="0.3">
      <c r="A11" s="12" t="s">
        <v>98</v>
      </c>
      <c r="B11" s="13">
        <v>3</v>
      </c>
      <c r="C11" s="13">
        <v>1</v>
      </c>
      <c r="D11" s="13">
        <f>SUMPRODUCT(B11:C11,B2:C2)</f>
        <v>24</v>
      </c>
      <c r="E11" s="13" t="s">
        <v>20</v>
      </c>
      <c r="F11" s="1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GOURAV</cp:lastModifiedBy>
  <dcterms:created xsi:type="dcterms:W3CDTF">2022-03-03T21:21:57Z</dcterms:created>
  <dcterms:modified xsi:type="dcterms:W3CDTF">2023-06-12T06:42:33Z</dcterms:modified>
</cp:coreProperties>
</file>