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excel work\"/>
    </mc:Choice>
  </mc:AlternateContent>
  <xr:revisionPtr revIDLastSave="0" documentId="13_ncr:201_{F01FEAD1-A569-4116-B38E-F53E06626076}" xr6:coauthVersionLast="47" xr6:coauthVersionMax="47" xr10:uidLastSave="{00000000-0000-0000-0000-000000000000}"/>
  <bookViews>
    <workbookView xWindow="-108" yWindow="-108" windowWidth="23256" windowHeight="12576" activeTab="8" xr2:uid="{4093A1E9-D69B-4C94-86BC-A838E650E0E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2" i="9" l="1"/>
  <c r="B43" i="9" s="1"/>
  <c r="J35" i="9"/>
  <c r="J24" i="9"/>
  <c r="J25" i="9"/>
  <c r="J26" i="9"/>
  <c r="J27" i="9"/>
  <c r="J28" i="9"/>
  <c r="J29" i="9"/>
  <c r="J30" i="9"/>
  <c r="J31" i="9"/>
  <c r="J32" i="9"/>
  <c r="J33" i="9"/>
  <c r="J34" i="9"/>
  <c r="J23" i="9"/>
  <c r="E24" i="9"/>
  <c r="E25" i="9"/>
  <c r="E26" i="9"/>
  <c r="E27" i="9"/>
  <c r="E28" i="9"/>
  <c r="E29" i="9"/>
  <c r="E30" i="9"/>
  <c r="E31" i="9"/>
  <c r="E32" i="9"/>
  <c r="E33" i="9"/>
  <c r="E34" i="9"/>
  <c r="E23" i="9"/>
  <c r="H32" i="9"/>
  <c r="D24" i="9"/>
  <c r="I24" i="9" s="1"/>
  <c r="D25" i="9"/>
  <c r="I25" i="9" s="1"/>
  <c r="D26" i="9"/>
  <c r="I26" i="9" s="1"/>
  <c r="D27" i="9"/>
  <c r="I27" i="9" s="1"/>
  <c r="D28" i="9"/>
  <c r="I28" i="9" s="1"/>
  <c r="D29" i="9"/>
  <c r="I29" i="9" s="1"/>
  <c r="D30" i="9"/>
  <c r="I30" i="9" s="1"/>
  <c r="D31" i="9"/>
  <c r="I31" i="9" s="1"/>
  <c r="D32" i="9"/>
  <c r="I32" i="9" s="1"/>
  <c r="D33" i="9"/>
  <c r="I33" i="9" s="1"/>
  <c r="D34" i="9"/>
  <c r="I34" i="9" s="1"/>
  <c r="D23" i="9"/>
  <c r="I23" i="9" s="1"/>
  <c r="C24" i="9"/>
  <c r="H24" i="9" s="1"/>
  <c r="C25" i="9"/>
  <c r="H25" i="9" s="1"/>
  <c r="C26" i="9"/>
  <c r="H26" i="9" s="1"/>
  <c r="C27" i="9"/>
  <c r="H27" i="9" s="1"/>
  <c r="C28" i="9"/>
  <c r="H28" i="9" s="1"/>
  <c r="C29" i="9"/>
  <c r="H29" i="9" s="1"/>
  <c r="C30" i="9"/>
  <c r="H30" i="9" s="1"/>
  <c r="C31" i="9"/>
  <c r="H31" i="9" s="1"/>
  <c r="C32" i="9"/>
  <c r="C33" i="9"/>
  <c r="H33" i="9" s="1"/>
  <c r="C34" i="9"/>
  <c r="H34" i="9" s="1"/>
  <c r="C23" i="9"/>
  <c r="H23" i="9" s="1"/>
  <c r="B24" i="9"/>
  <c r="G24" i="9" s="1"/>
  <c r="B25" i="9"/>
  <c r="G25" i="9" s="1"/>
  <c r="B26" i="9"/>
  <c r="G26" i="9" s="1"/>
  <c r="B27" i="9"/>
  <c r="G27" i="9" s="1"/>
  <c r="B28" i="9"/>
  <c r="G28" i="9" s="1"/>
  <c r="B29" i="9"/>
  <c r="G29" i="9" s="1"/>
  <c r="B30" i="9"/>
  <c r="G30" i="9" s="1"/>
  <c r="B31" i="9"/>
  <c r="G31" i="9" s="1"/>
  <c r="B32" i="9"/>
  <c r="G32" i="9" s="1"/>
  <c r="B33" i="9"/>
  <c r="G33" i="9" s="1"/>
  <c r="B34" i="9"/>
  <c r="G34" i="9" s="1"/>
  <c r="B23" i="9"/>
  <c r="G23" i="9" s="1"/>
  <c r="B11" i="8"/>
  <c r="B6" i="8"/>
  <c r="B5" i="7"/>
  <c r="B12" i="7"/>
  <c r="B8" i="7"/>
  <c r="B11" i="6"/>
  <c r="B17" i="6" s="1"/>
  <c r="B19" i="6" s="1"/>
  <c r="H15" i="6" s="1"/>
  <c r="B14" i="6"/>
  <c r="B15" i="6" s="1"/>
  <c r="B12" i="6"/>
  <c r="B15" i="5"/>
  <c r="B7" i="5"/>
  <c r="B17" i="4"/>
  <c r="B12" i="4" s="1"/>
  <c r="F20" i="3"/>
  <c r="F21" i="3"/>
  <c r="F22" i="3"/>
  <c r="F23" i="3"/>
  <c r="F24" i="3"/>
  <c r="F25" i="3"/>
  <c r="F26" i="3"/>
  <c r="E20" i="3"/>
  <c r="E21" i="3"/>
  <c r="E22" i="3"/>
  <c r="E23" i="3"/>
  <c r="E24" i="3"/>
  <c r="E25" i="3"/>
  <c r="E26" i="3"/>
  <c r="D21" i="3"/>
  <c r="D22" i="3" s="1"/>
  <c r="D23" i="3" s="1"/>
  <c r="D24" i="3" s="1"/>
  <c r="D25" i="3" s="1"/>
  <c r="D26" i="3" s="1"/>
  <c r="D20" i="3"/>
  <c r="C21" i="3"/>
  <c r="C22" i="3" s="1"/>
  <c r="C23" i="3" s="1"/>
  <c r="C24" i="3" s="1"/>
  <c r="C25" i="3" s="1"/>
  <c r="C26" i="3" s="1"/>
  <c r="C20" i="3"/>
  <c r="B21" i="3"/>
  <c r="B22" i="3" s="1"/>
  <c r="B23" i="3" s="1"/>
  <c r="B24" i="3" s="1"/>
  <c r="B25" i="3" s="1"/>
  <c r="B26" i="3" s="1"/>
  <c r="B20" i="3"/>
  <c r="F19" i="3"/>
  <c r="E19" i="3"/>
  <c r="D19" i="3"/>
  <c r="C19" i="3"/>
  <c r="B19" i="3"/>
  <c r="C12" i="3"/>
  <c r="B12" i="3"/>
  <c r="C10" i="3"/>
  <c r="B10" i="3"/>
  <c r="C6" i="3"/>
  <c r="B6" i="3"/>
  <c r="B20" i="2"/>
  <c r="B17" i="2"/>
  <c r="B19" i="2"/>
  <c r="B16" i="2"/>
  <c r="B19" i="1"/>
  <c r="B20" i="1" s="1"/>
  <c r="B9" i="1"/>
  <c r="B5" i="1"/>
  <c r="C14" i="7"/>
  <c r="C12" i="7"/>
  <c r="C14" i="6"/>
  <c r="C12" i="6"/>
  <c r="C11" i="6"/>
  <c r="C12" i="4"/>
  <c r="C17" i="4"/>
  <c r="C17" i="2"/>
  <c r="C16" i="2"/>
  <c r="C20" i="2"/>
  <c r="C19" i="2"/>
  <c r="C21" i="2"/>
  <c r="B46" i="9" l="1"/>
  <c r="B45" i="9"/>
  <c r="G35" i="9"/>
  <c r="I35" i="9"/>
  <c r="H35" i="9"/>
  <c r="B22" i="8"/>
  <c r="B17" i="8"/>
  <c r="B18" i="7"/>
  <c r="B14" i="7"/>
  <c r="B18" i="5"/>
  <c r="H4" i="5" s="1"/>
  <c r="B21" i="4"/>
  <c r="B22" i="4" s="1"/>
  <c r="H7" i="4" s="1"/>
  <c r="B21" i="2"/>
  <c r="B48" i="9" l="1"/>
  <c r="B24" i="8"/>
  <c r="H11" i="8" s="1"/>
  <c r="B20" i="7"/>
  <c r="A23" i="7" s="1"/>
  <c r="P24" i="9" l="1"/>
  <c r="B61" i="9"/>
</calcChain>
</file>

<file path=xl/sharedStrings.xml><?xml version="1.0" encoding="utf-8"?>
<sst xmlns="http://schemas.openxmlformats.org/spreadsheetml/2006/main" count="207" uniqueCount="156">
  <si>
    <t>Budget</t>
  </si>
  <si>
    <t>Income:</t>
  </si>
  <si>
    <t>Salary :</t>
  </si>
  <si>
    <t>Taxes (22%)</t>
  </si>
  <si>
    <t>Medical :</t>
  </si>
  <si>
    <t>Dental :</t>
  </si>
  <si>
    <t>Retirement :</t>
  </si>
  <si>
    <t>Net Income:</t>
  </si>
  <si>
    <t>Expense:</t>
  </si>
  <si>
    <t>Rent:</t>
  </si>
  <si>
    <t>Car:</t>
  </si>
  <si>
    <t>Travel:</t>
  </si>
  <si>
    <t>Gift:</t>
  </si>
  <si>
    <t>Food:</t>
  </si>
  <si>
    <t>pet:</t>
  </si>
  <si>
    <t>loans:</t>
  </si>
  <si>
    <t>total Expense:</t>
  </si>
  <si>
    <t>Net Savings:</t>
  </si>
  <si>
    <t>NCAA T-Shirt Vendor</t>
  </si>
  <si>
    <t>Given:</t>
  </si>
  <si>
    <t>Cost:</t>
  </si>
  <si>
    <t>Fixed:</t>
  </si>
  <si>
    <t>Variable:</t>
  </si>
  <si>
    <t>Revenue:</t>
  </si>
  <si>
    <t>Full Price:</t>
  </si>
  <si>
    <t>Reduced Price:</t>
  </si>
  <si>
    <t>per shirt</t>
  </si>
  <si>
    <t>Number of Shirts Ordered:</t>
  </si>
  <si>
    <t>Number of shirts sold(FP):</t>
  </si>
  <si>
    <t>Number of shirts sold(RP):</t>
  </si>
  <si>
    <t>Total Cost:</t>
  </si>
  <si>
    <t>Total Revenue:</t>
  </si>
  <si>
    <t>Total Profit:</t>
  </si>
  <si>
    <t>Demand:</t>
  </si>
  <si>
    <t>Woodworks Bookshelf Co.</t>
  </si>
  <si>
    <t>Costs:</t>
  </si>
  <si>
    <t>Cherry</t>
  </si>
  <si>
    <t>Oak</t>
  </si>
  <si>
    <t>Unit Cost:</t>
  </si>
  <si>
    <t>Board Feet:</t>
  </si>
  <si>
    <t>Material Cost:</t>
  </si>
  <si>
    <t>Labor Required:</t>
  </si>
  <si>
    <t>Labor Rate:</t>
  </si>
  <si>
    <t>Labor Cost:</t>
  </si>
  <si>
    <t>Cost Increase:</t>
  </si>
  <si>
    <t>Year</t>
  </si>
  <si>
    <t>Labor</t>
  </si>
  <si>
    <t>Total Cherry Cost</t>
  </si>
  <si>
    <t>Total Oak Cost</t>
  </si>
  <si>
    <t>Quality Sweater Company</t>
  </si>
  <si>
    <t>Inputs:</t>
  </si>
  <si>
    <t>Printing:</t>
  </si>
  <si>
    <t>Mailing:</t>
  </si>
  <si>
    <t>Per catalog</t>
  </si>
  <si>
    <t>Reply Envelopes:</t>
  </si>
  <si>
    <t>Per Order</t>
  </si>
  <si>
    <t>Average Customer Order:</t>
  </si>
  <si>
    <t>Labor &amp; material:</t>
  </si>
  <si>
    <t>Catalog Ordered:</t>
  </si>
  <si>
    <t>Response Rate:</t>
  </si>
  <si>
    <t>Total Order:</t>
  </si>
  <si>
    <t>&lt;----Dummy Value</t>
  </si>
  <si>
    <t>a&gt; Data Table</t>
  </si>
  <si>
    <t>Response Rate</t>
  </si>
  <si>
    <t>Profit</t>
  </si>
  <si>
    <t>StartUP Cost:</t>
  </si>
  <si>
    <t>Extra cost:</t>
  </si>
  <si>
    <t>per hot dog</t>
  </si>
  <si>
    <t>Sales:</t>
  </si>
  <si>
    <t>Days Open:</t>
  </si>
  <si>
    <t>Daily sales:</t>
  </si>
  <si>
    <t>days per week</t>
  </si>
  <si>
    <t>hot dogs per day</t>
  </si>
  <si>
    <t>Price:</t>
  </si>
  <si>
    <t>Total weekly Cost:</t>
  </si>
  <si>
    <t>Total weekly revenue:</t>
  </si>
  <si>
    <t>Weekly profit</t>
  </si>
  <si>
    <t>Profit:</t>
  </si>
  <si>
    <t>Weekly profit:</t>
  </si>
  <si>
    <t>B&amp;N Bookstore</t>
  </si>
  <si>
    <t>Input:</t>
  </si>
  <si>
    <t>Ordered</t>
  </si>
  <si>
    <t>Cost</t>
  </si>
  <si>
    <t>Demand</t>
  </si>
  <si>
    <t>Order</t>
  </si>
  <si>
    <t>(500-4500)</t>
  </si>
  <si>
    <t>Regular Price:</t>
  </si>
  <si>
    <t>Sale Price:</t>
  </si>
  <si>
    <t>Surplus</t>
  </si>
  <si>
    <t>Way-2</t>
  </si>
  <si>
    <t>Cost per unit:</t>
  </si>
  <si>
    <t>total epense:</t>
  </si>
  <si>
    <t>Copier</t>
  </si>
  <si>
    <t>Copier:</t>
  </si>
  <si>
    <t>Max copies:</t>
  </si>
  <si>
    <t>(500-2000)</t>
  </si>
  <si>
    <t>Annual Demand</t>
  </si>
  <si>
    <t>print cost:</t>
  </si>
  <si>
    <t>Store rent:</t>
  </si>
  <si>
    <t>Per month</t>
  </si>
  <si>
    <t>Copier Rent:</t>
  </si>
  <si>
    <t>per year</t>
  </si>
  <si>
    <t>per copy</t>
  </si>
  <si>
    <t>Price :</t>
  </si>
  <si>
    <t>Total price:</t>
  </si>
  <si>
    <t>ABC Concerts and CO.</t>
  </si>
  <si>
    <t>Number of Concerts:</t>
  </si>
  <si>
    <t>Concerts Per week:</t>
  </si>
  <si>
    <t>Weeks on Tour:</t>
  </si>
  <si>
    <t>Total Concerts:</t>
  </si>
  <si>
    <t>Expected Concert Attendence:</t>
  </si>
  <si>
    <t>Total Seats:</t>
  </si>
  <si>
    <t>Percentage Audience:</t>
  </si>
  <si>
    <t>Count of seats:</t>
  </si>
  <si>
    <t>Venue Rental Cost:</t>
  </si>
  <si>
    <t>Fixed Start-up cost:</t>
  </si>
  <si>
    <t>per show</t>
  </si>
  <si>
    <t>Ticket price:</t>
  </si>
  <si>
    <t>tax:</t>
  </si>
  <si>
    <t>per person</t>
  </si>
  <si>
    <t>Month</t>
  </si>
  <si>
    <t>Price</t>
  </si>
  <si>
    <t>Demand (00s)</t>
  </si>
  <si>
    <t>2. How does the optimal price depend on the unit cost of producing a set of clubs?</t>
  </si>
  <si>
    <t>3. Is the model an accurate representation of reality?</t>
  </si>
  <si>
    <t>The 19th Hole sells golf clubs at its golf outlet stores throughout the US.</t>
  </si>
  <si>
    <t>The company knows that the demand for its club varies considerably with price.</t>
  </si>
  <si>
    <t>In the last year, the demand at each price level was recorded in the table below.</t>
  </si>
  <si>
    <t>1. Assuming the unit cost of producing a set of clubs is $250, and</t>
  </si>
  <si>
    <t xml:space="preserve"> the price must be a multiple of $10, what price should the company charge to maximize its profit?</t>
  </si>
  <si>
    <t xml:space="preserve">The company wants to estimate the relationship between demand </t>
  </si>
  <si>
    <t>and price and then use this estimated relationship to answer the following questions: </t>
  </si>
  <si>
    <t>Intercept(b):</t>
  </si>
  <si>
    <t>slope©:</t>
  </si>
  <si>
    <t>Power: y=ax^b</t>
  </si>
  <si>
    <t>Constant:</t>
  </si>
  <si>
    <t>Exponent:</t>
  </si>
  <si>
    <t>Exponencial: ae^(bx)</t>
  </si>
  <si>
    <t>Constant(a):</t>
  </si>
  <si>
    <t>Exponent(b):</t>
  </si>
  <si>
    <t>Prediction based on model:</t>
  </si>
  <si>
    <t>Linear : y=mx+b</t>
  </si>
  <si>
    <t>Linear</t>
  </si>
  <si>
    <t>Power</t>
  </si>
  <si>
    <t>Exponential</t>
  </si>
  <si>
    <t>Absolute Percent error</t>
  </si>
  <si>
    <t>Average Error:</t>
  </si>
  <si>
    <t>Logrithmic Equation: aln(x)+b</t>
  </si>
  <si>
    <t>Logrithm</t>
  </si>
  <si>
    <t>Logrithmic</t>
  </si>
  <si>
    <t>Model the business:</t>
  </si>
  <si>
    <t>per set of clubs</t>
  </si>
  <si>
    <t>Sale price:</t>
  </si>
  <si>
    <t>Demand(00):</t>
  </si>
  <si>
    <t>total demand:</t>
  </si>
  <si>
    <t>&lt;--largest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</si>
</sst>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166" formatCode="_ [$₹-4009]\ * #,##0_ ;_ [$₹-4009]\ * \-#,##0_ ;_ [$₹-4009]\ * &quot;-&quot;??_ ;_ @_ "/>
    <numFmt numFmtId="168" formatCode="_ &quot;₹&quot;\ * #,##0_ ;_ &quot;₹&quot;\ * \-#,##0_ ;_ &quot;₹&quot;\ * &quot;-&quot;??_ ;_ @_ "/>
    <numFmt numFmtId="173" formatCode="0.0"/>
    <numFmt numFmtId="177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1F1F1F"/>
      <name val="Source Sans Pro"/>
      <family val="2"/>
    </font>
    <font>
      <sz val="8"/>
      <color rgb="FF1F1F1F"/>
      <name val="Source Sans Pro"/>
      <family val="2"/>
    </font>
    <font>
      <sz val="11"/>
      <color rgb="FF1F1F1F"/>
      <name val="Source Sans Pro"/>
      <family val="2"/>
    </font>
    <font>
      <b/>
      <i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8"/>
      <color rgb="FF1F1F1F"/>
      <name val="Source Sans Pro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89">
    <xf numFmtId="0" fontId="0" fillId="0" borderId="0" xfId="0"/>
    <xf numFmtId="0" fontId="3" fillId="0" borderId="0" xfId="0" applyFont="1"/>
    <xf numFmtId="44" fontId="0" fillId="0" borderId="0" xfId="1" applyFont="1"/>
    <xf numFmtId="168" fontId="0" fillId="0" borderId="0" xfId="1" applyNumberFormat="1" applyFo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66" fontId="0" fillId="0" borderId="0" xfId="0" applyNumberFormat="1" applyAlignment="1">
      <alignment horizontal="left" indent="3"/>
    </xf>
    <xf numFmtId="168" fontId="0" fillId="0" borderId="0" xfId="1" applyNumberFormat="1" applyFont="1" applyAlignment="1">
      <alignment horizontal="left" indent="3"/>
    </xf>
    <xf numFmtId="166" fontId="3" fillId="0" borderId="0" xfId="0" applyNumberFormat="1" applyFont="1" applyAlignment="1">
      <alignment horizontal="left" indent="3"/>
    </xf>
    <xf numFmtId="168" fontId="3" fillId="0" borderId="0" xfId="1" applyNumberFormat="1" applyFont="1" applyAlignment="1">
      <alignment horizontal="left" indent="3"/>
    </xf>
    <xf numFmtId="0" fontId="3" fillId="0" borderId="0" xfId="0" applyFont="1" applyAlignment="1">
      <alignment horizontal="center"/>
    </xf>
    <xf numFmtId="0" fontId="2" fillId="0" borderId="1" xfId="3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/>
    </xf>
    <xf numFmtId="0" fontId="1" fillId="3" borderId="0" xfId="5"/>
    <xf numFmtId="44" fontId="0" fillId="0" borderId="0" xfId="1" applyNumberFormat="1" applyFont="1"/>
    <xf numFmtId="0" fontId="8" fillId="0" borderId="0" xfId="0" applyFont="1" applyAlignment="1">
      <alignment horizontal="center"/>
    </xf>
    <xf numFmtId="44" fontId="0" fillId="0" borderId="0" xfId="0" applyNumberFormat="1"/>
    <xf numFmtId="0" fontId="2" fillId="0" borderId="1" xfId="3" applyAlignment="1"/>
    <xf numFmtId="0" fontId="0" fillId="0" borderId="0" xfId="1" applyNumberFormat="1" applyFont="1"/>
    <xf numFmtId="10" fontId="0" fillId="0" borderId="0" xfId="0" applyNumberFormat="1"/>
    <xf numFmtId="0" fontId="0" fillId="0" borderId="2" xfId="0" applyBorder="1"/>
    <xf numFmtId="0" fontId="3" fillId="0" borderId="2" xfId="0" applyFont="1" applyBorder="1" applyAlignment="1">
      <alignment horizontal="center"/>
    </xf>
    <xf numFmtId="0" fontId="1" fillId="2" borderId="2" xfId="4" applyBorder="1" applyAlignment="1">
      <alignment horizontal="center"/>
    </xf>
    <xf numFmtId="44" fontId="1" fillId="2" borderId="2" xfId="4" applyNumberFormat="1" applyBorder="1"/>
    <xf numFmtId="0" fontId="3" fillId="0" borderId="0" xfId="0" applyFont="1" applyAlignment="1">
      <alignment horizontal="left"/>
    </xf>
    <xf numFmtId="9" fontId="0" fillId="0" borderId="0" xfId="0" applyNumberFormat="1"/>
    <xf numFmtId="168" fontId="0" fillId="0" borderId="0" xfId="0" applyNumberFormat="1"/>
    <xf numFmtId="168" fontId="9" fillId="0" borderId="0" xfId="0" applyNumberFormat="1" applyFont="1"/>
    <xf numFmtId="44" fontId="4" fillId="0" borderId="0" xfId="0" applyNumberFormat="1" applyFont="1"/>
    <xf numFmtId="44" fontId="0" fillId="0" borderId="2" xfId="1" applyFont="1" applyBorder="1"/>
    <xf numFmtId="0" fontId="0" fillId="5" borderId="0" xfId="0" applyFill="1" applyAlignment="1">
      <alignment horizontal="center"/>
    </xf>
    <xf numFmtId="0" fontId="0" fillId="4" borderId="0" xfId="1" applyNumberFormat="1" applyFont="1" applyFill="1" applyAlignment="1">
      <alignment horizontal="center"/>
    </xf>
    <xf numFmtId="0" fontId="0" fillId="5" borderId="0" xfId="1" applyNumberFormat="1" applyFont="1" applyFill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 vertical="center" textRotation="90"/>
    </xf>
    <xf numFmtId="0" fontId="0" fillId="0" borderId="16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168" fontId="0" fillId="0" borderId="2" xfId="0" applyNumberFormat="1" applyBorder="1"/>
    <xf numFmtId="168" fontId="0" fillId="0" borderId="8" xfId="0" applyNumberFormat="1" applyBorder="1"/>
    <xf numFmtId="168" fontId="0" fillId="0" borderId="10" xfId="0" applyNumberFormat="1" applyBorder="1"/>
    <xf numFmtId="168" fontId="0" fillId="0" borderId="11" xfId="0" applyNumberFormat="1" applyBorder="1"/>
    <xf numFmtId="168" fontId="10" fillId="0" borderId="4" xfId="0" applyNumberFormat="1" applyFont="1" applyBorder="1"/>
    <xf numFmtId="168" fontId="10" fillId="0" borderId="0" xfId="0" applyNumberFormat="1" applyFont="1"/>
    <xf numFmtId="0" fontId="3" fillId="0" borderId="0" xfId="0" applyFont="1" applyAlignment="1">
      <alignment horizontal="left"/>
    </xf>
    <xf numFmtId="0" fontId="0" fillId="6" borderId="0" xfId="0" applyFill="1" applyAlignment="1">
      <alignment horizontal="left" indent="1"/>
    </xf>
    <xf numFmtId="168" fontId="0" fillId="6" borderId="0" xfId="0" applyNumberFormat="1" applyFill="1"/>
    <xf numFmtId="0" fontId="7" fillId="0" borderId="0" xfId="0" applyFont="1" applyAlignment="1">
      <alignment horizontal="left" vertical="center" indent="1"/>
    </xf>
    <xf numFmtId="0" fontId="11" fillId="7" borderId="2" xfId="0" applyFont="1" applyFill="1" applyBorder="1" applyAlignment="1">
      <alignment horizontal="left" vertical="center" wrapText="1" indent="1"/>
    </xf>
    <xf numFmtId="0" fontId="6" fillId="7" borderId="2" xfId="0" applyFont="1" applyFill="1" applyBorder="1" applyAlignment="1">
      <alignment horizontal="left" vertical="center" wrapText="1" indent="1"/>
    </xf>
    <xf numFmtId="0" fontId="0" fillId="0" borderId="2" xfId="0" applyBorder="1" applyAlignment="1">
      <alignment horizontal="center"/>
    </xf>
    <xf numFmtId="0" fontId="11" fillId="7" borderId="19" xfId="0" applyFont="1" applyFill="1" applyBorder="1" applyAlignment="1">
      <alignment horizontal="left" vertical="center" wrapText="1" indent="1"/>
    </xf>
    <xf numFmtId="0" fontId="6" fillId="7" borderId="20" xfId="0" applyFont="1" applyFill="1" applyBorder="1" applyAlignment="1">
      <alignment horizontal="left" vertical="center" wrapText="1" indent="1"/>
    </xf>
    <xf numFmtId="0" fontId="6" fillId="7" borderId="21" xfId="0" applyFont="1" applyFill="1" applyBorder="1" applyAlignment="1">
      <alignment horizontal="left" vertical="center" wrapText="1" indent="1"/>
    </xf>
    <xf numFmtId="173" fontId="0" fillId="0" borderId="7" xfId="0" applyNumberFormat="1" applyBorder="1"/>
    <xf numFmtId="173" fontId="0" fillId="0" borderId="2" xfId="0" applyNumberFormat="1" applyBorder="1"/>
    <xf numFmtId="173" fontId="0" fillId="0" borderId="8" xfId="0" applyNumberFormat="1" applyBorder="1"/>
    <xf numFmtId="177" fontId="0" fillId="0" borderId="0" xfId="2" applyNumberFormat="1" applyFont="1"/>
    <xf numFmtId="0" fontId="0" fillId="4" borderId="0" xfId="0" applyFill="1"/>
    <xf numFmtId="177" fontId="0" fillId="4" borderId="0" xfId="0" applyNumberFormat="1" applyFill="1"/>
    <xf numFmtId="177" fontId="0" fillId="5" borderId="0" xfId="0" applyNumberFormat="1" applyFill="1"/>
    <xf numFmtId="0" fontId="0" fillId="0" borderId="18" xfId="0" applyBorder="1" applyAlignment="1">
      <alignment horizontal="center"/>
    </xf>
    <xf numFmtId="0" fontId="0" fillId="0" borderId="18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1" fillId="7" borderId="28" xfId="0" applyFont="1" applyFill="1" applyBorder="1" applyAlignment="1">
      <alignment horizontal="left" vertical="center" wrapText="1" indent="1"/>
    </xf>
    <xf numFmtId="0" fontId="6" fillId="7" borderId="28" xfId="0" applyFont="1" applyFill="1" applyBorder="1" applyAlignment="1">
      <alignment horizontal="left" vertical="center" wrapText="1" indent="1"/>
    </xf>
    <xf numFmtId="0" fontId="0" fillId="0" borderId="19" xfId="0" applyBorder="1"/>
    <xf numFmtId="173" fontId="0" fillId="0" borderId="20" xfId="0" applyNumberFormat="1" applyBorder="1"/>
    <xf numFmtId="0" fontId="0" fillId="0" borderId="0" xfId="0" applyBorder="1" applyAlignment="1">
      <alignment horizontal="center"/>
    </xf>
    <xf numFmtId="0" fontId="0" fillId="0" borderId="29" xfId="0" applyBorder="1"/>
    <xf numFmtId="0" fontId="0" fillId="0" borderId="3" xfId="0" applyBorder="1"/>
    <xf numFmtId="0" fontId="0" fillId="0" borderId="14" xfId="0" applyFill="1" applyBorder="1"/>
    <xf numFmtId="1" fontId="0" fillId="0" borderId="0" xfId="0" applyNumberFormat="1"/>
    <xf numFmtId="168" fontId="10" fillId="8" borderId="0" xfId="1" applyNumberFormat="1" applyFont="1" applyFill="1"/>
    <xf numFmtId="168" fontId="9" fillId="0" borderId="0" xfId="1" applyNumberFormat="1" applyFont="1"/>
  </cellXfs>
  <cellStyles count="6">
    <cellStyle name="20% - Accent4" xfId="4" builtinId="42"/>
    <cellStyle name="60% - Accent6" xfId="5" builtinId="52"/>
    <cellStyle name="Currency" xfId="1" builtinId="4"/>
    <cellStyle name="Heading 1" xfId="3" builtinId="16"/>
    <cellStyle name="Normal" xfId="0" builtinId="0"/>
    <cellStyle name="Percent" xfId="2" builtinId="5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9990267288762"/>
          <c:y val="0.1033494101843838"/>
          <c:w val="0.8623372234845218"/>
          <c:h val="0.73216307653059542"/>
        </c:manualLayout>
      </c:layout>
      <c:lineChart>
        <c:grouping val="standard"/>
        <c:varyColors val="0"/>
        <c:ser>
          <c:idx val="0"/>
          <c:order val="0"/>
          <c:tx>
            <c:strRef>
              <c:f>Sheet3!$B$18</c:f>
              <c:strCache>
                <c:ptCount val="1"/>
                <c:pt idx="0">
                  <c:v>Cherry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Sheet3!$A$19:$A$26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Sheet3!$B$19:$B$26</c:f>
              <c:numCache>
                <c:formatCode>_("₹"* #,##0.00_);_("₹"* \(#,##0.00\);_("₹"* "-"??_);_(@_)</c:formatCode>
                <c:ptCount val="8"/>
                <c:pt idx="0">
                  <c:v>165</c:v>
                </c:pt>
                <c:pt idx="1">
                  <c:v>168.96</c:v>
                </c:pt>
                <c:pt idx="2">
                  <c:v>173.01504</c:v>
                </c:pt>
                <c:pt idx="3">
                  <c:v>177.16740096000001</c:v>
                </c:pt>
                <c:pt idx="4">
                  <c:v>181.41941858304003</c:v>
                </c:pt>
                <c:pt idx="5">
                  <c:v>185.77348462903299</c:v>
                </c:pt>
                <c:pt idx="6">
                  <c:v>190.2320482601298</c:v>
                </c:pt>
                <c:pt idx="7">
                  <c:v>194.79761741837291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D-4416-9E1F-524CA62CC464}"/>
            </c:ext>
          </c:extLst>
        </c:ser>
        <c:ser>
          <c:idx val="1"/>
          <c:order val="1"/>
          <c:tx>
            <c:strRef>
              <c:f>Sheet3!$C$18</c:f>
              <c:strCache>
                <c:ptCount val="1"/>
                <c:pt idx="0">
                  <c:v>Oak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Sheet3!$A$19:$A$26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Sheet3!$C$19:$C$26</c:f>
              <c:numCache>
                <c:formatCode>_("₹"* #,##0.00_);_("₹"* \(#,##0.00\);_("₹"* "-"??_);_(@_)</c:formatCode>
                <c:ptCount val="8"/>
                <c:pt idx="0">
                  <c:v>129</c:v>
                </c:pt>
                <c:pt idx="1">
                  <c:v>131.19299999999998</c:v>
                </c:pt>
                <c:pt idx="2">
                  <c:v>133.42328099999997</c:v>
                </c:pt>
                <c:pt idx="3">
                  <c:v>135.69147677699996</c:v>
                </c:pt>
                <c:pt idx="4">
                  <c:v>137.99823188220896</c:v>
                </c:pt>
                <c:pt idx="5">
                  <c:v>140.34420182420649</c:v>
                </c:pt>
                <c:pt idx="6">
                  <c:v>142.730053255218</c:v>
                </c:pt>
                <c:pt idx="7">
                  <c:v>145.15646416055668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D-4416-9E1F-524CA62CC464}"/>
            </c:ext>
          </c:extLst>
        </c:ser>
        <c:ser>
          <c:idx val="2"/>
          <c:order val="2"/>
          <c:tx>
            <c:strRef>
              <c:f>Sheet3!$D$18</c:f>
              <c:strCache>
                <c:ptCount val="1"/>
                <c:pt idx="0">
                  <c:v>Labor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Sheet3!$A$19:$A$26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Sheet3!$D$19:$D$26</c:f>
              <c:numCache>
                <c:formatCode>_("₹"* #,##0.00_);_("₹"* \(#,##0.00\);_("₹"* "-"??_);_(@_)</c:formatCode>
                <c:ptCount val="8"/>
                <c:pt idx="0">
                  <c:v>296</c:v>
                </c:pt>
                <c:pt idx="1">
                  <c:v>300.44</c:v>
                </c:pt>
                <c:pt idx="2">
                  <c:v>304.94659999999999</c:v>
                </c:pt>
                <c:pt idx="3">
                  <c:v>309.52079899999995</c:v>
                </c:pt>
                <c:pt idx="4">
                  <c:v>314.16361098499993</c:v>
                </c:pt>
                <c:pt idx="5">
                  <c:v>318.87606514977489</c:v>
                </c:pt>
                <c:pt idx="6">
                  <c:v>323.65920612702149</c:v>
                </c:pt>
                <c:pt idx="7">
                  <c:v>328.5140942189268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D-4416-9E1F-524CA62CC464}"/>
            </c:ext>
          </c:extLst>
        </c:ser>
        <c:ser>
          <c:idx val="3"/>
          <c:order val="3"/>
          <c:tx>
            <c:strRef>
              <c:f>Sheet3!$E$18</c:f>
              <c:strCache>
                <c:ptCount val="1"/>
                <c:pt idx="0">
                  <c:v>Total Cherry Cost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Sheet3!$A$19:$A$26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Sheet3!$E$19:$E$26</c:f>
              <c:numCache>
                <c:formatCode>_("₹"* #,##0.00_);_("₹"* \(#,##0.00\);_("₹"* "-"??_);_(@_)</c:formatCode>
                <c:ptCount val="8"/>
                <c:pt idx="0">
                  <c:v>461</c:v>
                </c:pt>
                <c:pt idx="1">
                  <c:v>469.4</c:v>
                </c:pt>
                <c:pt idx="2">
                  <c:v>477.96163999999999</c:v>
                </c:pt>
                <c:pt idx="3">
                  <c:v>486.68819995999996</c:v>
                </c:pt>
                <c:pt idx="4">
                  <c:v>495.58302956803993</c:v>
                </c:pt>
                <c:pt idx="5">
                  <c:v>504.64954977880791</c:v>
                </c:pt>
                <c:pt idx="6">
                  <c:v>513.89125438715132</c:v>
                </c:pt>
                <c:pt idx="7">
                  <c:v>523.31171163729971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5D-4416-9E1F-524CA62CC464}"/>
            </c:ext>
          </c:extLst>
        </c:ser>
        <c:ser>
          <c:idx val="4"/>
          <c:order val="4"/>
          <c:tx>
            <c:strRef>
              <c:f>Sheet3!$F$18</c:f>
              <c:strCache>
                <c:ptCount val="1"/>
                <c:pt idx="0">
                  <c:v>Total Oak Cost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Sheet3!$A$19:$A$26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Sheet3!$F$19:$F$26</c:f>
              <c:numCache>
                <c:formatCode>_("₹"* #,##0.00_);_("₹"* \(#,##0.00\);_("₹"* "-"??_);_(@_)</c:formatCode>
                <c:ptCount val="8"/>
                <c:pt idx="0">
                  <c:v>425</c:v>
                </c:pt>
                <c:pt idx="1">
                  <c:v>431.63299999999998</c:v>
                </c:pt>
                <c:pt idx="2">
                  <c:v>438.36988099999996</c:v>
                </c:pt>
                <c:pt idx="3">
                  <c:v>445.21227577699995</c:v>
                </c:pt>
                <c:pt idx="4">
                  <c:v>452.16184286720886</c:v>
                </c:pt>
                <c:pt idx="5">
                  <c:v>459.22026697398138</c:v>
                </c:pt>
                <c:pt idx="6">
                  <c:v>466.38925938223952</c:v>
                </c:pt>
                <c:pt idx="7">
                  <c:v>473.67055837948351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5D-4416-9E1F-524CA62C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802672"/>
        <c:axId val="509803376"/>
      </c:lineChart>
      <c:catAx>
        <c:axId val="5098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03376"/>
        <c:crosses val="autoZero"/>
        <c:auto val="1"/>
        <c:lblAlgn val="ctr"/>
        <c:lblOffset val="100"/>
        <c:noMultiLvlLbl val="0"/>
      </c:catAx>
      <c:valAx>
        <c:axId val="50980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Sweater co: Response vs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900481189851268E-2"/>
          <c:y val="0.11339129483814524"/>
          <c:w val="0.85721062992125985"/>
          <c:h val="0.77736111111111106"/>
        </c:manualLayout>
      </c:layout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Sheet4!$G$8:$G$18</c:f>
              <c:numCache>
                <c:formatCode>0.00%</c:formatCode>
                <c:ptCount val="11"/>
                <c:pt idx="0" formatCode="0%">
                  <c:v>0.03</c:v>
                </c:pt>
                <c:pt idx="1">
                  <c:v>3.2500000000000001E-2</c:v>
                </c:pt>
                <c:pt idx="2" formatCode="0%">
                  <c:v>0.04</c:v>
                </c:pt>
                <c:pt idx="3">
                  <c:v>4.4999999999999998E-2</c:v>
                </c:pt>
                <c:pt idx="4" formatCode="0%">
                  <c:v>0.05</c:v>
                </c:pt>
                <c:pt idx="5">
                  <c:v>5.5E-2</c:v>
                </c:pt>
                <c:pt idx="6" formatCode="0%">
                  <c:v>0.06</c:v>
                </c:pt>
                <c:pt idx="7">
                  <c:v>6.5000000000000002E-2</c:v>
                </c:pt>
                <c:pt idx="8" formatCode="0%">
                  <c:v>7.0000000000000007E-2</c:v>
                </c:pt>
                <c:pt idx="9">
                  <c:v>7.4999999999999997E-2</c:v>
                </c:pt>
                <c:pt idx="10" formatCode="0%">
                  <c:v>0.08</c:v>
                </c:pt>
              </c:numCache>
            </c:numRef>
          </c:cat>
          <c:val>
            <c:numRef>
              <c:f>Sheet4!$H$8:$H$18</c:f>
              <c:numCache>
                <c:formatCode>General</c:formatCode>
                <c:ptCount val="11"/>
                <c:pt idx="0">
                  <c:v>-21600</c:v>
                </c:pt>
                <c:pt idx="1">
                  <c:v>-19650</c:v>
                </c:pt>
                <c:pt idx="2">
                  <c:v>-13800</c:v>
                </c:pt>
                <c:pt idx="3">
                  <c:v>-9900</c:v>
                </c:pt>
                <c:pt idx="4">
                  <c:v>-6000</c:v>
                </c:pt>
                <c:pt idx="5">
                  <c:v>-2100.0000000000291</c:v>
                </c:pt>
                <c:pt idx="6">
                  <c:v>1799.9999999999709</c:v>
                </c:pt>
                <c:pt idx="7">
                  <c:v>5699.9999999999709</c:v>
                </c:pt>
                <c:pt idx="8">
                  <c:v>9600</c:v>
                </c:pt>
                <c:pt idx="9">
                  <c:v>13500</c:v>
                </c:pt>
                <c:pt idx="10">
                  <c:v>17400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3-477A-B953-CEB2943D06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9840688"/>
        <c:axId val="509841040"/>
      </c:lineChart>
      <c:catAx>
        <c:axId val="50984068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41040"/>
        <c:crosses val="autoZero"/>
        <c:auto val="1"/>
        <c:lblAlgn val="ctr"/>
        <c:lblOffset val="100"/>
        <c:noMultiLvlLbl val="0"/>
      </c:catAx>
      <c:valAx>
        <c:axId val="5098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Sheet9!$C$2</c:f>
              <c:strCache>
                <c:ptCount val="1"/>
                <c:pt idx="0">
                  <c:v>Demand (00s)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671697287839016E-2"/>
                  <c:y val="-0.601826698745990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0.52582830271216097"/>
                  <c:y val="-0.5906758530183726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48223097112860891"/>
                  <c:y val="-0.357737678623505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0.45773097112860894"/>
                  <c:y val="2.59926363371245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Sheet9!$B$3:$B$14</c:f>
              <c:numCache>
                <c:formatCode>General</c:formatCode>
                <c:ptCount val="12"/>
                <c:pt idx="0">
                  <c:v>450</c:v>
                </c:pt>
                <c:pt idx="1">
                  <c:v>300</c:v>
                </c:pt>
                <c:pt idx="2">
                  <c:v>440</c:v>
                </c:pt>
                <c:pt idx="3">
                  <c:v>360</c:v>
                </c:pt>
                <c:pt idx="4">
                  <c:v>290</c:v>
                </c:pt>
                <c:pt idx="5">
                  <c:v>450</c:v>
                </c:pt>
                <c:pt idx="6">
                  <c:v>340</c:v>
                </c:pt>
                <c:pt idx="7">
                  <c:v>370</c:v>
                </c:pt>
                <c:pt idx="8">
                  <c:v>500</c:v>
                </c:pt>
                <c:pt idx="9">
                  <c:v>490</c:v>
                </c:pt>
                <c:pt idx="10">
                  <c:v>430</c:v>
                </c:pt>
                <c:pt idx="11">
                  <c:v>390</c:v>
                </c:pt>
              </c:numCache>
            </c:numRef>
          </c:xVal>
          <c:yVal>
            <c:numRef>
              <c:f>Sheet9!$C$3:$C$14</c:f>
              <c:numCache>
                <c:formatCode>General</c:formatCode>
                <c:ptCount val="12"/>
                <c:pt idx="0">
                  <c:v>45</c:v>
                </c:pt>
                <c:pt idx="1">
                  <c:v>103</c:v>
                </c:pt>
                <c:pt idx="2">
                  <c:v>49</c:v>
                </c:pt>
                <c:pt idx="3">
                  <c:v>86</c:v>
                </c:pt>
                <c:pt idx="4">
                  <c:v>125</c:v>
                </c:pt>
                <c:pt idx="5">
                  <c:v>52</c:v>
                </c:pt>
                <c:pt idx="6">
                  <c:v>87</c:v>
                </c:pt>
                <c:pt idx="7">
                  <c:v>68</c:v>
                </c:pt>
                <c:pt idx="8">
                  <c:v>45</c:v>
                </c:pt>
                <c:pt idx="9">
                  <c:v>44</c:v>
                </c:pt>
                <c:pt idx="10">
                  <c:v>58</c:v>
                </c:pt>
                <c:pt idx="11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34-4577-994A-F82F9E06D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92400"/>
        <c:axId val="585391696"/>
      </c:scatterChart>
      <c:valAx>
        <c:axId val="58539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91696"/>
        <c:crosses val="autoZero"/>
        <c:crossBetween val="midCat"/>
      </c:valAx>
      <c:valAx>
        <c:axId val="5853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9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1426071741032"/>
          <c:y val="0.12265055409740447"/>
          <c:w val="0.77841907261592302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Sheet9!$P$23</c:f>
              <c:strCache>
                <c:ptCount val="1"/>
                <c:pt idx="0">
                  <c:v>Profit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Sheet9!$O$24:$O$59</c:f>
              <c:numCache>
                <c:formatCode>General</c:formatCode>
                <c:ptCount val="36"/>
                <c:pt idx="1">
                  <c:v>260</c:v>
                </c:pt>
                <c:pt idx="2">
                  <c:v>270</c:v>
                </c:pt>
                <c:pt idx="3">
                  <c:v>280</c:v>
                </c:pt>
                <c:pt idx="4">
                  <c:v>290</c:v>
                </c:pt>
                <c:pt idx="5">
                  <c:v>300</c:v>
                </c:pt>
                <c:pt idx="6">
                  <c:v>310</c:v>
                </c:pt>
                <c:pt idx="7">
                  <c:v>320</c:v>
                </c:pt>
                <c:pt idx="8">
                  <c:v>330</c:v>
                </c:pt>
                <c:pt idx="9">
                  <c:v>340</c:v>
                </c:pt>
                <c:pt idx="10">
                  <c:v>350</c:v>
                </c:pt>
                <c:pt idx="11">
                  <c:v>360</c:v>
                </c:pt>
                <c:pt idx="12">
                  <c:v>370</c:v>
                </c:pt>
                <c:pt idx="13">
                  <c:v>380</c:v>
                </c:pt>
                <c:pt idx="14">
                  <c:v>390</c:v>
                </c:pt>
                <c:pt idx="15">
                  <c:v>400</c:v>
                </c:pt>
                <c:pt idx="16">
                  <c:v>410</c:v>
                </c:pt>
                <c:pt idx="17">
                  <c:v>420</c:v>
                </c:pt>
                <c:pt idx="18">
                  <c:v>430</c:v>
                </c:pt>
                <c:pt idx="19">
                  <c:v>440</c:v>
                </c:pt>
                <c:pt idx="20">
                  <c:v>450</c:v>
                </c:pt>
                <c:pt idx="21">
                  <c:v>460</c:v>
                </c:pt>
                <c:pt idx="22">
                  <c:v>470</c:v>
                </c:pt>
                <c:pt idx="23">
                  <c:v>480</c:v>
                </c:pt>
                <c:pt idx="24">
                  <c:v>490</c:v>
                </c:pt>
                <c:pt idx="25">
                  <c:v>500</c:v>
                </c:pt>
                <c:pt idx="26">
                  <c:v>510</c:v>
                </c:pt>
                <c:pt idx="27">
                  <c:v>520</c:v>
                </c:pt>
                <c:pt idx="28">
                  <c:v>530</c:v>
                </c:pt>
                <c:pt idx="29">
                  <c:v>540</c:v>
                </c:pt>
                <c:pt idx="30">
                  <c:v>550</c:v>
                </c:pt>
                <c:pt idx="31">
                  <c:v>560</c:v>
                </c:pt>
                <c:pt idx="32">
                  <c:v>570</c:v>
                </c:pt>
                <c:pt idx="33">
                  <c:v>580</c:v>
                </c:pt>
                <c:pt idx="34">
                  <c:v>590</c:v>
                </c:pt>
                <c:pt idx="35">
                  <c:v>600</c:v>
                </c:pt>
              </c:numCache>
            </c:numRef>
          </c:xVal>
          <c:yVal>
            <c:numRef>
              <c:f>Sheet9!$P$24:$P$59</c:f>
              <c:numCache>
                <c:formatCode>_ "₹"\ * #,##0_ ;_ "₹"\ * \-#,##0_ ;_ "₹"\ * "-"??_ ;_ @_ </c:formatCode>
                <c:ptCount val="36"/>
                <c:pt idx="0">
                  <c:v>891485.71155898133</c:v>
                </c:pt>
                <c:pt idx="1">
                  <c:v>0</c:v>
                </c:pt>
                <c:pt idx="2">
                  <c:v>134795.30092408927</c:v>
                </c:pt>
                <c:pt idx="3">
                  <c:v>251518.12479914958</c:v>
                </c:pt>
                <c:pt idx="4">
                  <c:v>352843.9614474657</c:v>
                </c:pt>
                <c:pt idx="5">
                  <c:v>440990.72148183268</c:v>
                </c:pt>
                <c:pt idx="6">
                  <c:v>517807.94184547337</c:v>
                </c:pt>
                <c:pt idx="7">
                  <c:v>584846.51499610581</c:v>
                </c:pt>
                <c:pt idx="8">
                  <c:v>643413.63093730668</c:v>
                </c:pt>
                <c:pt idx="9">
                  <c:v>694616.39205569122</c:v>
                </c:pt>
                <c:pt idx="10">
                  <c:v>739396.67870041588</c:v>
                </c:pt>
                <c:pt idx="11">
                  <c:v>778559.20385889057</c:v>
                </c:pt>
                <c:pt idx="12">
                  <c:v>812794.22689900151</c:v>
                </c:pt>
                <c:pt idx="13">
                  <c:v>842696.0501437569</c:v>
                </c:pt>
                <c:pt idx="14">
                  <c:v>868778.16390714701</c:v>
                </c:pt>
                <c:pt idx="15">
                  <c:v>891485.71155898133</c:v>
                </c:pt>
                <c:pt idx="16">
                  <c:v>911205.79916013218</c:v>
                </c:pt>
                <c:pt idx="17">
                  <c:v>928276.06199751236</c:v>
                </c:pt>
                <c:pt idx="18">
                  <c:v>942991.81410970096</c:v>
                </c:pt>
                <c:pt idx="19">
                  <c:v>955612.04017882701</c:v>
                </c:pt>
                <c:pt idx="20">
                  <c:v>966364.43722847849</c:v>
                </c:pt>
                <c:pt idx="21">
                  <c:v>975449.67289538402</c:v>
                </c:pt>
                <c:pt idx="22">
                  <c:v>983044.99501067516</c:v>
                </c:pt>
                <c:pt idx="23">
                  <c:v>989307.30186243448</c:v>
                </c:pt>
                <c:pt idx="24">
                  <c:v>994375.76232326543</c:v>
                </c:pt>
                <c:pt idx="25">
                  <c:v>998374.05887902016</c:v>
                </c:pt>
                <c:pt idx="26">
                  <c:v>1001412.3136181819</c:v>
                </c:pt>
                <c:pt idx="27">
                  <c:v>1003588.7467656647</c:v>
                </c:pt>
                <c:pt idx="28">
                  <c:v>1004991.1088515423</c:v>
                </c:pt>
                <c:pt idx="29">
                  <c:v>1005697.9206906552</c:v>
                </c:pt>
                <c:pt idx="30">
                  <c:v>1005779.5496972598</c:v>
                </c:pt>
                <c:pt idx="31">
                  <c:v>1005299.146421636</c:v>
                </c:pt>
                <c:pt idx="32">
                  <c:v>1004313.4613767179</c:v>
                </c:pt>
                <c:pt idx="33">
                  <c:v>1002873.5590668377</c:v>
                </c:pt>
                <c:pt idx="34">
                  <c:v>1001025.4435135514</c:v>
                </c:pt>
                <c:pt idx="35">
                  <c:v>998810.60739627271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8-4E86-ACF2-24BAFCD32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400144"/>
        <c:axId val="585401904"/>
      </c:scatterChart>
      <c:valAx>
        <c:axId val="58540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01904"/>
        <c:crosses val="autoZero"/>
        <c:crossBetween val="midCat"/>
      </c:valAx>
      <c:valAx>
        <c:axId val="5854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 &quot;₹&quot;\ * #,##0_ ;_ &quot;₹&quot;\ * \-#,##0_ ;_ &quot;₹&quot;\ * &quot;-&quot;??_ ;_ 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0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321</xdr:colOff>
      <xdr:row>2</xdr:row>
      <xdr:rowOff>1</xdr:rowOff>
    </xdr:from>
    <xdr:to>
      <xdr:col>18</xdr:col>
      <xdr:colOff>20054</xdr:colOff>
      <xdr:row>16</xdr:row>
      <xdr:rowOff>104430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5290BC-494D-4CDE-86F4-3C7AAA38FF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21" t="25706" r="18421" b="22568"/>
        <a:stretch/>
      </xdr:blipFill>
      <xdr:spPr>
        <a:xfrm>
          <a:off x="8128321" y="454527"/>
          <a:ext cx="4885838" cy="2631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11194</xdr:colOff>
      <xdr:row>2</xdr:row>
      <xdr:rowOff>95594</xdr:rowOff>
    </xdr:from>
    <xdr:to>
      <xdr:col>22</xdr:col>
      <xdr:colOff>122619</xdr:colOff>
      <xdr:row>22</xdr:row>
      <xdr:rowOff>166414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29D0CE-2BA8-86CF-BB8B-E4D414E0B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344" t="44946" r="19702" b="17219"/>
        <a:stretch/>
      </xdr:blipFill>
      <xdr:spPr>
        <a:xfrm>
          <a:off x="7368435" y="463456"/>
          <a:ext cx="6242461" cy="3749441"/>
        </a:xfrm>
        <a:prstGeom prst="rect">
          <a:avLst/>
        </a:prstGeom>
      </xdr:spPr>
    </xdr:pic>
    <xdr:clientData/>
  </xdr:twoCellAnchor>
  <xdr:twoCellAnchor>
    <xdr:from>
      <xdr:col>7</xdr:col>
      <xdr:colOff>231913</xdr:colOff>
      <xdr:row>0</xdr:row>
      <xdr:rowOff>173105</xdr:rowOff>
    </xdr:from>
    <xdr:to>
      <xdr:col>16</xdr:col>
      <xdr:colOff>397566</xdr:colOff>
      <xdr:row>22</xdr:row>
      <xdr:rowOff>24847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6F36E-6E2B-FC7D-050C-016ECFDAC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148643</xdr:colOff>
      <xdr:row>0</xdr:row>
      <xdr:rowOff>174032</xdr:rowOff>
    </xdr:from>
    <xdr:to>
      <xdr:col>21</xdr:col>
      <xdr:colOff>134121</xdr:colOff>
      <xdr:row>19</xdr:row>
      <xdr:rowOff>146147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0DA6F5-AC6A-B672-3D46-D6A143369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477" t="35804" r="19035" b="28646"/>
        <a:stretch/>
      </xdr:blipFill>
      <xdr:spPr>
        <a:xfrm>
          <a:off x="6816143" y="174032"/>
          <a:ext cx="6046842" cy="3513683"/>
        </a:xfrm>
        <a:prstGeom prst="rect">
          <a:avLst/>
        </a:prstGeom>
      </xdr:spPr>
    </xdr:pic>
    <xdr:clientData/>
  </xdr:twoCellAnchor>
  <xdr:twoCellAnchor>
    <xdr:from>
      <xdr:col>8</xdr:col>
      <xdr:colOff>147205</xdr:colOff>
      <xdr:row>0</xdr:row>
      <xdr:rowOff>0</xdr:rowOff>
    </xdr:from>
    <xdr:to>
      <xdr:col>22</xdr:col>
      <xdr:colOff>580160</xdr:colOff>
      <xdr:row>23</xdr:row>
      <xdr:rowOff>137679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99398-D2CD-F557-8FD5-21E2C825E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448653</xdr:colOff>
      <xdr:row>0</xdr:row>
      <xdr:rowOff>56973</xdr:rowOff>
    </xdr:from>
    <xdr:to>
      <xdr:col>16</xdr:col>
      <xdr:colOff>283624</xdr:colOff>
      <xdr:row>10</xdr:row>
      <xdr:rowOff>106824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76F9D4-169C-0A65-F64C-89C0737EC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418" t="39504" r="19361" b="32053"/>
        <a:stretch/>
      </xdr:blipFill>
      <xdr:spPr>
        <a:xfrm>
          <a:off x="7014672" y="56973"/>
          <a:ext cx="5952336" cy="19797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227692</xdr:colOff>
      <xdr:row>3</xdr:row>
      <xdr:rowOff>90714</xdr:rowOff>
    </xdr:from>
    <xdr:to>
      <xdr:col>13</xdr:col>
      <xdr:colOff>568922</xdr:colOff>
      <xdr:row>11</xdr:row>
      <xdr:rowOff>110768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93652-075A-61CC-5283-50A933A0DF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105" t="23310" r="21803" b="62269"/>
        <a:stretch/>
      </xdr:blipFill>
      <xdr:spPr>
        <a:xfrm>
          <a:off x="6341835" y="635000"/>
          <a:ext cx="5101916" cy="14714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71120</xdr:colOff>
      <xdr:row>1</xdr:row>
      <xdr:rowOff>5080</xdr:rowOff>
    </xdr:from>
    <xdr:to>
      <xdr:col>11</xdr:col>
      <xdr:colOff>314960</xdr:colOff>
      <xdr:row>15</xdr:row>
      <xdr:rowOff>20320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B3818-ACCB-0E44-50F5-3005AE173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243840</xdr:colOff>
      <xdr:row>36</xdr:row>
      <xdr:rowOff>30480</xdr:rowOff>
    </xdr:from>
    <xdr:to>
      <xdr:col>13</xdr:col>
      <xdr:colOff>190500</xdr:colOff>
      <xdr:row>51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E534F7-8872-EAD6-2DE6-6866F84FB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9124-E103-4D9C-B1E2-CC8A4BA7BEC4}">
  <dimension ref="A1:B20"/>
  <sheetViews>
    <sheetView workbookViewId="0">
      <selection activeCell="D18" sqref="D18"/>
    </sheetView>
  </sheetViews>
  <sheetFormatPr defaultRowHeight="14.4" x14ac:dyDescent="0.3"/>
  <cols>
    <col min="1" max="1" width="14" customWidth="1"/>
    <col min="2" max="2" width="12.77734375" customWidth="1"/>
  </cols>
  <sheetData>
    <row r="1" spans="1:2" ht="20.399999999999999" thickBot="1" x14ac:dyDescent="0.45">
      <c r="A1" s="12" t="s">
        <v>0</v>
      </c>
      <c r="B1" s="12"/>
    </row>
    <row r="2" spans="1:2" ht="15" thickTop="1" x14ac:dyDescent="0.3"/>
    <row r="3" spans="1:2" x14ac:dyDescent="0.3">
      <c r="A3" s="1" t="s">
        <v>1</v>
      </c>
      <c r="B3" s="4"/>
    </row>
    <row r="4" spans="1:2" x14ac:dyDescent="0.3">
      <c r="A4" s="6" t="s">
        <v>2</v>
      </c>
      <c r="B4" s="7">
        <v>50000</v>
      </c>
    </row>
    <row r="5" spans="1:2" x14ac:dyDescent="0.3">
      <c r="A5" s="6" t="s">
        <v>3</v>
      </c>
      <c r="B5" s="7">
        <f>22%*B4</f>
        <v>11000</v>
      </c>
    </row>
    <row r="6" spans="1:2" x14ac:dyDescent="0.3">
      <c r="A6" s="6" t="s">
        <v>4</v>
      </c>
      <c r="B6" s="8">
        <v>5000</v>
      </c>
    </row>
    <row r="7" spans="1:2" x14ac:dyDescent="0.3">
      <c r="A7" s="6" t="s">
        <v>5</v>
      </c>
      <c r="B7" s="8">
        <v>500</v>
      </c>
    </row>
    <row r="8" spans="1:2" x14ac:dyDescent="0.3">
      <c r="A8" s="6" t="s">
        <v>6</v>
      </c>
      <c r="B8" s="8">
        <v>5000</v>
      </c>
    </row>
    <row r="9" spans="1:2" x14ac:dyDescent="0.3">
      <c r="A9" s="1" t="s">
        <v>7</v>
      </c>
      <c r="B9" s="9">
        <f>B4-B5-B6-B7-B8</f>
        <v>28500</v>
      </c>
    </row>
    <row r="11" spans="1:2" x14ac:dyDescent="0.3">
      <c r="A11" s="1" t="s">
        <v>8</v>
      </c>
    </row>
    <row r="12" spans="1:2" x14ac:dyDescent="0.3">
      <c r="A12" s="6" t="s">
        <v>9</v>
      </c>
      <c r="B12" s="8">
        <v>6000</v>
      </c>
    </row>
    <row r="13" spans="1:2" x14ac:dyDescent="0.3">
      <c r="A13" s="6" t="s">
        <v>10</v>
      </c>
      <c r="B13" s="8">
        <v>5000</v>
      </c>
    </row>
    <row r="14" spans="1:2" x14ac:dyDescent="0.3">
      <c r="A14" s="6" t="s">
        <v>11</v>
      </c>
      <c r="B14" s="8">
        <v>2000</v>
      </c>
    </row>
    <row r="15" spans="1:2" x14ac:dyDescent="0.3">
      <c r="A15" s="6" t="s">
        <v>13</v>
      </c>
      <c r="B15" s="8">
        <v>5000</v>
      </c>
    </row>
    <row r="16" spans="1:2" x14ac:dyDescent="0.3">
      <c r="A16" s="6" t="s">
        <v>12</v>
      </c>
      <c r="B16" s="8">
        <v>500</v>
      </c>
    </row>
    <row r="17" spans="1:2" x14ac:dyDescent="0.3">
      <c r="A17" s="6" t="s">
        <v>14</v>
      </c>
      <c r="B17" s="8">
        <v>0</v>
      </c>
    </row>
    <row r="18" spans="1:2" x14ac:dyDescent="0.3">
      <c r="A18" s="6" t="s">
        <v>15</v>
      </c>
      <c r="B18" s="8">
        <v>10000</v>
      </c>
    </row>
    <row r="19" spans="1:2" x14ac:dyDescent="0.3">
      <c r="A19" s="1" t="s">
        <v>16</v>
      </c>
      <c r="B19" s="10">
        <f>SUM(B12:B18)</f>
        <v>28500</v>
      </c>
    </row>
    <row r="20" spans="1:2" x14ac:dyDescent="0.3">
      <c r="A20" s="1" t="s">
        <v>17</v>
      </c>
      <c r="B20" s="10">
        <f>B9-B19</f>
        <v>0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2701-9055-4442-AA3B-FA1214EF8B25}">
  <dimension ref="A1:V22"/>
  <sheetViews>
    <sheetView zoomScale="114" workbookViewId="0">
      <selection activeCell="C14" sqref="C14"/>
    </sheetView>
  </sheetViews>
  <sheetFormatPr defaultRowHeight="14.4" x14ac:dyDescent="0.3"/>
  <cols>
    <col min="1" max="1" width="23.21875" bestFit="1" customWidth="1"/>
    <col min="2" max="2" width="11.88671875" bestFit="1" customWidth="1"/>
    <col min="3" max="3" width="14.5546875" bestFit="1" customWidth="1"/>
    <col min="6" max="6" width="15.6640625" bestFit="1" customWidth="1"/>
  </cols>
  <sheetData>
    <row r="1" spans="1:22" ht="20.399999999999999" thickBot="1" x14ac:dyDescent="0.45">
      <c r="A1" s="12" t="s">
        <v>18</v>
      </c>
      <c r="B1" s="12"/>
      <c r="C1" s="12"/>
      <c r="D1" s="12"/>
    </row>
    <row r="2" spans="1:22" ht="15" thickTop="1" x14ac:dyDescent="0.3"/>
    <row r="4" spans="1:22" x14ac:dyDescent="0.3">
      <c r="A4" t="s">
        <v>19</v>
      </c>
    </row>
    <row r="5" spans="1:22" x14ac:dyDescent="0.3">
      <c r="A5" s="1" t="s">
        <v>20</v>
      </c>
    </row>
    <row r="6" spans="1:22" x14ac:dyDescent="0.3">
      <c r="A6" s="6" t="s">
        <v>21</v>
      </c>
      <c r="B6" s="3">
        <v>750</v>
      </c>
    </row>
    <row r="7" spans="1:22" x14ac:dyDescent="0.3">
      <c r="A7" s="6" t="s">
        <v>22</v>
      </c>
      <c r="B7" s="17">
        <v>8</v>
      </c>
      <c r="C7" t="s">
        <v>26</v>
      </c>
    </row>
    <row r="8" spans="1:22" x14ac:dyDescent="0.3">
      <c r="A8" s="1" t="s">
        <v>23</v>
      </c>
      <c r="B8" s="17"/>
      <c r="P8" s="15"/>
      <c r="Q8" s="15"/>
      <c r="R8" s="15"/>
      <c r="S8" s="15"/>
      <c r="T8" s="15"/>
      <c r="U8" s="15"/>
      <c r="V8" s="15"/>
    </row>
    <row r="9" spans="1:22" x14ac:dyDescent="0.3">
      <c r="A9" s="6" t="s">
        <v>24</v>
      </c>
      <c r="B9" s="17">
        <v>18</v>
      </c>
      <c r="C9" t="s">
        <v>26</v>
      </c>
      <c r="P9" s="15"/>
      <c r="Q9" s="15"/>
      <c r="R9" s="15"/>
      <c r="S9" s="15"/>
      <c r="T9" s="15"/>
      <c r="U9" s="15"/>
      <c r="V9" s="15"/>
    </row>
    <row r="10" spans="1:22" x14ac:dyDescent="0.3">
      <c r="A10" s="6" t="s">
        <v>25</v>
      </c>
      <c r="B10" s="17">
        <v>6</v>
      </c>
      <c r="C10" t="s">
        <v>26</v>
      </c>
      <c r="P10" s="15"/>
      <c r="Q10" s="15"/>
      <c r="R10" s="15"/>
      <c r="S10" s="15"/>
      <c r="T10" s="15"/>
      <c r="U10" s="15"/>
      <c r="V10" s="15"/>
    </row>
    <row r="11" spans="1:22" x14ac:dyDescent="0.3">
      <c r="P11" s="15"/>
      <c r="Q11" s="15"/>
      <c r="R11" s="15"/>
      <c r="S11" s="15"/>
      <c r="T11" s="15"/>
      <c r="U11" s="15"/>
      <c r="V11" s="15"/>
    </row>
    <row r="12" spans="1:22" x14ac:dyDescent="0.3">
      <c r="P12" s="15"/>
      <c r="Q12" s="15"/>
      <c r="R12" s="15"/>
      <c r="S12" s="15"/>
      <c r="T12" s="15"/>
      <c r="U12" s="15"/>
      <c r="V12" s="15"/>
    </row>
    <row r="13" spans="1:22" x14ac:dyDescent="0.3">
      <c r="P13" s="15"/>
      <c r="Q13" s="15"/>
      <c r="R13" s="15"/>
      <c r="S13" s="15"/>
      <c r="T13" s="15"/>
      <c r="U13" s="15"/>
      <c r="V13" s="15"/>
    </row>
    <row r="14" spans="1:22" x14ac:dyDescent="0.3">
      <c r="A14" t="s">
        <v>27</v>
      </c>
      <c r="B14" s="16">
        <v>1450</v>
      </c>
      <c r="P14" s="15"/>
      <c r="Q14" s="15"/>
      <c r="R14" s="15"/>
      <c r="S14" s="15"/>
      <c r="T14" s="15"/>
      <c r="U14" s="15"/>
      <c r="V14" s="15"/>
    </row>
    <row r="15" spans="1:22" x14ac:dyDescent="0.3">
      <c r="A15" t="s">
        <v>33</v>
      </c>
      <c r="B15">
        <v>1500</v>
      </c>
      <c r="P15" s="15"/>
      <c r="Q15" s="15"/>
      <c r="R15" s="15"/>
      <c r="S15" s="15"/>
      <c r="T15" s="15"/>
      <c r="U15" s="15"/>
      <c r="V15" s="15"/>
    </row>
    <row r="16" spans="1:22" x14ac:dyDescent="0.3">
      <c r="A16" t="s">
        <v>28</v>
      </c>
      <c r="B16">
        <f>MIN(B14,B15)</f>
        <v>1450</v>
      </c>
      <c r="C16" t="str">
        <f ca="1">_xlfn.FORMULATEXT(B16)</f>
        <v>=MIN(B14,B15)</v>
      </c>
      <c r="P16" s="15"/>
      <c r="Q16" s="15"/>
      <c r="R16" s="15"/>
      <c r="S16" s="15"/>
      <c r="T16" s="15"/>
      <c r="U16" s="15"/>
      <c r="V16" s="15"/>
    </row>
    <row r="17" spans="1:22" x14ac:dyDescent="0.3">
      <c r="A17" t="s">
        <v>29</v>
      </c>
      <c r="B17">
        <f>MAX(B14-B15,0)</f>
        <v>0</v>
      </c>
      <c r="C17" t="str">
        <f ca="1">_xlfn.FORMULATEXT(B17)</f>
        <v>=MAX(B14-B15,0)</v>
      </c>
      <c r="D17" s="5"/>
      <c r="P17" s="15"/>
      <c r="Q17" s="15"/>
      <c r="R17" s="15"/>
      <c r="S17" s="15"/>
      <c r="T17" s="15"/>
      <c r="U17" s="15"/>
      <c r="V17" s="15"/>
    </row>
    <row r="18" spans="1:22" x14ac:dyDescent="0.3">
      <c r="P18" s="15"/>
      <c r="Q18" s="15"/>
      <c r="R18" s="15"/>
      <c r="S18" s="15"/>
      <c r="T18" s="15"/>
      <c r="U18" s="15"/>
      <c r="V18" s="15"/>
    </row>
    <row r="19" spans="1:22" x14ac:dyDescent="0.3">
      <c r="A19" s="18" t="s">
        <v>30</v>
      </c>
      <c r="B19" s="3">
        <f>B6+B14*B7</f>
        <v>12350</v>
      </c>
      <c r="C19" t="str">
        <f ca="1">_xlfn.FORMULATEXT(B19)</f>
        <v>=B6+B14*B7</v>
      </c>
      <c r="P19" s="15"/>
      <c r="Q19" s="15"/>
      <c r="R19" s="15"/>
      <c r="S19" s="15"/>
      <c r="T19" s="15"/>
      <c r="U19" s="15"/>
      <c r="V19" s="15"/>
    </row>
    <row r="20" spans="1:22" x14ac:dyDescent="0.3">
      <c r="A20" s="18" t="s">
        <v>31</v>
      </c>
      <c r="B20" s="3">
        <f>18*B16+6*B17</f>
        <v>26100</v>
      </c>
      <c r="C20" t="str">
        <f ca="1">_xlfn.FORMULATEXT(B20)</f>
        <v>=18*B16+6*B17</v>
      </c>
      <c r="P20" s="15"/>
      <c r="Q20" s="15"/>
      <c r="R20" s="15"/>
      <c r="S20" s="15"/>
      <c r="T20" s="15"/>
      <c r="U20" s="15"/>
      <c r="V20" s="15"/>
    </row>
    <row r="21" spans="1:22" x14ac:dyDescent="0.3">
      <c r="A21" s="18" t="s">
        <v>32</v>
      </c>
      <c r="B21" s="3">
        <f>B20-B19</f>
        <v>13750</v>
      </c>
      <c r="C21" t="str">
        <f ca="1">_xlfn.FORMULATEXT(B21)</f>
        <v>=B20-B19</v>
      </c>
      <c r="P21" s="15"/>
      <c r="Q21" s="15"/>
      <c r="R21" s="15"/>
      <c r="S21" s="15"/>
      <c r="T21" s="15"/>
      <c r="U21" s="15"/>
      <c r="V21" s="15"/>
    </row>
    <row r="22" spans="1:22" x14ac:dyDescent="0.3">
      <c r="P22" s="15"/>
      <c r="Q22" s="15"/>
      <c r="R22" s="15"/>
      <c r="S22" s="15"/>
      <c r="T22" s="15"/>
      <c r="U22" s="15"/>
      <c r="V22" s="15"/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43348-2E94-4664-A92B-5C091E2FEAA4}">
  <dimension ref="A1:F26"/>
  <sheetViews>
    <sheetView zoomScale="92" workbookViewId="0">
      <selection activeCell="G10" sqref="G10"/>
    </sheetView>
  </sheetViews>
  <sheetFormatPr defaultRowHeight="14.4" x14ac:dyDescent="0.3"/>
  <cols>
    <col min="1" max="1" width="17" customWidth="1"/>
    <col min="2" max="2" width="9.5546875" bestFit="1" customWidth="1"/>
    <col min="3" max="3" width="10.88671875" customWidth="1"/>
    <col min="4" max="4" width="9.5546875" bestFit="1" customWidth="1"/>
    <col min="5" max="6" width="15.6640625" bestFit="1" customWidth="1"/>
  </cols>
  <sheetData>
    <row r="1" spans="1:4" ht="20.399999999999999" thickBot="1" x14ac:dyDescent="0.45">
      <c r="A1" s="20" t="s">
        <v>34</v>
      </c>
      <c r="B1" s="20"/>
      <c r="C1" s="20"/>
    </row>
    <row r="2" spans="1:4" ht="15" thickTop="1" x14ac:dyDescent="0.3"/>
    <row r="3" spans="1:4" x14ac:dyDescent="0.3">
      <c r="A3" s="11" t="s">
        <v>35</v>
      </c>
      <c r="B3" s="11" t="s">
        <v>36</v>
      </c>
      <c r="C3" s="11" t="s">
        <v>37</v>
      </c>
    </row>
    <row r="4" spans="1:4" x14ac:dyDescent="0.3">
      <c r="A4" s="5" t="s">
        <v>38</v>
      </c>
      <c r="B4" s="2">
        <v>5.5</v>
      </c>
      <c r="C4" s="2">
        <v>4.3</v>
      </c>
    </row>
    <row r="5" spans="1:4" x14ac:dyDescent="0.3">
      <c r="A5" s="5" t="s">
        <v>39</v>
      </c>
      <c r="B5" s="21">
        <v>30</v>
      </c>
      <c r="C5" s="21">
        <v>30</v>
      </c>
    </row>
    <row r="6" spans="1:4" x14ac:dyDescent="0.3">
      <c r="A6" s="5" t="s">
        <v>40</v>
      </c>
      <c r="B6" s="19">
        <f>B5*B4</f>
        <v>165</v>
      </c>
      <c r="C6" s="19">
        <f>C5*C4</f>
        <v>129</v>
      </c>
    </row>
    <row r="8" spans="1:4" x14ac:dyDescent="0.3">
      <c r="A8" s="5" t="s">
        <v>41</v>
      </c>
      <c r="B8">
        <v>16</v>
      </c>
      <c r="C8">
        <v>16</v>
      </c>
    </row>
    <row r="9" spans="1:4" x14ac:dyDescent="0.3">
      <c r="A9" s="5" t="s">
        <v>42</v>
      </c>
      <c r="B9" s="2">
        <v>18.5</v>
      </c>
      <c r="C9" s="2">
        <v>18.5</v>
      </c>
    </row>
    <row r="10" spans="1:4" x14ac:dyDescent="0.3">
      <c r="A10" s="5" t="s">
        <v>43</v>
      </c>
      <c r="B10" s="19">
        <f>B9*B8</f>
        <v>296</v>
      </c>
      <c r="C10" s="19">
        <f>C9*C8</f>
        <v>296</v>
      </c>
    </row>
    <row r="12" spans="1:4" x14ac:dyDescent="0.3">
      <c r="A12" s="5" t="s">
        <v>30</v>
      </c>
      <c r="B12" s="19">
        <f>B10+B6</f>
        <v>461</v>
      </c>
      <c r="C12" s="19">
        <f>C10+C6</f>
        <v>425</v>
      </c>
    </row>
    <row r="14" spans="1:4" x14ac:dyDescent="0.3">
      <c r="A14" s="5" t="s">
        <v>44</v>
      </c>
      <c r="B14" s="22">
        <v>2.4E-2</v>
      </c>
      <c r="C14" s="22">
        <v>1.7000000000000001E-2</v>
      </c>
      <c r="D14" s="22">
        <v>1.4999999999999999E-2</v>
      </c>
    </row>
    <row r="18" spans="1:6" x14ac:dyDescent="0.3">
      <c r="A18" s="25" t="s">
        <v>45</v>
      </c>
      <c r="B18" s="25" t="s">
        <v>36</v>
      </c>
      <c r="C18" s="25" t="s">
        <v>37</v>
      </c>
      <c r="D18" s="25" t="s">
        <v>46</v>
      </c>
      <c r="E18" s="25" t="s">
        <v>47</v>
      </c>
      <c r="F18" s="25" t="s">
        <v>48</v>
      </c>
    </row>
    <row r="19" spans="1:6" x14ac:dyDescent="0.3">
      <c r="A19" s="25">
        <v>0</v>
      </c>
      <c r="B19" s="26">
        <f>B6</f>
        <v>165</v>
      </c>
      <c r="C19" s="26">
        <f>C6</f>
        <v>129</v>
      </c>
      <c r="D19" s="26">
        <f>B10</f>
        <v>296</v>
      </c>
      <c r="E19" s="26">
        <f>B19+D19</f>
        <v>461</v>
      </c>
      <c r="F19" s="26">
        <f>C19+D19</f>
        <v>425</v>
      </c>
    </row>
    <row r="20" spans="1:6" x14ac:dyDescent="0.3">
      <c r="A20" s="25">
        <v>1</v>
      </c>
      <c r="B20" s="26">
        <f>B19*(1+$B$14)</f>
        <v>168.96</v>
      </c>
      <c r="C20" s="26">
        <f>C19*(1+$C$14)</f>
        <v>131.19299999999998</v>
      </c>
      <c r="D20" s="26">
        <f>D19*(1+$D$14)</f>
        <v>300.44</v>
      </c>
      <c r="E20" s="26">
        <f t="shared" ref="E20:E26" si="0">B20+D20</f>
        <v>469.4</v>
      </c>
      <c r="F20" s="26">
        <f t="shared" ref="F20:F26" si="1">C20+D20</f>
        <v>431.63299999999998</v>
      </c>
    </row>
    <row r="21" spans="1:6" x14ac:dyDescent="0.3">
      <c r="A21" s="25">
        <v>2</v>
      </c>
      <c r="B21" s="26">
        <f t="shared" ref="B21:B26" si="2">B20*(1+$B$14)</f>
        <v>173.01504</v>
      </c>
      <c r="C21" s="26">
        <f t="shared" ref="C21:C26" si="3">C20*(1+$C$14)</f>
        <v>133.42328099999997</v>
      </c>
      <c r="D21" s="26">
        <f t="shared" ref="D21:D26" si="4">D20*(1+$D$14)</f>
        <v>304.94659999999999</v>
      </c>
      <c r="E21" s="26">
        <f t="shared" si="0"/>
        <v>477.96163999999999</v>
      </c>
      <c r="F21" s="26">
        <f t="shared" si="1"/>
        <v>438.36988099999996</v>
      </c>
    </row>
    <row r="22" spans="1:6" x14ac:dyDescent="0.3">
      <c r="A22" s="25">
        <v>3</v>
      </c>
      <c r="B22" s="26">
        <f t="shared" si="2"/>
        <v>177.16740096000001</v>
      </c>
      <c r="C22" s="26">
        <f t="shared" si="3"/>
        <v>135.69147677699996</v>
      </c>
      <c r="D22" s="26">
        <f t="shared" si="4"/>
        <v>309.52079899999995</v>
      </c>
      <c r="E22" s="26">
        <f t="shared" si="0"/>
        <v>486.68819995999996</v>
      </c>
      <c r="F22" s="26">
        <f t="shared" si="1"/>
        <v>445.21227577699995</v>
      </c>
    </row>
    <row r="23" spans="1:6" x14ac:dyDescent="0.3">
      <c r="A23" s="25">
        <v>4</v>
      </c>
      <c r="B23" s="26">
        <f t="shared" si="2"/>
        <v>181.41941858304003</v>
      </c>
      <c r="C23" s="26">
        <f t="shared" si="3"/>
        <v>137.99823188220896</v>
      </c>
      <c r="D23" s="26">
        <f t="shared" si="4"/>
        <v>314.16361098499993</v>
      </c>
      <c r="E23" s="26">
        <f t="shared" si="0"/>
        <v>495.58302956803993</v>
      </c>
      <c r="F23" s="26">
        <f t="shared" si="1"/>
        <v>452.16184286720886</v>
      </c>
    </row>
    <row r="24" spans="1:6" x14ac:dyDescent="0.3">
      <c r="A24" s="25">
        <v>5</v>
      </c>
      <c r="B24" s="26">
        <f t="shared" si="2"/>
        <v>185.77348462903299</v>
      </c>
      <c r="C24" s="26">
        <f t="shared" si="3"/>
        <v>140.34420182420649</v>
      </c>
      <c r="D24" s="26">
        <f t="shared" si="4"/>
        <v>318.87606514977489</v>
      </c>
      <c r="E24" s="26">
        <f t="shared" si="0"/>
        <v>504.64954977880791</v>
      </c>
      <c r="F24" s="26">
        <f t="shared" si="1"/>
        <v>459.22026697398138</v>
      </c>
    </row>
    <row r="25" spans="1:6" x14ac:dyDescent="0.3">
      <c r="A25" s="25">
        <v>6</v>
      </c>
      <c r="B25" s="26">
        <f t="shared" si="2"/>
        <v>190.2320482601298</v>
      </c>
      <c r="C25" s="26">
        <f t="shared" si="3"/>
        <v>142.730053255218</v>
      </c>
      <c r="D25" s="26">
        <f t="shared" si="4"/>
        <v>323.65920612702149</v>
      </c>
      <c r="E25" s="26">
        <f t="shared" si="0"/>
        <v>513.89125438715132</v>
      </c>
      <c r="F25" s="26">
        <f t="shared" si="1"/>
        <v>466.38925938223952</v>
      </c>
    </row>
    <row r="26" spans="1:6" x14ac:dyDescent="0.3">
      <c r="A26" s="25">
        <v>7</v>
      </c>
      <c r="B26" s="26">
        <f t="shared" si="2"/>
        <v>194.79761741837291</v>
      </c>
      <c r="C26" s="26">
        <f t="shared" si="3"/>
        <v>145.15646416055668</v>
      </c>
      <c r="D26" s="26">
        <f t="shared" si="4"/>
        <v>328.5140942189268</v>
      </c>
      <c r="E26" s="26">
        <f t="shared" si="0"/>
        <v>523.31171163729971</v>
      </c>
      <c r="F26" s="26">
        <f t="shared" si="1"/>
        <v>473.67055837948351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FE8CE-4B15-4D45-9AAE-3D39329F8F43}">
  <dimension ref="A1:I22"/>
  <sheetViews>
    <sheetView zoomScale="88" workbookViewId="0">
      <selection activeCell="A3" sqref="A3:A4"/>
    </sheetView>
  </sheetViews>
  <sheetFormatPr defaultRowHeight="14.4" x14ac:dyDescent="0.3"/>
  <cols>
    <col min="1" max="1" width="22.88671875" customWidth="1"/>
    <col min="2" max="2" width="13.109375" bestFit="1" customWidth="1"/>
    <col min="7" max="7" width="13.21875" bestFit="1" customWidth="1"/>
  </cols>
  <sheetData>
    <row r="1" spans="1:8" ht="20.399999999999999" thickBot="1" x14ac:dyDescent="0.45">
      <c r="A1" s="20" t="s">
        <v>49</v>
      </c>
      <c r="B1" s="20"/>
      <c r="C1" s="20"/>
    </row>
    <row r="2" spans="1:8" ht="15" thickTop="1" x14ac:dyDescent="0.3"/>
    <row r="3" spans="1:8" x14ac:dyDescent="0.3">
      <c r="A3" s="1" t="s">
        <v>50</v>
      </c>
    </row>
    <row r="4" spans="1:8" x14ac:dyDescent="0.3">
      <c r="A4" s="1" t="s">
        <v>35</v>
      </c>
    </row>
    <row r="5" spans="1:8" x14ac:dyDescent="0.3">
      <c r="A5" s="6" t="s">
        <v>51</v>
      </c>
      <c r="B5" s="3">
        <v>20000</v>
      </c>
      <c r="G5" t="s">
        <v>62</v>
      </c>
    </row>
    <row r="6" spans="1:8" x14ac:dyDescent="0.3">
      <c r="B6" s="2"/>
      <c r="G6" t="s">
        <v>63</v>
      </c>
      <c r="H6" t="s">
        <v>64</v>
      </c>
    </row>
    <row r="7" spans="1:8" x14ac:dyDescent="0.3">
      <c r="A7" s="1" t="s">
        <v>22</v>
      </c>
      <c r="B7" s="2"/>
      <c r="H7" s="30">
        <f>B22</f>
        <v>0</v>
      </c>
    </row>
    <row r="8" spans="1:8" x14ac:dyDescent="0.3">
      <c r="A8" s="6" t="s">
        <v>51</v>
      </c>
      <c r="B8" s="2">
        <v>0.1</v>
      </c>
      <c r="C8" t="s">
        <v>53</v>
      </c>
      <c r="G8" s="28">
        <v>0.03</v>
      </c>
      <c r="H8">
        <f t="dataTable" ref="H8:H18" dt2D="0" dtr="0" r1="B16"/>
        <v>-21600</v>
      </c>
    </row>
    <row r="9" spans="1:8" x14ac:dyDescent="0.3">
      <c r="A9" s="6" t="s">
        <v>52</v>
      </c>
      <c r="B9" s="2">
        <v>0.15</v>
      </c>
      <c r="C9" t="s">
        <v>53</v>
      </c>
      <c r="G9" s="22">
        <v>3.2500000000000001E-2</v>
      </c>
      <c r="H9">
        <v>-19650</v>
      </c>
    </row>
    <row r="10" spans="1:8" x14ac:dyDescent="0.3">
      <c r="A10" s="6" t="s">
        <v>54</v>
      </c>
      <c r="B10" s="2">
        <v>0.2</v>
      </c>
      <c r="C10" t="s">
        <v>55</v>
      </c>
      <c r="G10" s="28">
        <v>0.04</v>
      </c>
      <c r="H10">
        <v>-13800</v>
      </c>
    </row>
    <row r="11" spans="1:8" x14ac:dyDescent="0.3">
      <c r="A11" s="6" t="s">
        <v>57</v>
      </c>
      <c r="B11" s="2">
        <v>32</v>
      </c>
      <c r="C11" t="s">
        <v>55</v>
      </c>
      <c r="G11" s="22">
        <v>4.4999999999999998E-2</v>
      </c>
      <c r="H11">
        <v>-9900</v>
      </c>
    </row>
    <row r="12" spans="1:8" x14ac:dyDescent="0.3">
      <c r="A12" s="6" t="s">
        <v>30</v>
      </c>
      <c r="B12" s="29">
        <f>B5+(B9+B8)*B15+(B10+B11)*B17</f>
        <v>230769.23076923087</v>
      </c>
      <c r="C12" t="str">
        <f ca="1">_xlfn.FORMULATEXT(B12)</f>
        <v>=B5+(B9+B8)*B15+(B10+B11)*B17</v>
      </c>
      <c r="G12" s="28">
        <v>0.05</v>
      </c>
      <c r="H12">
        <v>-6000</v>
      </c>
    </row>
    <row r="13" spans="1:8" x14ac:dyDescent="0.3">
      <c r="G13" s="22">
        <v>5.5E-2</v>
      </c>
      <c r="H13">
        <v>-2100.0000000000291</v>
      </c>
    </row>
    <row r="14" spans="1:8" x14ac:dyDescent="0.3">
      <c r="G14" s="28">
        <v>0.06</v>
      </c>
      <c r="H14">
        <v>1799.9999999999709</v>
      </c>
    </row>
    <row r="15" spans="1:8" x14ac:dyDescent="0.3">
      <c r="A15" t="s">
        <v>58</v>
      </c>
      <c r="B15">
        <v>100000</v>
      </c>
      <c r="G15" s="22">
        <v>6.5000000000000002E-2</v>
      </c>
      <c r="H15">
        <v>5699.9999999999709</v>
      </c>
    </row>
    <row r="16" spans="1:8" x14ac:dyDescent="0.3">
      <c r="A16" t="s">
        <v>59</v>
      </c>
      <c r="B16" s="28">
        <v>5.7692307692307716E-2</v>
      </c>
      <c r="C16" t="s">
        <v>61</v>
      </c>
      <c r="G16" s="28">
        <v>7.0000000000000007E-2</v>
      </c>
      <c r="H16">
        <v>9600</v>
      </c>
    </row>
    <row r="17" spans="1:9" x14ac:dyDescent="0.3">
      <c r="A17" t="s">
        <v>60</v>
      </c>
      <c r="B17">
        <f>B15*B16</f>
        <v>5769.2307692307713</v>
      </c>
      <c r="C17" t="str">
        <f ca="1">_xlfn.FORMULATEXT(B17)</f>
        <v>=B15*B16</v>
      </c>
      <c r="G17" s="22">
        <v>7.4999999999999997E-2</v>
      </c>
      <c r="H17">
        <v>13500</v>
      </c>
      <c r="I17" s="4"/>
    </row>
    <row r="18" spans="1:9" x14ac:dyDescent="0.3">
      <c r="G18" s="28">
        <v>0.08</v>
      </c>
      <c r="H18">
        <v>17400</v>
      </c>
    </row>
    <row r="19" spans="1:9" x14ac:dyDescent="0.3">
      <c r="A19" s="27" t="s">
        <v>23</v>
      </c>
    </row>
    <row r="20" spans="1:9" x14ac:dyDescent="0.3">
      <c r="A20" s="6" t="s">
        <v>56</v>
      </c>
      <c r="B20" s="2">
        <v>40</v>
      </c>
    </row>
    <row r="21" spans="1:9" x14ac:dyDescent="0.3">
      <c r="A21" s="6" t="s">
        <v>31</v>
      </c>
      <c r="B21" s="29">
        <f>B17*B20</f>
        <v>230769.23076923087</v>
      </c>
    </row>
    <row r="22" spans="1:9" x14ac:dyDescent="0.3">
      <c r="A22" s="1" t="s">
        <v>32</v>
      </c>
      <c r="B22" s="29">
        <f>B21-B12</f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7DB8F-7618-43B9-9A75-02404E5289C2}">
  <dimension ref="A3:H19"/>
  <sheetViews>
    <sheetView workbookViewId="0">
      <selection activeCell="C19" sqref="C19"/>
    </sheetView>
  </sheetViews>
  <sheetFormatPr defaultRowHeight="14.4" x14ac:dyDescent="0.3"/>
  <cols>
    <col min="1" max="1" width="20.44140625" bestFit="1" customWidth="1"/>
    <col min="2" max="2" width="10.33203125" bestFit="1" customWidth="1"/>
    <col min="7" max="7" width="10" bestFit="1" customWidth="1"/>
    <col min="8" max="8" width="12" bestFit="1" customWidth="1"/>
  </cols>
  <sheetData>
    <row r="3" spans="1:8" x14ac:dyDescent="0.3">
      <c r="A3" s="1" t="s">
        <v>50</v>
      </c>
      <c r="G3" t="s">
        <v>70</v>
      </c>
      <c r="H3" t="s">
        <v>76</v>
      </c>
    </row>
    <row r="4" spans="1:8" x14ac:dyDescent="0.3">
      <c r="A4" s="1" t="s">
        <v>35</v>
      </c>
      <c r="H4" s="31">
        <f>B18</f>
        <v>850</v>
      </c>
    </row>
    <row r="5" spans="1:8" x14ac:dyDescent="0.3">
      <c r="A5" s="6" t="s">
        <v>65</v>
      </c>
      <c r="B5" s="3">
        <v>200</v>
      </c>
      <c r="G5">
        <v>10</v>
      </c>
      <c r="H5">
        <f t="dataTable" ref="H5:H19" dt2D="0" dtr="0" r1="B10"/>
        <v>10</v>
      </c>
    </row>
    <row r="6" spans="1:8" x14ac:dyDescent="0.3">
      <c r="A6" s="6" t="s">
        <v>66</v>
      </c>
      <c r="B6" s="2">
        <v>0.5</v>
      </c>
      <c r="C6" t="s">
        <v>67</v>
      </c>
      <c r="G6">
        <v>20</v>
      </c>
      <c r="H6">
        <v>220</v>
      </c>
    </row>
    <row r="7" spans="1:8" x14ac:dyDescent="0.3">
      <c r="A7" s="6" t="s">
        <v>74</v>
      </c>
      <c r="B7" s="19">
        <f>B5+B9*B10*B6</f>
        <v>350</v>
      </c>
      <c r="G7">
        <v>30</v>
      </c>
      <c r="H7">
        <v>430</v>
      </c>
    </row>
    <row r="8" spans="1:8" x14ac:dyDescent="0.3">
      <c r="A8" s="1" t="s">
        <v>68</v>
      </c>
      <c r="G8">
        <v>40</v>
      </c>
      <c r="H8">
        <v>640</v>
      </c>
    </row>
    <row r="9" spans="1:8" x14ac:dyDescent="0.3">
      <c r="A9" s="6" t="s">
        <v>69</v>
      </c>
      <c r="B9">
        <v>6</v>
      </c>
      <c r="C9" t="s">
        <v>71</v>
      </c>
      <c r="G9">
        <v>50</v>
      </c>
      <c r="H9">
        <v>850</v>
      </c>
    </row>
    <row r="10" spans="1:8" x14ac:dyDescent="0.3">
      <c r="A10" s="6" t="s">
        <v>70</v>
      </c>
      <c r="B10">
        <v>50</v>
      </c>
      <c r="C10" t="s">
        <v>72</v>
      </c>
      <c r="G10">
        <v>60</v>
      </c>
      <c r="H10">
        <v>1060</v>
      </c>
    </row>
    <row r="11" spans="1:8" x14ac:dyDescent="0.3">
      <c r="G11">
        <v>70</v>
      </c>
      <c r="H11">
        <v>1270</v>
      </c>
    </row>
    <row r="12" spans="1:8" x14ac:dyDescent="0.3">
      <c r="G12">
        <v>80</v>
      </c>
      <c r="H12">
        <v>1480</v>
      </c>
    </row>
    <row r="13" spans="1:8" x14ac:dyDescent="0.3">
      <c r="A13" s="1" t="s">
        <v>23</v>
      </c>
      <c r="G13">
        <v>90</v>
      </c>
      <c r="H13">
        <v>1690</v>
      </c>
    </row>
    <row r="14" spans="1:8" x14ac:dyDescent="0.3">
      <c r="A14" s="6" t="s">
        <v>73</v>
      </c>
      <c r="B14" s="2">
        <v>4</v>
      </c>
      <c r="C14" t="s">
        <v>67</v>
      </c>
      <c r="G14">
        <v>100</v>
      </c>
      <c r="H14">
        <v>1900</v>
      </c>
    </row>
    <row r="15" spans="1:8" x14ac:dyDescent="0.3">
      <c r="A15" s="6" t="s">
        <v>75</v>
      </c>
      <c r="B15" s="19">
        <f>B9*B10*B14</f>
        <v>1200</v>
      </c>
      <c r="G15">
        <v>110</v>
      </c>
      <c r="H15">
        <v>2110</v>
      </c>
    </row>
    <row r="16" spans="1:8" x14ac:dyDescent="0.3">
      <c r="G16">
        <v>120</v>
      </c>
      <c r="H16">
        <v>2320</v>
      </c>
    </row>
    <row r="17" spans="1:8" x14ac:dyDescent="0.3">
      <c r="A17" s="1" t="s">
        <v>77</v>
      </c>
      <c r="G17">
        <v>130</v>
      </c>
      <c r="H17">
        <v>2530</v>
      </c>
    </row>
    <row r="18" spans="1:8" x14ac:dyDescent="0.3">
      <c r="A18" s="6" t="s">
        <v>78</v>
      </c>
      <c r="B18" s="19">
        <f>B15-B7</f>
        <v>850</v>
      </c>
      <c r="G18">
        <v>140</v>
      </c>
      <c r="H18">
        <v>2740</v>
      </c>
    </row>
    <row r="19" spans="1:8" x14ac:dyDescent="0.3">
      <c r="G19">
        <v>150</v>
      </c>
      <c r="H19">
        <v>2950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96B58-546C-44D9-861C-CAC3FB5A7891}">
  <dimension ref="A1:Q24"/>
  <sheetViews>
    <sheetView zoomScale="107" zoomScaleNormal="107" workbookViewId="0">
      <selection activeCell="I16" sqref="I16:Q24"/>
    </sheetView>
  </sheetViews>
  <sheetFormatPr defaultRowHeight="14.4" x14ac:dyDescent="0.3"/>
  <cols>
    <col min="1" max="1" width="12.88671875" bestFit="1" customWidth="1"/>
    <col min="2" max="2" width="11.88671875" bestFit="1" customWidth="1"/>
    <col min="3" max="3" width="26.33203125" bestFit="1" customWidth="1"/>
    <col min="8" max="8" width="9.21875" bestFit="1" customWidth="1"/>
    <col min="9" max="9" width="10.6640625" customWidth="1"/>
    <col min="10" max="10" width="10.109375" customWidth="1"/>
    <col min="11" max="11" width="12.88671875" customWidth="1"/>
    <col min="12" max="12" width="11.109375" customWidth="1"/>
    <col min="13" max="13" width="12.77734375" customWidth="1"/>
    <col min="14" max="14" width="11.33203125" customWidth="1"/>
    <col min="15" max="15" width="11.44140625" customWidth="1"/>
    <col min="16" max="17" width="8.88671875" customWidth="1"/>
  </cols>
  <sheetData>
    <row r="1" spans="1:17" ht="20.399999999999999" thickBot="1" x14ac:dyDescent="0.45">
      <c r="A1" s="12" t="s">
        <v>79</v>
      </c>
      <c r="B1" s="12"/>
      <c r="C1" s="12"/>
    </row>
    <row r="2" spans="1:17" ht="15" thickTop="1" x14ac:dyDescent="0.3"/>
    <row r="3" spans="1:17" x14ac:dyDescent="0.3">
      <c r="A3" s="1" t="s">
        <v>80</v>
      </c>
    </row>
    <row r="4" spans="1:17" x14ac:dyDescent="0.3">
      <c r="A4" s="1" t="s">
        <v>86</v>
      </c>
      <c r="B4" s="3">
        <v>30</v>
      </c>
      <c r="G4" s="24" t="s">
        <v>81</v>
      </c>
      <c r="H4" s="24" t="s">
        <v>82</v>
      </c>
    </row>
    <row r="5" spans="1:17" x14ac:dyDescent="0.3">
      <c r="A5" s="1" t="s">
        <v>87</v>
      </c>
      <c r="B5" s="3">
        <v>10</v>
      </c>
      <c r="G5" s="23">
        <v>0</v>
      </c>
      <c r="H5" s="32">
        <v>24</v>
      </c>
    </row>
    <row r="6" spans="1:17" x14ac:dyDescent="0.3">
      <c r="G6" s="23">
        <v>1000</v>
      </c>
      <c r="H6" s="32">
        <v>23</v>
      </c>
    </row>
    <row r="7" spans="1:17" x14ac:dyDescent="0.3">
      <c r="G7" s="23">
        <v>2000</v>
      </c>
      <c r="H7" s="32">
        <v>22.25</v>
      </c>
    </row>
    <row r="8" spans="1:17" x14ac:dyDescent="0.3">
      <c r="A8" t="s">
        <v>83</v>
      </c>
      <c r="B8" s="34">
        <v>3000</v>
      </c>
      <c r="C8" t="s">
        <v>85</v>
      </c>
      <c r="G8" s="23">
        <v>3000</v>
      </c>
      <c r="H8" s="32">
        <v>21.75</v>
      </c>
    </row>
    <row r="9" spans="1:17" x14ac:dyDescent="0.3">
      <c r="A9" t="s">
        <v>84</v>
      </c>
      <c r="B9" s="35">
        <v>2600</v>
      </c>
      <c r="G9" s="23">
        <v>4000</v>
      </c>
      <c r="H9" s="32">
        <v>21.3</v>
      </c>
    </row>
    <row r="10" spans="1:17" x14ac:dyDescent="0.3">
      <c r="B10" s="2"/>
    </row>
    <row r="11" spans="1:17" x14ac:dyDescent="0.3">
      <c r="A11" t="s">
        <v>88</v>
      </c>
      <c r="B11" s="21">
        <f>MAX(B9-B8,0)</f>
        <v>0</v>
      </c>
      <c r="C11" t="str">
        <f ca="1">_xlfn.FORMULATEXT(B11)</f>
        <v>=MAX(B9-B8,0)</v>
      </c>
    </row>
    <row r="12" spans="1:17" x14ac:dyDescent="0.3">
      <c r="A12" t="s">
        <v>89</v>
      </c>
      <c r="B12" s="21">
        <f>IF(B9&lt;B8,0,B9-B8)</f>
        <v>0</v>
      </c>
      <c r="C12" t="str">
        <f ca="1">_xlfn.FORMULATEXT(B12)</f>
        <v>=IF(B9&lt;B8,0,B9-B8)</v>
      </c>
    </row>
    <row r="13" spans="1:17" ht="15" thickBot="1" x14ac:dyDescent="0.35">
      <c r="B13" s="2"/>
    </row>
    <row r="14" spans="1:17" ht="15" thickBot="1" x14ac:dyDescent="0.35">
      <c r="A14" t="s">
        <v>90</v>
      </c>
      <c r="B14" s="2">
        <f>VLOOKUP(B9,G4:H9,2,TRUE)</f>
        <v>22.25</v>
      </c>
      <c r="C14" t="str">
        <f t="shared" ref="C13:C14" ca="1" si="0">_xlfn.FORMULATEXT(B14)</f>
        <v>=VLOOKUP(B9,G4:H9,2,TRUE)</v>
      </c>
      <c r="I14" s="41" t="s">
        <v>83</v>
      </c>
      <c r="J14" s="42"/>
      <c r="K14" s="42"/>
      <c r="L14" s="42"/>
      <c r="M14" s="42"/>
      <c r="N14" s="42"/>
      <c r="O14" s="42"/>
      <c r="P14" s="42"/>
      <c r="Q14" s="43"/>
    </row>
    <row r="15" spans="1:17" ht="15" thickBot="1" x14ac:dyDescent="0.35">
      <c r="A15" t="s">
        <v>91</v>
      </c>
      <c r="B15" s="3">
        <f>B14*B9</f>
        <v>57850</v>
      </c>
      <c r="H15" s="51">
        <f>B19</f>
        <v>20150</v>
      </c>
      <c r="I15" s="37">
        <v>500</v>
      </c>
      <c r="J15" s="37">
        <v>1000</v>
      </c>
      <c r="K15" s="37">
        <v>1500</v>
      </c>
      <c r="L15" s="37">
        <v>2000</v>
      </c>
      <c r="M15" s="37">
        <v>2500</v>
      </c>
      <c r="N15" s="37">
        <v>3000</v>
      </c>
      <c r="O15" s="37">
        <v>3500</v>
      </c>
      <c r="P15" s="37">
        <v>4000</v>
      </c>
      <c r="Q15" s="38">
        <v>4500</v>
      </c>
    </row>
    <row r="16" spans="1:17" x14ac:dyDescent="0.3">
      <c r="G16" s="44" t="s">
        <v>84</v>
      </c>
      <c r="H16" s="39">
        <v>500</v>
      </c>
      <c r="I16" s="47">
        <f t="dataTable" ref="I16:Q24" dt2D="1" dtr="1" r1="B8" r2="B9"/>
        <v>3000</v>
      </c>
      <c r="J16" s="47">
        <v>3000</v>
      </c>
      <c r="K16" s="47">
        <v>3000</v>
      </c>
      <c r="L16" s="47">
        <v>3000</v>
      </c>
      <c r="M16" s="47">
        <v>3000</v>
      </c>
      <c r="N16" s="47">
        <v>3000</v>
      </c>
      <c r="O16" s="47">
        <v>3000</v>
      </c>
      <c r="P16" s="47">
        <v>3000</v>
      </c>
      <c r="Q16" s="48">
        <v>3000</v>
      </c>
    </row>
    <row r="17" spans="1:17" x14ac:dyDescent="0.3">
      <c r="A17" t="s">
        <v>23</v>
      </c>
      <c r="B17" s="29">
        <f>MIN(B9,B8)*B4+B11*B5</f>
        <v>78000</v>
      </c>
      <c r="G17" s="45"/>
      <c r="H17" s="39">
        <v>1000</v>
      </c>
      <c r="I17" s="47">
        <v>-3000</v>
      </c>
      <c r="J17" s="47">
        <v>7000</v>
      </c>
      <c r="K17" s="47">
        <v>7000</v>
      </c>
      <c r="L17" s="47">
        <v>7000</v>
      </c>
      <c r="M17" s="47">
        <v>7000</v>
      </c>
      <c r="N17" s="47">
        <v>7000</v>
      </c>
      <c r="O17" s="47">
        <v>7000</v>
      </c>
      <c r="P17" s="47">
        <v>7000</v>
      </c>
      <c r="Q17" s="48">
        <v>7000</v>
      </c>
    </row>
    <row r="18" spans="1:17" x14ac:dyDescent="0.3">
      <c r="G18" s="45"/>
      <c r="H18" s="39">
        <v>1500</v>
      </c>
      <c r="I18" s="47">
        <v>-9500</v>
      </c>
      <c r="J18" s="47">
        <v>500</v>
      </c>
      <c r="K18" s="47">
        <v>10500</v>
      </c>
      <c r="L18" s="47">
        <v>10500</v>
      </c>
      <c r="M18" s="47">
        <v>10500</v>
      </c>
      <c r="N18" s="47">
        <v>10500</v>
      </c>
      <c r="O18" s="47">
        <v>10500</v>
      </c>
      <c r="P18" s="47">
        <v>10500</v>
      </c>
      <c r="Q18" s="48">
        <v>10500</v>
      </c>
    </row>
    <row r="19" spans="1:17" x14ac:dyDescent="0.3">
      <c r="A19" t="s">
        <v>77</v>
      </c>
      <c r="B19" s="29">
        <f>B17-B15</f>
        <v>20150</v>
      </c>
      <c r="G19" s="45"/>
      <c r="H19" s="39">
        <v>2000</v>
      </c>
      <c r="I19" s="47">
        <v>-14500</v>
      </c>
      <c r="J19" s="47">
        <v>-4500</v>
      </c>
      <c r="K19" s="47">
        <v>5500</v>
      </c>
      <c r="L19" s="47">
        <v>15500</v>
      </c>
      <c r="M19" s="47">
        <v>15500</v>
      </c>
      <c r="N19" s="47">
        <v>15500</v>
      </c>
      <c r="O19" s="47">
        <v>15500</v>
      </c>
      <c r="P19" s="47">
        <v>15500</v>
      </c>
      <c r="Q19" s="48">
        <v>15500</v>
      </c>
    </row>
    <row r="20" spans="1:17" x14ac:dyDescent="0.3">
      <c r="G20" s="45"/>
      <c r="H20" s="39">
        <v>2500</v>
      </c>
      <c r="I20" s="47">
        <v>-20625</v>
      </c>
      <c r="J20" s="47">
        <v>-10625</v>
      </c>
      <c r="K20" s="47">
        <v>-625</v>
      </c>
      <c r="L20" s="47">
        <v>9375</v>
      </c>
      <c r="M20" s="47">
        <v>19375</v>
      </c>
      <c r="N20" s="47">
        <v>19375</v>
      </c>
      <c r="O20" s="47">
        <v>19375</v>
      </c>
      <c r="P20" s="47">
        <v>19375</v>
      </c>
      <c r="Q20" s="48">
        <v>19375</v>
      </c>
    </row>
    <row r="21" spans="1:17" x14ac:dyDescent="0.3">
      <c r="G21" s="45"/>
      <c r="H21" s="39">
        <v>3000</v>
      </c>
      <c r="I21" s="47">
        <v>-25250</v>
      </c>
      <c r="J21" s="47">
        <v>-15250</v>
      </c>
      <c r="K21" s="47">
        <v>-5250</v>
      </c>
      <c r="L21" s="47">
        <v>4750</v>
      </c>
      <c r="M21" s="47">
        <v>14750</v>
      </c>
      <c r="N21" s="47">
        <v>24750</v>
      </c>
      <c r="O21" s="47">
        <v>24750</v>
      </c>
      <c r="P21" s="47">
        <v>24750</v>
      </c>
      <c r="Q21" s="48">
        <v>24750</v>
      </c>
    </row>
    <row r="22" spans="1:17" x14ac:dyDescent="0.3">
      <c r="G22" s="45"/>
      <c r="H22" s="39">
        <v>3500</v>
      </c>
      <c r="I22" s="47">
        <v>-31125</v>
      </c>
      <c r="J22" s="47">
        <v>-21125</v>
      </c>
      <c r="K22" s="47">
        <v>-11125</v>
      </c>
      <c r="L22" s="47">
        <v>-1125</v>
      </c>
      <c r="M22" s="47">
        <v>8875</v>
      </c>
      <c r="N22" s="47">
        <v>18875</v>
      </c>
      <c r="O22" s="47">
        <v>28875</v>
      </c>
      <c r="P22" s="47">
        <v>28875</v>
      </c>
      <c r="Q22" s="48">
        <v>28875</v>
      </c>
    </row>
    <row r="23" spans="1:17" x14ac:dyDescent="0.3">
      <c r="G23" s="45"/>
      <c r="H23" s="39">
        <v>4000</v>
      </c>
      <c r="I23" s="47">
        <v>-35200</v>
      </c>
      <c r="J23" s="47">
        <v>-25200</v>
      </c>
      <c r="K23" s="47">
        <v>-15200</v>
      </c>
      <c r="L23" s="47">
        <v>-5200</v>
      </c>
      <c r="M23" s="47">
        <v>4800</v>
      </c>
      <c r="N23" s="47">
        <v>14800</v>
      </c>
      <c r="O23" s="47">
        <v>24800</v>
      </c>
      <c r="P23" s="47">
        <v>34800</v>
      </c>
      <c r="Q23" s="48">
        <v>34800</v>
      </c>
    </row>
    <row r="24" spans="1:17" ht="15" thickBot="1" x14ac:dyDescent="0.35">
      <c r="G24" s="46"/>
      <c r="H24" s="40">
        <v>4500</v>
      </c>
      <c r="I24" s="49">
        <v>-40850</v>
      </c>
      <c r="J24" s="49">
        <v>-30850</v>
      </c>
      <c r="K24" s="49">
        <v>-20850</v>
      </c>
      <c r="L24" s="49">
        <v>-10850</v>
      </c>
      <c r="M24" s="49">
        <v>-850</v>
      </c>
      <c r="N24" s="49">
        <v>9150</v>
      </c>
      <c r="O24" s="49">
        <v>19150</v>
      </c>
      <c r="P24" s="49">
        <v>29150</v>
      </c>
      <c r="Q24" s="50">
        <v>39150</v>
      </c>
    </row>
  </sheetData>
  <mergeCells count="3">
    <mergeCell ref="A1:C1"/>
    <mergeCell ref="I14:Q14"/>
    <mergeCell ref="G16:G2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83B3-CF93-4089-872C-6DA2C5CAB0D8}">
  <dimension ref="A1:Q30"/>
  <sheetViews>
    <sheetView zoomScale="90" workbookViewId="0">
      <selection activeCell="B7" sqref="B7"/>
    </sheetView>
  </sheetViews>
  <sheetFormatPr defaultRowHeight="14.4" x14ac:dyDescent="0.3"/>
  <cols>
    <col min="1" max="1" width="14.77734375" customWidth="1"/>
    <col min="2" max="2" width="11.44140625" bestFit="1" customWidth="1"/>
    <col min="3" max="3" width="27.44140625" bestFit="1" customWidth="1"/>
    <col min="4" max="4" width="11.88671875" customWidth="1"/>
    <col min="5" max="6" width="13.5546875" customWidth="1"/>
    <col min="7" max="8" width="11.88671875" customWidth="1"/>
    <col min="9" max="9" width="10.109375" customWidth="1"/>
    <col min="10" max="10" width="12.21875" customWidth="1"/>
    <col min="11" max="11" width="12.5546875" customWidth="1"/>
    <col min="12" max="12" width="10.33203125" customWidth="1"/>
    <col min="13" max="13" width="12.44140625" customWidth="1"/>
    <col min="14" max="14" width="11.77734375" customWidth="1"/>
    <col min="15" max="15" width="12.33203125" customWidth="1"/>
    <col min="16" max="16" width="12.21875" customWidth="1"/>
    <col min="17" max="17" width="10.6640625" customWidth="1"/>
  </cols>
  <sheetData>
    <row r="1" spans="1:4" x14ac:dyDescent="0.3">
      <c r="A1" s="13" t="s">
        <v>92</v>
      </c>
      <c r="B1" s="13"/>
      <c r="C1" s="13"/>
    </row>
    <row r="3" spans="1:4" x14ac:dyDescent="0.3">
      <c r="A3" t="s">
        <v>80</v>
      </c>
    </row>
    <row r="4" spans="1:4" x14ac:dyDescent="0.3">
      <c r="A4" t="s">
        <v>93</v>
      </c>
      <c r="B4">
        <v>3</v>
      </c>
    </row>
    <row r="5" spans="1:4" x14ac:dyDescent="0.3">
      <c r="A5" t="s">
        <v>94</v>
      </c>
      <c r="B5">
        <f>100000*B4</f>
        <v>300000</v>
      </c>
    </row>
    <row r="7" spans="1:4" x14ac:dyDescent="0.3">
      <c r="A7" t="s">
        <v>33</v>
      </c>
      <c r="B7" s="33">
        <v>774.95107632093936</v>
      </c>
      <c r="C7" t="s">
        <v>95</v>
      </c>
    </row>
    <row r="8" spans="1:4" x14ac:dyDescent="0.3">
      <c r="A8" t="s">
        <v>96</v>
      </c>
      <c r="B8" s="5">
        <f>B7*365</f>
        <v>282857.14285714284</v>
      </c>
    </row>
    <row r="10" spans="1:4" x14ac:dyDescent="0.3">
      <c r="A10" s="1" t="s">
        <v>20</v>
      </c>
    </row>
    <row r="11" spans="1:4" x14ac:dyDescent="0.3">
      <c r="A11" t="s">
        <v>98</v>
      </c>
      <c r="B11" s="3">
        <v>400</v>
      </c>
      <c r="C11" t="s">
        <v>99</v>
      </c>
    </row>
    <row r="12" spans="1:4" x14ac:dyDescent="0.3">
      <c r="A12" t="s">
        <v>100</v>
      </c>
      <c r="B12" s="3">
        <f>B4*5000</f>
        <v>15000</v>
      </c>
      <c r="C12" t="str">
        <f ca="1">_xlfn.FORMULATEXT(B12)</f>
        <v>=B4*5000</v>
      </c>
      <c r="D12" t="s">
        <v>101</v>
      </c>
    </row>
    <row r="13" spans="1:4" x14ac:dyDescent="0.3">
      <c r="A13" t="s">
        <v>97</v>
      </c>
      <c r="B13" s="2">
        <v>0.03</v>
      </c>
      <c r="D13" t="s">
        <v>102</v>
      </c>
    </row>
    <row r="14" spans="1:4" x14ac:dyDescent="0.3">
      <c r="A14" t="s">
        <v>30</v>
      </c>
      <c r="B14" s="3">
        <f>MIN(B8,B5)*B13+B12+12*B11</f>
        <v>28285.714285714283</v>
      </c>
      <c r="C14" t="str">
        <f ca="1">_xlfn.FORMULATEXT(B14)</f>
        <v>=MIN(B8,B5)*B13+B12+12*B11</v>
      </c>
      <c r="D14" t="s">
        <v>101</v>
      </c>
    </row>
    <row r="16" spans="1:4" x14ac:dyDescent="0.3">
      <c r="A16" t="s">
        <v>23</v>
      </c>
    </row>
    <row r="17" spans="1:17" x14ac:dyDescent="0.3">
      <c r="A17" t="s">
        <v>103</v>
      </c>
      <c r="B17" s="2">
        <v>0.1</v>
      </c>
      <c r="C17" t="s">
        <v>102</v>
      </c>
    </row>
    <row r="18" spans="1:17" x14ac:dyDescent="0.3">
      <c r="A18" t="s">
        <v>104</v>
      </c>
      <c r="B18" s="3">
        <f>B17*MIN(B8,B5)</f>
        <v>28285.714285714286</v>
      </c>
    </row>
    <row r="20" spans="1:17" x14ac:dyDescent="0.3">
      <c r="A20" t="s">
        <v>77</v>
      </c>
      <c r="B20" s="29">
        <f>B18-B14</f>
        <v>0</v>
      </c>
    </row>
    <row r="23" spans="1:17" x14ac:dyDescent="0.3">
      <c r="A23" s="52">
        <f>B20</f>
        <v>0</v>
      </c>
      <c r="B23">
        <v>500</v>
      </c>
      <c r="C23">
        <v>600</v>
      </c>
      <c r="D23">
        <v>700</v>
      </c>
      <c r="E23">
        <v>800</v>
      </c>
      <c r="F23">
        <v>900</v>
      </c>
      <c r="G23">
        <v>1000</v>
      </c>
      <c r="H23">
        <v>1100</v>
      </c>
      <c r="I23">
        <v>1200</v>
      </c>
      <c r="J23">
        <v>1300</v>
      </c>
      <c r="K23">
        <v>1400</v>
      </c>
      <c r="L23">
        <v>1500</v>
      </c>
      <c r="M23">
        <v>1600</v>
      </c>
      <c r="N23">
        <v>1700</v>
      </c>
      <c r="O23">
        <v>1800</v>
      </c>
      <c r="P23">
        <v>1900</v>
      </c>
      <c r="Q23">
        <v>2000</v>
      </c>
    </row>
    <row r="24" spans="1:17" x14ac:dyDescent="0.3">
      <c r="A24">
        <v>1</v>
      </c>
      <c r="B24" s="29">
        <f t="dataTable" ref="B24:Q30" dt2D="1" dtr="1" r1="B7" r2="B4"/>
        <v>-2800</v>
      </c>
      <c r="C24" s="29">
        <v>-2800</v>
      </c>
      <c r="D24" s="29">
        <v>-2800</v>
      </c>
      <c r="E24" s="29">
        <v>-2800</v>
      </c>
      <c r="F24" s="29">
        <v>-2800</v>
      </c>
      <c r="G24" s="29">
        <v>-2800</v>
      </c>
      <c r="H24" s="29">
        <v>-2800</v>
      </c>
      <c r="I24" s="29">
        <v>-2800</v>
      </c>
      <c r="J24" s="29">
        <v>-2800</v>
      </c>
      <c r="K24" s="29">
        <v>-2800</v>
      </c>
      <c r="L24" s="29">
        <v>-2800</v>
      </c>
      <c r="M24" s="29">
        <v>-2800</v>
      </c>
      <c r="N24" s="29">
        <v>-2800</v>
      </c>
      <c r="O24" s="29">
        <v>-2800</v>
      </c>
      <c r="P24" s="29">
        <v>-2800</v>
      </c>
      <c r="Q24" s="29">
        <v>-2800</v>
      </c>
    </row>
    <row r="25" spans="1:17" x14ac:dyDescent="0.3">
      <c r="A25">
        <v>2</v>
      </c>
      <c r="B25" s="29">
        <v>-2025</v>
      </c>
      <c r="C25" s="29">
        <v>-800</v>
      </c>
      <c r="D25" s="29">
        <v>-800</v>
      </c>
      <c r="E25" s="29">
        <v>-800</v>
      </c>
      <c r="F25" s="29">
        <v>-800</v>
      </c>
      <c r="G25" s="29">
        <v>-800</v>
      </c>
      <c r="H25" s="29">
        <v>-800</v>
      </c>
      <c r="I25" s="29">
        <v>-800</v>
      </c>
      <c r="J25" s="29">
        <v>-800</v>
      </c>
      <c r="K25" s="29">
        <v>-800</v>
      </c>
      <c r="L25" s="29">
        <v>-800</v>
      </c>
      <c r="M25" s="29">
        <v>-800</v>
      </c>
      <c r="N25" s="29">
        <v>-800</v>
      </c>
      <c r="O25" s="29">
        <v>-800</v>
      </c>
      <c r="P25" s="29">
        <v>-800</v>
      </c>
      <c r="Q25" s="29">
        <v>-800</v>
      </c>
    </row>
    <row r="26" spans="1:17" x14ac:dyDescent="0.3">
      <c r="A26">
        <v>3</v>
      </c>
      <c r="B26" s="29">
        <v>-7025</v>
      </c>
      <c r="C26" s="29">
        <v>-4470</v>
      </c>
      <c r="D26" s="29">
        <v>-1915</v>
      </c>
      <c r="E26" s="29">
        <v>640</v>
      </c>
      <c r="F26" s="29">
        <v>1200</v>
      </c>
      <c r="G26" s="29">
        <v>1200</v>
      </c>
      <c r="H26" s="29">
        <v>1200</v>
      </c>
      <c r="I26" s="29">
        <v>1200</v>
      </c>
      <c r="J26" s="29">
        <v>1200</v>
      </c>
      <c r="K26" s="29">
        <v>1200</v>
      </c>
      <c r="L26" s="29">
        <v>1200</v>
      </c>
      <c r="M26" s="29">
        <v>1200</v>
      </c>
      <c r="N26" s="29">
        <v>1200</v>
      </c>
      <c r="O26" s="29">
        <v>1200</v>
      </c>
      <c r="P26" s="29">
        <v>1200</v>
      </c>
      <c r="Q26" s="29">
        <v>1200</v>
      </c>
    </row>
    <row r="27" spans="1:17" x14ac:dyDescent="0.3">
      <c r="A27">
        <v>4</v>
      </c>
      <c r="B27" s="29">
        <v>-12025</v>
      </c>
      <c r="C27" s="29">
        <v>-9470</v>
      </c>
      <c r="D27" s="29">
        <v>-6915</v>
      </c>
      <c r="E27" s="29">
        <v>-4360</v>
      </c>
      <c r="F27" s="29">
        <v>-1805</v>
      </c>
      <c r="G27" s="29">
        <v>750</v>
      </c>
      <c r="H27" s="29">
        <v>3200</v>
      </c>
      <c r="I27" s="29">
        <v>3200</v>
      </c>
      <c r="J27" s="29">
        <v>3200</v>
      </c>
      <c r="K27" s="29">
        <v>3200</v>
      </c>
      <c r="L27" s="29">
        <v>3200</v>
      </c>
      <c r="M27" s="29">
        <v>3200</v>
      </c>
      <c r="N27" s="29">
        <v>3200</v>
      </c>
      <c r="O27" s="29">
        <v>3200</v>
      </c>
      <c r="P27" s="29">
        <v>3200</v>
      </c>
      <c r="Q27" s="29">
        <v>3200</v>
      </c>
    </row>
    <row r="28" spans="1:17" x14ac:dyDescent="0.3">
      <c r="A28">
        <v>5</v>
      </c>
      <c r="B28" s="29">
        <v>-17025</v>
      </c>
      <c r="C28" s="29">
        <v>-14470</v>
      </c>
      <c r="D28" s="29">
        <v>-11915</v>
      </c>
      <c r="E28" s="29">
        <v>-9360</v>
      </c>
      <c r="F28" s="29">
        <v>-6805</v>
      </c>
      <c r="G28" s="29">
        <v>-4250</v>
      </c>
      <c r="H28" s="29">
        <v>-1695</v>
      </c>
      <c r="I28" s="29">
        <v>860</v>
      </c>
      <c r="J28" s="29">
        <v>3415</v>
      </c>
      <c r="K28" s="29">
        <v>5200</v>
      </c>
      <c r="L28" s="29">
        <v>5200</v>
      </c>
      <c r="M28" s="29">
        <v>5200</v>
      </c>
      <c r="N28" s="29">
        <v>5200</v>
      </c>
      <c r="O28" s="29">
        <v>5200</v>
      </c>
      <c r="P28" s="29">
        <v>5200</v>
      </c>
      <c r="Q28" s="29">
        <v>5200</v>
      </c>
    </row>
    <row r="29" spans="1:17" x14ac:dyDescent="0.3">
      <c r="A29">
        <v>6</v>
      </c>
      <c r="B29" s="29">
        <v>-22025</v>
      </c>
      <c r="C29" s="29">
        <v>-19470</v>
      </c>
      <c r="D29" s="29">
        <v>-16915</v>
      </c>
      <c r="E29" s="29">
        <v>-14360</v>
      </c>
      <c r="F29" s="29">
        <v>-11805</v>
      </c>
      <c r="G29" s="29">
        <v>-9250</v>
      </c>
      <c r="H29" s="29">
        <v>-6695</v>
      </c>
      <c r="I29" s="29">
        <v>-4140</v>
      </c>
      <c r="J29" s="29">
        <v>-1585</v>
      </c>
      <c r="K29" s="29">
        <v>970</v>
      </c>
      <c r="L29" s="29">
        <v>3525</v>
      </c>
      <c r="M29" s="29">
        <v>6080</v>
      </c>
      <c r="N29" s="29">
        <v>7200</v>
      </c>
      <c r="O29" s="29">
        <v>7200</v>
      </c>
      <c r="P29" s="29">
        <v>7200</v>
      </c>
      <c r="Q29" s="29">
        <v>7200</v>
      </c>
    </row>
    <row r="30" spans="1:17" x14ac:dyDescent="0.3">
      <c r="A30">
        <v>7</v>
      </c>
      <c r="B30" s="29">
        <v>-27025</v>
      </c>
      <c r="C30" s="29">
        <v>-24470</v>
      </c>
      <c r="D30" s="29">
        <v>-21915</v>
      </c>
      <c r="E30" s="29">
        <v>-19360</v>
      </c>
      <c r="F30" s="29">
        <v>-16805</v>
      </c>
      <c r="G30" s="29">
        <v>-14250</v>
      </c>
      <c r="H30" s="29">
        <v>-11695</v>
      </c>
      <c r="I30" s="29">
        <v>-9140</v>
      </c>
      <c r="J30" s="29">
        <v>-6585</v>
      </c>
      <c r="K30" s="29">
        <v>-4030</v>
      </c>
      <c r="L30" s="29">
        <v>-1475</v>
      </c>
      <c r="M30" s="29">
        <v>1080</v>
      </c>
      <c r="N30" s="29">
        <v>3635</v>
      </c>
      <c r="O30" s="29">
        <v>6190</v>
      </c>
      <c r="P30" s="29">
        <v>8745</v>
      </c>
      <c r="Q30" s="29">
        <v>9200</v>
      </c>
    </row>
  </sheetData>
  <mergeCells count="1">
    <mergeCell ref="A1:C1"/>
  </mergeCells>
  <conditionalFormatting sqref="B24:Q3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C43F-512B-4862-BC60-B9E2113726F8}">
  <dimension ref="A1:N24"/>
  <sheetViews>
    <sheetView workbookViewId="0">
      <selection activeCell="D10" sqref="D10"/>
    </sheetView>
  </sheetViews>
  <sheetFormatPr defaultRowHeight="14.4" x14ac:dyDescent="0.3"/>
  <cols>
    <col min="1" max="1" width="27.44140625" bestFit="1" customWidth="1"/>
    <col min="2" max="2" width="13.88671875" bestFit="1" customWidth="1"/>
    <col min="8" max="8" width="10.88671875" bestFit="1" customWidth="1"/>
  </cols>
  <sheetData>
    <row r="1" spans="1:14" ht="20.399999999999999" thickBot="1" x14ac:dyDescent="0.45">
      <c r="A1" s="12" t="s">
        <v>105</v>
      </c>
      <c r="B1" s="12"/>
      <c r="C1" s="12"/>
      <c r="D1" s="12"/>
    </row>
    <row r="2" spans="1:14" ht="15" thickTop="1" x14ac:dyDescent="0.3"/>
    <row r="3" spans="1:14" x14ac:dyDescent="0.3">
      <c r="A3" s="53" t="s">
        <v>106</v>
      </c>
      <c r="B3" s="53"/>
      <c r="C3" s="53"/>
    </row>
    <row r="4" spans="1:14" x14ac:dyDescent="0.3">
      <c r="A4" s="6" t="s">
        <v>107</v>
      </c>
      <c r="B4">
        <v>5</v>
      </c>
    </row>
    <row r="5" spans="1:14" x14ac:dyDescent="0.3">
      <c r="A5" s="6" t="s">
        <v>108</v>
      </c>
      <c r="B5">
        <v>30</v>
      </c>
    </row>
    <row r="6" spans="1:14" x14ac:dyDescent="0.3">
      <c r="A6" s="6" t="s">
        <v>109</v>
      </c>
      <c r="B6">
        <f>B5*B4</f>
        <v>150</v>
      </c>
    </row>
    <row r="8" spans="1:14" x14ac:dyDescent="0.3">
      <c r="A8" s="27" t="s">
        <v>110</v>
      </c>
    </row>
    <row r="9" spans="1:14" x14ac:dyDescent="0.3">
      <c r="A9" s="6" t="s">
        <v>111</v>
      </c>
      <c r="B9">
        <v>800</v>
      </c>
    </row>
    <row r="10" spans="1:14" x14ac:dyDescent="0.3">
      <c r="A10" s="6" t="s">
        <v>112</v>
      </c>
      <c r="B10" s="28">
        <v>0.8</v>
      </c>
    </row>
    <row r="11" spans="1:14" x14ac:dyDescent="0.3">
      <c r="A11" s="6" t="s">
        <v>113</v>
      </c>
      <c r="B11">
        <f>B9*B10</f>
        <v>640</v>
      </c>
      <c r="H11" s="52">
        <f>B24</f>
        <v>-706000</v>
      </c>
      <c r="I11" s="3">
        <v>40</v>
      </c>
      <c r="J11" s="3">
        <v>45</v>
      </c>
      <c r="K11" s="3">
        <v>50</v>
      </c>
      <c r="L11" s="3">
        <v>55</v>
      </c>
      <c r="M11" s="3">
        <v>60</v>
      </c>
      <c r="N11" s="3">
        <v>65</v>
      </c>
    </row>
    <row r="12" spans="1:14" x14ac:dyDescent="0.3">
      <c r="H12">
        <v>30</v>
      </c>
      <c r="I12">
        <f t="dataTable" ref="I12:N18" dt2D="1" dtr="1" r1="B20" r2="B5"/>
        <v>-1666000</v>
      </c>
      <c r="J12">
        <v>-1186000</v>
      </c>
      <c r="K12">
        <v>-706000</v>
      </c>
      <c r="L12">
        <v>-226000</v>
      </c>
      <c r="M12">
        <v>254000</v>
      </c>
      <c r="N12">
        <v>734000</v>
      </c>
    </row>
    <row r="13" spans="1:14" x14ac:dyDescent="0.3">
      <c r="H13">
        <v>35</v>
      </c>
      <c r="I13">
        <v>-1027000</v>
      </c>
      <c r="J13">
        <v>-467000</v>
      </c>
      <c r="K13">
        <v>93000</v>
      </c>
      <c r="L13">
        <v>653000</v>
      </c>
      <c r="M13">
        <v>1213000</v>
      </c>
      <c r="N13">
        <v>1773000</v>
      </c>
    </row>
    <row r="14" spans="1:14" x14ac:dyDescent="0.3">
      <c r="A14" s="27" t="s">
        <v>20</v>
      </c>
      <c r="H14">
        <v>40</v>
      </c>
      <c r="I14">
        <v>-388000</v>
      </c>
      <c r="J14">
        <v>252000</v>
      </c>
      <c r="K14">
        <v>892000</v>
      </c>
      <c r="L14">
        <v>1532000</v>
      </c>
      <c r="M14">
        <v>2172000</v>
      </c>
      <c r="N14">
        <v>2812000</v>
      </c>
    </row>
    <row r="15" spans="1:14" x14ac:dyDescent="0.3">
      <c r="A15" s="6" t="s">
        <v>115</v>
      </c>
      <c r="B15" s="3">
        <v>5500000</v>
      </c>
      <c r="H15">
        <v>45</v>
      </c>
      <c r="I15">
        <v>251000</v>
      </c>
      <c r="J15">
        <v>971000</v>
      </c>
      <c r="K15">
        <v>1691000</v>
      </c>
      <c r="L15">
        <v>2411000</v>
      </c>
      <c r="M15">
        <v>3131000</v>
      </c>
      <c r="N15">
        <v>3851000</v>
      </c>
    </row>
    <row r="16" spans="1:14" x14ac:dyDescent="0.3">
      <c r="A16" s="6" t="s">
        <v>114</v>
      </c>
      <c r="B16" s="3">
        <v>1000</v>
      </c>
      <c r="C16" t="s">
        <v>116</v>
      </c>
      <c r="H16">
        <v>50</v>
      </c>
      <c r="I16">
        <v>890000</v>
      </c>
      <c r="J16">
        <v>1690000</v>
      </c>
      <c r="K16">
        <v>2490000</v>
      </c>
      <c r="L16">
        <v>3290000</v>
      </c>
      <c r="M16">
        <v>4090000</v>
      </c>
      <c r="N16">
        <v>4890000</v>
      </c>
    </row>
    <row r="17" spans="1:14" x14ac:dyDescent="0.3">
      <c r="A17" s="6" t="s">
        <v>30</v>
      </c>
      <c r="B17" s="3">
        <f>B15+B16*B6</f>
        <v>5650000</v>
      </c>
      <c r="H17">
        <v>55</v>
      </c>
      <c r="I17">
        <v>1529000</v>
      </c>
      <c r="J17">
        <v>2409000</v>
      </c>
      <c r="K17">
        <v>3289000</v>
      </c>
      <c r="L17">
        <v>4169000</v>
      </c>
      <c r="M17">
        <v>5049000</v>
      </c>
      <c r="N17">
        <v>5929000</v>
      </c>
    </row>
    <row r="18" spans="1:14" x14ac:dyDescent="0.3">
      <c r="B18" s="2"/>
      <c r="H18">
        <v>60</v>
      </c>
      <c r="I18">
        <v>2168000</v>
      </c>
      <c r="J18">
        <v>3128000</v>
      </c>
      <c r="K18">
        <v>4088000</v>
      </c>
      <c r="L18">
        <v>5048000</v>
      </c>
      <c r="M18">
        <v>6008000</v>
      </c>
      <c r="N18">
        <v>6968000</v>
      </c>
    </row>
    <row r="19" spans="1:14" x14ac:dyDescent="0.3">
      <c r="A19" s="27" t="s">
        <v>23</v>
      </c>
      <c r="B19" s="2"/>
    </row>
    <row r="20" spans="1:14" x14ac:dyDescent="0.3">
      <c r="A20" s="6" t="s">
        <v>117</v>
      </c>
      <c r="B20" s="3">
        <v>50</v>
      </c>
      <c r="C20" t="s">
        <v>119</v>
      </c>
    </row>
    <row r="21" spans="1:14" x14ac:dyDescent="0.3">
      <c r="A21" s="6" t="s">
        <v>118</v>
      </c>
      <c r="B21" s="2">
        <v>1.5</v>
      </c>
      <c r="C21" t="s">
        <v>119</v>
      </c>
    </row>
    <row r="22" spans="1:14" x14ac:dyDescent="0.3">
      <c r="A22" s="6" t="s">
        <v>31</v>
      </c>
      <c r="B22" s="3">
        <f>(B11*(B20+B21))*B6</f>
        <v>4944000</v>
      </c>
    </row>
    <row r="24" spans="1:14" x14ac:dyDescent="0.3">
      <c r="A24" s="54" t="s">
        <v>77</v>
      </c>
      <c r="B24" s="55">
        <f>B22-B17</f>
        <v>-706000</v>
      </c>
    </row>
  </sheetData>
  <mergeCells count="2">
    <mergeCell ref="A1:D1"/>
    <mergeCell ref="A3:C3"/>
  </mergeCells>
  <conditionalFormatting sqref="I12:N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D624-7B1E-4DDE-9601-08FE9DB317B9}">
  <dimension ref="A2:AK96"/>
  <sheetViews>
    <sheetView tabSelected="1" zoomScale="75" zoomScaleNormal="40" workbookViewId="0">
      <selection activeCell="K24" sqref="K24"/>
    </sheetView>
  </sheetViews>
  <sheetFormatPr defaultRowHeight="14.4" x14ac:dyDescent="0.3"/>
  <cols>
    <col min="1" max="1" width="13.44140625" customWidth="1"/>
    <col min="2" max="2" width="12.77734375" bestFit="1" customWidth="1"/>
    <col min="3" max="3" width="13.88671875" bestFit="1" customWidth="1"/>
    <col min="4" max="4" width="13.5546875" bestFit="1" customWidth="1"/>
    <col min="5" max="5" width="14.6640625" customWidth="1"/>
    <col min="6" max="6" width="13.5546875" bestFit="1" customWidth="1"/>
    <col min="7" max="7" width="11.5546875" customWidth="1"/>
    <col min="8" max="8" width="13.88671875" customWidth="1"/>
    <col min="9" max="9" width="16.33203125" customWidth="1"/>
    <col min="10" max="37" width="14.5546875" bestFit="1" customWidth="1"/>
  </cols>
  <sheetData>
    <row r="2" spans="1:13" ht="21.6" x14ac:dyDescent="0.3">
      <c r="A2" s="57" t="s">
        <v>120</v>
      </c>
      <c r="B2" s="57" t="s">
        <v>121</v>
      </c>
      <c r="C2" s="57" t="s">
        <v>122</v>
      </c>
    </row>
    <row r="3" spans="1:13" x14ac:dyDescent="0.3">
      <c r="A3" s="58">
        <v>1</v>
      </c>
      <c r="B3" s="58">
        <v>450</v>
      </c>
      <c r="C3" s="58">
        <v>45</v>
      </c>
    </row>
    <row r="4" spans="1:13" x14ac:dyDescent="0.3">
      <c r="A4" s="58">
        <v>2</v>
      </c>
      <c r="B4" s="58">
        <v>300</v>
      </c>
      <c r="C4" s="58">
        <v>103</v>
      </c>
    </row>
    <row r="5" spans="1:13" x14ac:dyDescent="0.3">
      <c r="A5" s="58">
        <v>3</v>
      </c>
      <c r="B5" s="58">
        <v>440</v>
      </c>
      <c r="C5" s="58">
        <v>49</v>
      </c>
    </row>
    <row r="6" spans="1:13" x14ac:dyDescent="0.3">
      <c r="A6" s="58">
        <v>4</v>
      </c>
      <c r="B6" s="58">
        <v>360</v>
      </c>
      <c r="C6" s="58">
        <v>86</v>
      </c>
      <c r="M6" s="14" t="s">
        <v>125</v>
      </c>
    </row>
    <row r="7" spans="1:13" x14ac:dyDescent="0.3">
      <c r="A7" s="58">
        <v>5</v>
      </c>
      <c r="B7" s="58">
        <v>290</v>
      </c>
      <c r="C7" s="58">
        <v>125</v>
      </c>
      <c r="M7" s="14" t="s">
        <v>126</v>
      </c>
    </row>
    <row r="8" spans="1:13" x14ac:dyDescent="0.3">
      <c r="A8" s="58">
        <v>6</v>
      </c>
      <c r="B8" s="58">
        <v>450</v>
      </c>
      <c r="C8" s="58">
        <v>52</v>
      </c>
      <c r="M8" s="14" t="s">
        <v>127</v>
      </c>
    </row>
    <row r="9" spans="1:13" x14ac:dyDescent="0.3">
      <c r="A9" s="58">
        <v>7</v>
      </c>
      <c r="B9" s="58">
        <v>340</v>
      </c>
      <c r="C9" s="58">
        <v>87</v>
      </c>
    </row>
    <row r="10" spans="1:13" x14ac:dyDescent="0.3">
      <c r="A10" s="58">
        <v>8</v>
      </c>
      <c r="B10" s="58">
        <v>370</v>
      </c>
      <c r="C10" s="58">
        <v>68</v>
      </c>
    </row>
    <row r="11" spans="1:13" x14ac:dyDescent="0.3">
      <c r="A11" s="58">
        <v>9</v>
      </c>
      <c r="B11" s="58">
        <v>500</v>
      </c>
      <c r="C11" s="58">
        <v>45</v>
      </c>
      <c r="M11" s="15" t="s">
        <v>130</v>
      </c>
    </row>
    <row r="12" spans="1:13" x14ac:dyDescent="0.3">
      <c r="A12" s="58">
        <v>10</v>
      </c>
      <c r="B12" s="58">
        <v>490</v>
      </c>
      <c r="C12" s="58">
        <v>44</v>
      </c>
      <c r="M12" t="s">
        <v>131</v>
      </c>
    </row>
    <row r="13" spans="1:13" x14ac:dyDescent="0.3">
      <c r="A13" s="58">
        <v>11</v>
      </c>
      <c r="B13" s="58">
        <v>430</v>
      </c>
      <c r="C13" s="58">
        <v>58</v>
      </c>
      <c r="M13" s="56" t="s">
        <v>128</v>
      </c>
    </row>
    <row r="14" spans="1:13" x14ac:dyDescent="0.3">
      <c r="A14" s="58">
        <v>12</v>
      </c>
      <c r="B14" s="58">
        <v>390</v>
      </c>
      <c r="C14" s="58">
        <v>68</v>
      </c>
      <c r="M14" t="s">
        <v>129</v>
      </c>
    </row>
    <row r="15" spans="1:13" x14ac:dyDescent="0.3">
      <c r="M15" s="56" t="s">
        <v>123</v>
      </c>
    </row>
    <row r="16" spans="1:13" ht="15" thickBot="1" x14ac:dyDescent="0.35">
      <c r="M16" s="56" t="s">
        <v>124</v>
      </c>
    </row>
    <row r="17" spans="1:16" x14ac:dyDescent="0.3">
      <c r="A17" s="59" t="s">
        <v>141</v>
      </c>
      <c r="B17" s="59"/>
      <c r="C17" s="59" t="s">
        <v>134</v>
      </c>
      <c r="D17" s="59"/>
      <c r="E17" s="59" t="s">
        <v>137</v>
      </c>
      <c r="F17" s="70"/>
      <c r="G17" s="72" t="s">
        <v>147</v>
      </c>
      <c r="H17" s="73"/>
    </row>
    <row r="18" spans="1:16" x14ac:dyDescent="0.3">
      <c r="A18" s="23" t="s">
        <v>132</v>
      </c>
      <c r="B18" s="23">
        <v>211.31</v>
      </c>
      <c r="C18" s="23" t="s">
        <v>135</v>
      </c>
      <c r="D18" s="23">
        <v>5871064</v>
      </c>
      <c r="E18" s="23" t="s">
        <v>138</v>
      </c>
      <c r="F18" s="71">
        <v>466.51</v>
      </c>
      <c r="G18" s="74" t="s">
        <v>138</v>
      </c>
      <c r="H18" s="75">
        <v>139.19999999999999</v>
      </c>
    </row>
    <row r="19" spans="1:16" ht="15" thickBot="1" x14ac:dyDescent="0.35">
      <c r="A19" s="23" t="s">
        <v>133</v>
      </c>
      <c r="B19" s="23">
        <v>-0.35460000000000003</v>
      </c>
      <c r="C19" s="23" t="s">
        <v>136</v>
      </c>
      <c r="D19" s="23">
        <v>-1.9079999999999999</v>
      </c>
      <c r="E19" s="23" t="s">
        <v>139</v>
      </c>
      <c r="F19" s="71">
        <v>-5.0000000000000001E-3</v>
      </c>
      <c r="G19" s="76" t="s">
        <v>139</v>
      </c>
      <c r="H19" s="77">
        <v>901.6</v>
      </c>
    </row>
    <row r="21" spans="1:16" ht="15" thickBot="1" x14ac:dyDescent="0.35">
      <c r="A21" s="13" t="s">
        <v>140</v>
      </c>
      <c r="B21" s="13"/>
      <c r="C21" s="13"/>
      <c r="D21" s="13"/>
      <c r="G21" s="82" t="s">
        <v>145</v>
      </c>
      <c r="H21" s="82"/>
      <c r="I21" s="82"/>
      <c r="J21" s="82"/>
    </row>
    <row r="22" spans="1:16" ht="15" thickBot="1" x14ac:dyDescent="0.35">
      <c r="A22" s="60" t="s">
        <v>121</v>
      </c>
      <c r="B22" s="36" t="s">
        <v>142</v>
      </c>
      <c r="C22" s="37" t="s">
        <v>143</v>
      </c>
      <c r="D22" s="38" t="s">
        <v>144</v>
      </c>
      <c r="E22" s="80" t="s">
        <v>148</v>
      </c>
      <c r="F22" s="78" t="s">
        <v>122</v>
      </c>
      <c r="G22" s="36" t="s">
        <v>142</v>
      </c>
      <c r="H22" s="83" t="s">
        <v>143</v>
      </c>
      <c r="I22" s="84" t="s">
        <v>144</v>
      </c>
      <c r="J22" s="85" t="s">
        <v>149</v>
      </c>
    </row>
    <row r="23" spans="1:16" x14ac:dyDescent="0.3">
      <c r="A23" s="61">
        <v>450</v>
      </c>
      <c r="B23" s="63">
        <f>$B$19*A23+$B$18</f>
        <v>51.739999999999981</v>
      </c>
      <c r="C23" s="64">
        <f>$D$18*A23^$D$19</f>
        <v>50.861286169919921</v>
      </c>
      <c r="D23" s="65">
        <f>$F$18*EXP($F$19*A23)</f>
        <v>49.169792250355329</v>
      </c>
      <c r="E23" s="81">
        <f>-$H$18*LN(A23)+$H$19</f>
        <v>51.192736479200448</v>
      </c>
      <c r="F23" s="79">
        <v>45</v>
      </c>
      <c r="G23" s="66">
        <f>ABS(F23-B23)/F23</f>
        <v>0.14977777777777734</v>
      </c>
      <c r="H23" s="66">
        <f>ABS(F23-C23)/F23</f>
        <v>0.13025080377599826</v>
      </c>
      <c r="I23" s="66">
        <f>ABS(F23-D23)/F23</f>
        <v>9.2662050007896193E-2</v>
      </c>
      <c r="J23" s="66">
        <f>ABS(F23-E23)/F23</f>
        <v>0.13761636620445442</v>
      </c>
      <c r="O23" t="s">
        <v>121</v>
      </c>
      <c r="P23" t="s">
        <v>64</v>
      </c>
    </row>
    <row r="24" spans="1:16" x14ac:dyDescent="0.3">
      <c r="A24" s="61">
        <v>300</v>
      </c>
      <c r="B24" s="63">
        <f t="shared" ref="B24:B34" si="0">$B$19*A24+$B$18</f>
        <v>104.92999999999999</v>
      </c>
      <c r="C24" s="64">
        <f t="shared" ref="C24:C34" si="1">$D$18*A24^$D$19</f>
        <v>110.2476803704582</v>
      </c>
      <c r="D24" s="65">
        <f t="shared" ref="D24:D34" si="2">$F$18*EXP($F$19*A24)</f>
        <v>104.09245101084399</v>
      </c>
      <c r="E24" s="81">
        <f t="shared" ref="E24:E34" si="3">-$H$18*LN(A24)+$H$19</f>
        <v>107.63347952785693</v>
      </c>
      <c r="F24" s="79">
        <v>103</v>
      </c>
      <c r="G24" s="66">
        <f>ABS(F24-B24)/F24</f>
        <v>1.8737864077669832E-2</v>
      </c>
      <c r="H24" s="66">
        <f>ABS(F24-C24)/F24</f>
        <v>7.0365828839399985E-2</v>
      </c>
      <c r="I24" s="66">
        <f>ABS(F24-D24)/F24</f>
        <v>1.0606320493630948E-2</v>
      </c>
      <c r="J24" s="66">
        <f t="shared" ref="J24:J34" si="4">ABS(F24-E24)/F24</f>
        <v>4.4985238134533347E-2</v>
      </c>
      <c r="P24" s="87">
        <f>B48</f>
        <v>891485.71155898133</v>
      </c>
    </row>
    <row r="25" spans="1:16" x14ac:dyDescent="0.3">
      <c r="A25" s="61">
        <v>440</v>
      </c>
      <c r="B25" s="63">
        <f t="shared" si="0"/>
        <v>55.286000000000001</v>
      </c>
      <c r="C25" s="64">
        <f t="shared" si="1"/>
        <v>53.089557787712614</v>
      </c>
      <c r="D25" s="65">
        <f t="shared" si="2"/>
        <v>51.69078140761237</v>
      </c>
      <c r="E25" s="81">
        <f t="shared" si="3"/>
        <v>54.320958013807058</v>
      </c>
      <c r="F25" s="79">
        <v>49</v>
      </c>
      <c r="G25" s="66">
        <f>ABS(F25-B25)/F25</f>
        <v>0.12828571428571431</v>
      </c>
      <c r="H25" s="66">
        <f>ABS(F25-C25)/F25</f>
        <v>8.3460363014543154E-2</v>
      </c>
      <c r="I25" s="66">
        <f>ABS(F25-D25)/F25</f>
        <v>5.4913906277803466E-2</v>
      </c>
      <c r="J25" s="66">
        <f t="shared" si="4"/>
        <v>0.10859097987361342</v>
      </c>
      <c r="O25">
        <v>260</v>
      </c>
      <c r="P25" s="3">
        <f t="dataTable" ref="P25:P59" dt2D="0" dtr="0" r1="B41" ca="1"/>
        <v>0</v>
      </c>
    </row>
    <row r="26" spans="1:16" x14ac:dyDescent="0.3">
      <c r="A26" s="61">
        <v>360</v>
      </c>
      <c r="B26" s="63">
        <f t="shared" si="0"/>
        <v>83.653999999999996</v>
      </c>
      <c r="C26" s="64">
        <f t="shared" si="1"/>
        <v>77.85592038588905</v>
      </c>
      <c r="D26" s="65">
        <f t="shared" si="2"/>
        <v>77.113584344252331</v>
      </c>
      <c r="E26" s="81">
        <f t="shared" si="3"/>
        <v>82.25431882213843</v>
      </c>
      <c r="F26" s="79">
        <v>86</v>
      </c>
      <c r="G26" s="66">
        <f>ABS(F26-B26)/F26</f>
        <v>2.7279069767441901E-2</v>
      </c>
      <c r="H26" s="66">
        <f>ABS(F26-C26)/F26</f>
        <v>9.4698600164080812E-2</v>
      </c>
      <c r="I26" s="66">
        <f>ABS(F26-D26)/F26</f>
        <v>0.10333041460171709</v>
      </c>
      <c r="J26" s="66">
        <f t="shared" si="4"/>
        <v>4.3554432300715935E-2</v>
      </c>
      <c r="O26">
        <v>270</v>
      </c>
      <c r="P26" s="3">
        <v>134795.30092408927</v>
      </c>
    </row>
    <row r="27" spans="1:16" x14ac:dyDescent="0.3">
      <c r="A27" s="61">
        <v>290</v>
      </c>
      <c r="B27" s="63">
        <f t="shared" si="0"/>
        <v>108.476</v>
      </c>
      <c r="C27" s="64">
        <f t="shared" si="1"/>
        <v>117.61465381582187</v>
      </c>
      <c r="D27" s="65">
        <f t="shared" si="2"/>
        <v>109.42938509863754</v>
      </c>
      <c r="E27" s="81">
        <f t="shared" si="3"/>
        <v>112.3525755211117</v>
      </c>
      <c r="F27" s="79">
        <v>125</v>
      </c>
      <c r="G27" s="66">
        <f>ABS(F27-B27)/F27</f>
        <v>0.132192</v>
      </c>
      <c r="H27" s="66">
        <f>ABS(F27-C27)/F27</f>
        <v>5.9082769473425063E-2</v>
      </c>
      <c r="I27" s="66">
        <f>ABS(F27-D27)/F27</f>
        <v>0.12456491921089968</v>
      </c>
      <c r="J27" s="66">
        <f t="shared" si="4"/>
        <v>0.10117939583110637</v>
      </c>
      <c r="O27">
        <v>280</v>
      </c>
      <c r="P27" s="3">
        <v>251518.12479914958</v>
      </c>
    </row>
    <row r="28" spans="1:16" x14ac:dyDescent="0.3">
      <c r="A28" s="61">
        <v>450</v>
      </c>
      <c r="B28" s="63">
        <f t="shared" si="0"/>
        <v>51.739999999999981</v>
      </c>
      <c r="C28" s="64">
        <f t="shared" si="1"/>
        <v>50.861286169919921</v>
      </c>
      <c r="D28" s="65">
        <f t="shared" si="2"/>
        <v>49.169792250355329</v>
      </c>
      <c r="E28" s="81">
        <f t="shared" si="3"/>
        <v>51.192736479200448</v>
      </c>
      <c r="F28" s="79">
        <v>52</v>
      </c>
      <c r="G28" s="66">
        <f>ABS(F28-B28)/F28</f>
        <v>5.0000000000003713E-3</v>
      </c>
      <c r="H28" s="66">
        <f>ABS(F28-C28)/F28</f>
        <v>2.1898342886155355E-2</v>
      </c>
      <c r="I28" s="66">
        <f>ABS(F28-D28)/F28</f>
        <v>5.4427072108551369E-2</v>
      </c>
      <c r="J28" s="66">
        <f t="shared" si="4"/>
        <v>1.5524298476914456E-2</v>
      </c>
      <c r="O28">
        <v>290</v>
      </c>
      <c r="P28" s="3">
        <v>352843.9614474657</v>
      </c>
    </row>
    <row r="29" spans="1:16" x14ac:dyDescent="0.3">
      <c r="A29" s="61">
        <v>340</v>
      </c>
      <c r="B29" s="63">
        <f t="shared" si="0"/>
        <v>90.745999999999995</v>
      </c>
      <c r="C29" s="64">
        <f t="shared" si="1"/>
        <v>86.827049006961417</v>
      </c>
      <c r="D29" s="65">
        <f t="shared" si="2"/>
        <v>85.223690805841244</v>
      </c>
      <c r="E29" s="81">
        <f t="shared" si="3"/>
        <v>90.210770028659226</v>
      </c>
      <c r="F29" s="79">
        <v>87</v>
      </c>
      <c r="G29" s="66">
        <f>ABS(F29-B29)/F29</f>
        <v>4.3057471264367757E-2</v>
      </c>
      <c r="H29" s="66">
        <f>ABS(F29-C29)/F29</f>
        <v>1.9879424487193459E-3</v>
      </c>
      <c r="I29" s="66">
        <f>ABS(F29-D29)/F29</f>
        <v>2.0417347059296046E-2</v>
      </c>
      <c r="J29" s="66">
        <f t="shared" si="4"/>
        <v>3.690540262826697E-2</v>
      </c>
      <c r="O29">
        <v>300</v>
      </c>
      <c r="P29" s="3">
        <v>440990.72148183268</v>
      </c>
    </row>
    <row r="30" spans="1:16" x14ac:dyDescent="0.3">
      <c r="A30" s="61">
        <v>370</v>
      </c>
      <c r="B30" s="63">
        <f t="shared" si="0"/>
        <v>80.108000000000004</v>
      </c>
      <c r="C30" s="64">
        <f t="shared" si="1"/>
        <v>73.890384263545585</v>
      </c>
      <c r="D30" s="65">
        <f t="shared" si="2"/>
        <v>73.352710456970414</v>
      </c>
      <c r="E30" s="81">
        <f t="shared" si="3"/>
        <v>78.440381615152887</v>
      </c>
      <c r="F30" s="79">
        <v>68</v>
      </c>
      <c r="G30" s="66">
        <f>ABS(F30-B30)/F30</f>
        <v>0.17805882352941182</v>
      </c>
      <c r="H30" s="66">
        <f>ABS(F30-C30)/F30</f>
        <v>8.6623297993317416E-2</v>
      </c>
      <c r="I30" s="66">
        <f>ABS(F30-D30)/F30</f>
        <v>7.8716330249564911E-2</v>
      </c>
      <c r="J30" s="66">
        <f t="shared" si="4"/>
        <v>0.15353502375224834</v>
      </c>
      <c r="O30">
        <v>310</v>
      </c>
      <c r="P30" s="3">
        <v>517807.94184547337</v>
      </c>
    </row>
    <row r="31" spans="1:16" x14ac:dyDescent="0.3">
      <c r="A31" s="61">
        <v>500</v>
      </c>
      <c r="B31" s="63">
        <f t="shared" si="0"/>
        <v>34.009999999999991</v>
      </c>
      <c r="C31" s="64">
        <f t="shared" si="1"/>
        <v>41.59891911995917</v>
      </c>
      <c r="D31" s="65">
        <f t="shared" si="2"/>
        <v>38.293472708035026</v>
      </c>
      <c r="E31" s="81">
        <f t="shared" si="3"/>
        <v>36.526552699630997</v>
      </c>
      <c r="F31" s="79">
        <v>45</v>
      </c>
      <c r="G31" s="66">
        <f>ABS(F31-B31)/F31</f>
        <v>0.24422222222222242</v>
      </c>
      <c r="H31" s="66">
        <f>ABS(F31-C31)/F31</f>
        <v>7.5579575112018446E-2</v>
      </c>
      <c r="I31" s="66">
        <f>ABS(F31-D31)/F31</f>
        <v>0.14903393982144386</v>
      </c>
      <c r="J31" s="66">
        <f t="shared" si="4"/>
        <v>0.18829882889708896</v>
      </c>
      <c r="O31">
        <v>320</v>
      </c>
      <c r="P31" s="3">
        <v>584846.51499610581</v>
      </c>
    </row>
    <row r="32" spans="1:16" x14ac:dyDescent="0.3">
      <c r="A32" s="61">
        <v>490</v>
      </c>
      <c r="B32" s="63">
        <f t="shared" si="0"/>
        <v>37.555999999999983</v>
      </c>
      <c r="C32" s="64">
        <f t="shared" si="1"/>
        <v>43.233728796663705</v>
      </c>
      <c r="D32" s="65">
        <f t="shared" si="2"/>
        <v>40.256821037821332</v>
      </c>
      <c r="E32" s="81">
        <f t="shared" si="3"/>
        <v>39.338769558229728</v>
      </c>
      <c r="F32" s="79">
        <v>44</v>
      </c>
      <c r="G32" s="66">
        <f>ABS(F32-B32)/F32</f>
        <v>0.14645454545454584</v>
      </c>
      <c r="H32" s="66">
        <f>ABS(F32-C32)/F32</f>
        <v>1.7415254621279432E-2</v>
      </c>
      <c r="I32" s="66">
        <f>ABS(F32-D32)/F32</f>
        <v>8.5072249140424272E-2</v>
      </c>
      <c r="J32" s="66">
        <f t="shared" si="4"/>
        <v>0.1059370554947789</v>
      </c>
      <c r="O32">
        <v>330</v>
      </c>
      <c r="P32" s="3">
        <v>643413.63093730668</v>
      </c>
    </row>
    <row r="33" spans="1:16" x14ac:dyDescent="0.3">
      <c r="A33" s="61">
        <v>430</v>
      </c>
      <c r="B33" s="63">
        <f t="shared" si="0"/>
        <v>58.831999999999994</v>
      </c>
      <c r="C33" s="64">
        <f t="shared" si="1"/>
        <v>55.470106712335337</v>
      </c>
      <c r="D33" s="65">
        <f t="shared" si="2"/>
        <v>54.341024442914069</v>
      </c>
      <c r="E33" s="81">
        <f t="shared" si="3"/>
        <v>57.521098950685086</v>
      </c>
      <c r="F33" s="79">
        <v>58</v>
      </c>
      <c r="G33" s="66">
        <f>ABS(F33-B33)/F33</f>
        <v>1.4344827586206787E-2</v>
      </c>
      <c r="H33" s="66">
        <f>ABS(F33-C33)/F33</f>
        <v>4.3618849787321778E-2</v>
      </c>
      <c r="I33" s="66">
        <f>ABS(F33-D33)/F33</f>
        <v>6.3085785466998806E-2</v>
      </c>
      <c r="J33" s="66">
        <f t="shared" si="4"/>
        <v>8.2569146433605772E-3</v>
      </c>
      <c r="O33">
        <v>340</v>
      </c>
      <c r="P33" s="3">
        <v>694616.39205569122</v>
      </c>
    </row>
    <row r="34" spans="1:16" ht="15" thickBot="1" x14ac:dyDescent="0.35">
      <c r="A34" s="62">
        <v>390</v>
      </c>
      <c r="B34" s="63">
        <f t="shared" si="0"/>
        <v>73.015999999999991</v>
      </c>
      <c r="C34" s="64">
        <f t="shared" si="1"/>
        <v>66.829089531318985</v>
      </c>
      <c r="D34" s="65">
        <f t="shared" si="2"/>
        <v>66.372277135824447</v>
      </c>
      <c r="E34" s="81">
        <f t="shared" si="3"/>
        <v>71.112373913982083</v>
      </c>
      <c r="F34" s="79">
        <v>68</v>
      </c>
      <c r="G34" s="66">
        <f>ABS(F34-B34)/F34</f>
        <v>7.3764705882352816E-2</v>
      </c>
      <c r="H34" s="66">
        <f>ABS(F34-C34)/F34</f>
        <v>1.7219271598250221E-2</v>
      </c>
      <c r="I34" s="66">
        <f>ABS(F34-D34)/F34</f>
        <v>2.393710094375813E-2</v>
      </c>
      <c r="J34" s="66">
        <f t="shared" si="4"/>
        <v>4.577020461738357E-2</v>
      </c>
      <c r="O34">
        <v>350</v>
      </c>
      <c r="P34" s="3">
        <v>739396.67870041588</v>
      </c>
    </row>
    <row r="35" spans="1:16" x14ac:dyDescent="0.3">
      <c r="F35" s="67" t="s">
        <v>146</v>
      </c>
      <c r="G35" s="68">
        <f>AVERAGE(G23:G34)</f>
        <v>9.6764585153975916E-2</v>
      </c>
      <c r="H35" s="69">
        <f>AVERAGE(H23:H34)</f>
        <v>5.8516741642875771E-2</v>
      </c>
      <c r="I35" s="68">
        <f>AVERAGE(I23:I34)</f>
        <v>7.17306196151654E-2</v>
      </c>
      <c r="J35" s="68">
        <f>AVERAGE(J23:J34)</f>
        <v>8.2512845071205432E-2</v>
      </c>
      <c r="O35">
        <v>360</v>
      </c>
      <c r="P35" s="3">
        <v>778559.20385889057</v>
      </c>
    </row>
    <row r="36" spans="1:16" x14ac:dyDescent="0.3">
      <c r="O36">
        <v>370</v>
      </c>
      <c r="P36" s="3">
        <v>812794.22689900151</v>
      </c>
    </row>
    <row r="37" spans="1:16" x14ac:dyDescent="0.3">
      <c r="O37">
        <v>380</v>
      </c>
      <c r="P37" s="3">
        <v>842696.0501437569</v>
      </c>
    </row>
    <row r="38" spans="1:16" x14ac:dyDescent="0.3">
      <c r="O38">
        <v>390</v>
      </c>
      <c r="P38" s="3">
        <v>868778.16390714701</v>
      </c>
    </row>
    <row r="39" spans="1:16" x14ac:dyDescent="0.3">
      <c r="A39" t="s">
        <v>150</v>
      </c>
      <c r="O39">
        <v>400</v>
      </c>
      <c r="P39" s="3">
        <v>891485.71155898133</v>
      </c>
    </row>
    <row r="40" spans="1:16" x14ac:dyDescent="0.3">
      <c r="A40" t="s">
        <v>38</v>
      </c>
      <c r="B40">
        <v>260</v>
      </c>
      <c r="C40" t="s">
        <v>151</v>
      </c>
      <c r="O40">
        <v>410</v>
      </c>
      <c r="P40" s="3">
        <v>911205.79916013218</v>
      </c>
    </row>
    <row r="41" spans="1:16" x14ac:dyDescent="0.3">
      <c r="A41" t="s">
        <v>152</v>
      </c>
      <c r="B41">
        <v>400</v>
      </c>
      <c r="C41" t="s">
        <v>151</v>
      </c>
      <c r="O41">
        <v>420</v>
      </c>
      <c r="P41" s="3">
        <v>928276.06199751236</v>
      </c>
    </row>
    <row r="42" spans="1:16" x14ac:dyDescent="0.3">
      <c r="A42" t="s">
        <v>153</v>
      </c>
      <c r="B42" s="86">
        <f>D18*B41^D19</f>
        <v>63.677550825641511</v>
      </c>
      <c r="O42">
        <v>430</v>
      </c>
      <c r="P42" s="3">
        <v>942991.81410970096</v>
      </c>
    </row>
    <row r="43" spans="1:16" x14ac:dyDescent="0.3">
      <c r="A43" t="s">
        <v>154</v>
      </c>
      <c r="B43" s="86">
        <f>B42*100</f>
        <v>6367.7550825641511</v>
      </c>
      <c r="O43">
        <v>440</v>
      </c>
      <c r="P43" s="3">
        <v>955612.04017882701</v>
      </c>
    </row>
    <row r="44" spans="1:16" x14ac:dyDescent="0.3">
      <c r="O44">
        <v>450</v>
      </c>
      <c r="P44" s="3">
        <v>966364.43722847849</v>
      </c>
    </row>
    <row r="45" spans="1:16" x14ac:dyDescent="0.3">
      <c r="A45" t="s">
        <v>20</v>
      </c>
      <c r="B45" s="86">
        <f>B43*B40</f>
        <v>1655616.3214666792</v>
      </c>
      <c r="O45">
        <v>460</v>
      </c>
      <c r="P45" s="3">
        <v>975449.67289538402</v>
      </c>
    </row>
    <row r="46" spans="1:16" x14ac:dyDescent="0.3">
      <c r="A46" t="s">
        <v>23</v>
      </c>
      <c r="B46" s="86">
        <f>B43*B41</f>
        <v>2547102.0330256606</v>
      </c>
      <c r="O46">
        <v>470</v>
      </c>
      <c r="P46" s="3">
        <v>983044.99501067516</v>
      </c>
    </row>
    <row r="47" spans="1:16" x14ac:dyDescent="0.3">
      <c r="O47">
        <v>480</v>
      </c>
      <c r="P47" s="3">
        <v>989307.30186243448</v>
      </c>
    </row>
    <row r="48" spans="1:16" x14ac:dyDescent="0.3">
      <c r="A48" t="s">
        <v>77</v>
      </c>
      <c r="B48" s="86">
        <f>B46-B45</f>
        <v>891485.71155898133</v>
      </c>
      <c r="O48">
        <v>490</v>
      </c>
      <c r="P48" s="3">
        <v>994375.76232326543</v>
      </c>
    </row>
    <row r="49" spans="2:37" x14ac:dyDescent="0.3">
      <c r="O49">
        <v>500</v>
      </c>
      <c r="P49" s="3">
        <v>998374.05887902016</v>
      </c>
    </row>
    <row r="50" spans="2:37" x14ac:dyDescent="0.3">
      <c r="O50">
        <v>510</v>
      </c>
      <c r="P50" s="3">
        <v>1001412.3136181819</v>
      </c>
    </row>
    <row r="51" spans="2:37" x14ac:dyDescent="0.3">
      <c r="O51">
        <v>520</v>
      </c>
      <c r="P51" s="3">
        <v>1003588.7467656647</v>
      </c>
    </row>
    <row r="52" spans="2:37" x14ac:dyDescent="0.3">
      <c r="O52">
        <v>530</v>
      </c>
      <c r="P52" s="3">
        <v>1004991.1088515423</v>
      </c>
      <c r="Q52" t="s">
        <v>155</v>
      </c>
    </row>
    <row r="53" spans="2:37" x14ac:dyDescent="0.3">
      <c r="O53">
        <v>540</v>
      </c>
      <c r="P53" s="3">
        <v>1005697.9206906552</v>
      </c>
    </row>
    <row r="54" spans="2:37" x14ac:dyDescent="0.3">
      <c r="O54">
        <v>550</v>
      </c>
      <c r="P54" s="3">
        <v>1005779.5496972598</v>
      </c>
    </row>
    <row r="55" spans="2:37" x14ac:dyDescent="0.3">
      <c r="O55">
        <v>560</v>
      </c>
      <c r="P55" s="3">
        <v>1005299.146421636</v>
      </c>
    </row>
    <row r="56" spans="2:37" x14ac:dyDescent="0.3">
      <c r="O56">
        <v>570</v>
      </c>
      <c r="P56" s="3">
        <v>1004313.4613767179</v>
      </c>
    </row>
    <row r="57" spans="2:37" x14ac:dyDescent="0.3">
      <c r="O57">
        <v>580</v>
      </c>
      <c r="P57" s="3">
        <v>1002873.5590668377</v>
      </c>
    </row>
    <row r="58" spans="2:37" x14ac:dyDescent="0.3">
      <c r="O58">
        <v>590</v>
      </c>
      <c r="P58" s="3">
        <v>1001025.4435135514</v>
      </c>
    </row>
    <row r="59" spans="2:37" x14ac:dyDescent="0.3">
      <c r="O59">
        <v>600</v>
      </c>
      <c r="P59" s="3">
        <v>998810.60739627271</v>
      </c>
    </row>
    <row r="61" spans="2:37" x14ac:dyDescent="0.3">
      <c r="B61" s="88">
        <f>B48</f>
        <v>891485.71155898133</v>
      </c>
      <c r="C61">
        <v>260</v>
      </c>
      <c r="D61">
        <v>270</v>
      </c>
      <c r="E61">
        <v>280</v>
      </c>
      <c r="F61">
        <v>290</v>
      </c>
      <c r="G61">
        <v>300</v>
      </c>
      <c r="H61">
        <v>310</v>
      </c>
      <c r="I61">
        <v>320</v>
      </c>
      <c r="J61">
        <v>330</v>
      </c>
      <c r="K61">
        <v>340</v>
      </c>
      <c r="L61">
        <v>350</v>
      </c>
      <c r="M61">
        <v>360</v>
      </c>
      <c r="N61">
        <v>370</v>
      </c>
      <c r="O61">
        <v>380</v>
      </c>
      <c r="P61">
        <v>390</v>
      </c>
      <c r="Q61">
        <v>400</v>
      </c>
      <c r="R61">
        <v>410</v>
      </c>
      <c r="S61">
        <v>420</v>
      </c>
      <c r="T61">
        <v>430</v>
      </c>
      <c r="U61">
        <v>440</v>
      </c>
      <c r="V61">
        <v>450</v>
      </c>
      <c r="W61">
        <v>460</v>
      </c>
      <c r="X61">
        <v>470</v>
      </c>
      <c r="Y61">
        <v>480</v>
      </c>
      <c r="Z61">
        <v>490</v>
      </c>
      <c r="AA61">
        <v>500</v>
      </c>
      <c r="AB61">
        <v>510</v>
      </c>
      <c r="AC61">
        <v>520</v>
      </c>
      <c r="AD61">
        <v>530</v>
      </c>
      <c r="AE61">
        <v>540</v>
      </c>
      <c r="AF61">
        <v>550</v>
      </c>
      <c r="AG61">
        <v>560</v>
      </c>
      <c r="AH61">
        <v>570</v>
      </c>
      <c r="AI61">
        <v>580</v>
      </c>
      <c r="AJ61">
        <v>590</v>
      </c>
      <c r="AK61">
        <v>600</v>
      </c>
    </row>
    <row r="62" spans="2:37" x14ac:dyDescent="0.3">
      <c r="B62">
        <v>260</v>
      </c>
      <c r="C62" s="3">
        <f t="dataTable" ref="C62:AK96" dt2D="1" dtr="1" r1="B40" r2="B41"/>
        <v>0</v>
      </c>
      <c r="D62" s="3">
        <v>-144859.72842847556</v>
      </c>
      <c r="E62" s="3">
        <v>-289719.45685695065</v>
      </c>
      <c r="F62" s="3">
        <v>-434579.18528542668</v>
      </c>
      <c r="G62" s="3">
        <v>-579438.91371390224</v>
      </c>
      <c r="H62" s="3">
        <v>-724298.64214237686</v>
      </c>
      <c r="I62" s="3">
        <v>-869158.37057085242</v>
      </c>
      <c r="J62" s="3">
        <v>-1014018.098999328</v>
      </c>
      <c r="K62" s="3">
        <v>-1158877.8274278035</v>
      </c>
      <c r="L62" s="3">
        <v>-1303737.5558562791</v>
      </c>
      <c r="M62" s="3">
        <v>-1448597.2842847547</v>
      </c>
      <c r="N62" s="3">
        <v>-1593457.0127132302</v>
      </c>
      <c r="O62" s="3">
        <v>-1738316.7411417058</v>
      </c>
      <c r="P62" s="3">
        <v>-1883176.4695701813</v>
      </c>
      <c r="Q62" s="3">
        <v>-2028036.1979986569</v>
      </c>
      <c r="R62" s="3">
        <v>-2172895.9264271325</v>
      </c>
      <c r="S62" s="3">
        <v>-2317755.654855608</v>
      </c>
      <c r="T62" s="3">
        <v>-2462615.3832840826</v>
      </c>
      <c r="U62" s="3">
        <v>-2607475.1117125582</v>
      </c>
      <c r="V62" s="3">
        <v>-2752334.8401410338</v>
      </c>
      <c r="W62" s="3">
        <v>-2897194.5685695093</v>
      </c>
      <c r="X62" s="3">
        <v>-3042054.2969979849</v>
      </c>
      <c r="Y62" s="3">
        <v>-3186914.0254264604</v>
      </c>
      <c r="Z62" s="3">
        <v>-3331773.753854936</v>
      </c>
      <c r="AA62" s="3">
        <v>-3476633.4822834115</v>
      </c>
      <c r="AB62" s="3">
        <v>-3621493.2107118871</v>
      </c>
      <c r="AC62" s="3">
        <v>-3766352.9391403627</v>
      </c>
      <c r="AD62" s="3">
        <v>-3911212.6675688382</v>
      </c>
      <c r="AE62" s="3">
        <v>-4056072.3959973138</v>
      </c>
      <c r="AF62" s="3">
        <v>-4200932.1244257884</v>
      </c>
      <c r="AG62" s="3">
        <v>-4345791.852854264</v>
      </c>
      <c r="AH62" s="3">
        <v>-4490651.5812827395</v>
      </c>
      <c r="AI62" s="3">
        <v>-4635511.309711216</v>
      </c>
      <c r="AJ62" s="3">
        <v>-4780371.0381396916</v>
      </c>
      <c r="AK62" s="3">
        <v>-4925230.7665681671</v>
      </c>
    </row>
    <row r="63" spans="2:37" x14ac:dyDescent="0.3">
      <c r="B63">
        <v>270</v>
      </c>
      <c r="C63" s="3">
        <v>134795.30092408927</v>
      </c>
      <c r="D63" s="3">
        <v>0</v>
      </c>
      <c r="E63" s="3">
        <v>-134795.30092408881</v>
      </c>
      <c r="F63" s="3">
        <v>-269590.60184817808</v>
      </c>
      <c r="G63" s="3">
        <v>-404385.90277226688</v>
      </c>
      <c r="H63" s="3">
        <v>-539181.20369635615</v>
      </c>
      <c r="I63" s="3">
        <v>-673976.50462044496</v>
      </c>
      <c r="J63" s="3">
        <v>-808771.80554453377</v>
      </c>
      <c r="K63" s="3">
        <v>-943567.1064686235</v>
      </c>
      <c r="L63" s="3">
        <v>-1078362.4073927123</v>
      </c>
      <c r="M63" s="3">
        <v>-1213157.7083168011</v>
      </c>
      <c r="N63" s="3">
        <v>-1347953.0092408899</v>
      </c>
      <c r="O63" s="3">
        <v>-1482748.3101649797</v>
      </c>
      <c r="P63" s="3">
        <v>-1617543.6110890685</v>
      </c>
      <c r="Q63" s="3">
        <v>-1752338.9120131573</v>
      </c>
      <c r="R63" s="3">
        <v>-1887134.2129372461</v>
      </c>
      <c r="S63" s="3">
        <v>-2021929.5138613358</v>
      </c>
      <c r="T63" s="3">
        <v>-2156724.8147854246</v>
      </c>
      <c r="U63" s="3">
        <v>-2291520.1157095134</v>
      </c>
      <c r="V63" s="3">
        <v>-2426315.4166336022</v>
      </c>
      <c r="W63" s="3">
        <v>-2561110.717557692</v>
      </c>
      <c r="X63" s="3">
        <v>-2695906.0184817808</v>
      </c>
      <c r="Y63" s="3">
        <v>-2830701.3194058696</v>
      </c>
      <c r="Z63" s="3">
        <v>-2965496.6203299584</v>
      </c>
      <c r="AA63" s="3">
        <v>-3100291.9212540481</v>
      </c>
      <c r="AB63" s="3">
        <v>-3235087.2221781369</v>
      </c>
      <c r="AC63" s="3">
        <v>-3369882.5231022257</v>
      </c>
      <c r="AD63" s="3">
        <v>-3504677.8240263145</v>
      </c>
      <c r="AE63" s="3">
        <v>-3639473.1249504043</v>
      </c>
      <c r="AF63" s="3">
        <v>-3774268.4258744931</v>
      </c>
      <c r="AG63" s="3">
        <v>-3909063.7267985819</v>
      </c>
      <c r="AH63" s="3">
        <v>-4043859.0277226707</v>
      </c>
      <c r="AI63" s="3">
        <v>-4178654.3286467604</v>
      </c>
      <c r="AJ63" s="3">
        <v>-4313449.6295708492</v>
      </c>
      <c r="AK63" s="3">
        <v>-4448244.930494938</v>
      </c>
    </row>
    <row r="64" spans="2:37" x14ac:dyDescent="0.3">
      <c r="B64">
        <v>280</v>
      </c>
      <c r="C64" s="3">
        <v>251518.12479914958</v>
      </c>
      <c r="D64" s="3">
        <v>125759.06239957456</v>
      </c>
      <c r="E64" s="3">
        <v>0</v>
      </c>
      <c r="F64" s="3">
        <v>-125759.06239957456</v>
      </c>
      <c r="G64" s="3">
        <v>-251518.12479914958</v>
      </c>
      <c r="H64" s="3">
        <v>-377277.18719872413</v>
      </c>
      <c r="I64" s="3">
        <v>-503036.24959829915</v>
      </c>
      <c r="J64" s="3">
        <v>-628795.31199787371</v>
      </c>
      <c r="K64" s="3">
        <v>-754554.37439744826</v>
      </c>
      <c r="L64" s="3">
        <v>-880313.43679702282</v>
      </c>
      <c r="M64" s="3">
        <v>-1006072.4991965974</v>
      </c>
      <c r="N64" s="3">
        <v>-1131831.5615961729</v>
      </c>
      <c r="O64" s="3">
        <v>-1257590.6239957474</v>
      </c>
      <c r="P64" s="3">
        <v>-1383349.686395322</v>
      </c>
      <c r="Q64" s="3">
        <v>-1509108.7487948965</v>
      </c>
      <c r="R64" s="3">
        <v>-1634867.8111944711</v>
      </c>
      <c r="S64" s="3">
        <v>-1760626.8735940466</v>
      </c>
      <c r="T64" s="3">
        <v>-1886385.9359936211</v>
      </c>
      <c r="U64" s="3">
        <v>-2012144.9983931957</v>
      </c>
      <c r="V64" s="3">
        <v>-2137904.0607927702</v>
      </c>
      <c r="W64" s="3">
        <v>-2263663.1231923448</v>
      </c>
      <c r="X64" s="3">
        <v>-2389422.1855919193</v>
      </c>
      <c r="Y64" s="3">
        <v>-2515181.2479914948</v>
      </c>
      <c r="Z64" s="3">
        <v>-2640940.3103910694</v>
      </c>
      <c r="AA64" s="3">
        <v>-2766699.3727906439</v>
      </c>
      <c r="AB64" s="3">
        <v>-2892458.4351902185</v>
      </c>
      <c r="AC64" s="3">
        <v>-3018217.4975897931</v>
      </c>
      <c r="AD64" s="3">
        <v>-3143976.5599893685</v>
      </c>
      <c r="AE64" s="3">
        <v>-3269735.6223889431</v>
      </c>
      <c r="AF64" s="3">
        <v>-3395494.6847885177</v>
      </c>
      <c r="AG64" s="3">
        <v>-3521253.7471880922</v>
      </c>
      <c r="AH64" s="3">
        <v>-3647012.8095876668</v>
      </c>
      <c r="AI64" s="3">
        <v>-3772771.8719872413</v>
      </c>
      <c r="AJ64" s="3">
        <v>-3898530.9343868168</v>
      </c>
      <c r="AK64" s="3">
        <v>-4024289.9967863914</v>
      </c>
    </row>
    <row r="65" spans="2:37" x14ac:dyDescent="0.3">
      <c r="B65">
        <v>290</v>
      </c>
      <c r="C65" s="3">
        <v>352843.9614474657</v>
      </c>
      <c r="D65" s="3">
        <v>235229.30763164349</v>
      </c>
      <c r="E65" s="3">
        <v>117614.65381582174</v>
      </c>
      <c r="F65" s="3">
        <v>0</v>
      </c>
      <c r="G65" s="3">
        <v>-117614.65381582174</v>
      </c>
      <c r="H65" s="3">
        <v>-235229.30763164395</v>
      </c>
      <c r="I65" s="3">
        <v>-352843.9614474657</v>
      </c>
      <c r="J65" s="3">
        <v>-470458.61526328744</v>
      </c>
      <c r="K65" s="3">
        <v>-588073.26907910965</v>
      </c>
      <c r="L65" s="3">
        <v>-705687.9228949314</v>
      </c>
      <c r="M65" s="3">
        <v>-823302.57671075314</v>
      </c>
      <c r="N65" s="3">
        <v>-940917.23052657489</v>
      </c>
      <c r="O65" s="3">
        <v>-1058531.8843423966</v>
      </c>
      <c r="P65" s="3">
        <v>-1176146.5381582184</v>
      </c>
      <c r="Q65" s="3">
        <v>-1293761.1919740411</v>
      </c>
      <c r="R65" s="3">
        <v>-1411375.8457898628</v>
      </c>
      <c r="S65" s="3">
        <v>-1528990.4996056845</v>
      </c>
      <c r="T65" s="3">
        <v>-1646605.1534215063</v>
      </c>
      <c r="U65" s="3">
        <v>-1764219.807237328</v>
      </c>
      <c r="V65" s="3">
        <v>-1881834.4610531498</v>
      </c>
      <c r="W65" s="3">
        <v>-1999449.1148689715</v>
      </c>
      <c r="X65" s="3">
        <v>-2117063.7686847942</v>
      </c>
      <c r="Y65" s="3">
        <v>-2234678.4225006159</v>
      </c>
      <c r="Z65" s="3">
        <v>-2352293.0763164377</v>
      </c>
      <c r="AA65" s="3">
        <v>-2469907.7301322594</v>
      </c>
      <c r="AB65" s="3">
        <v>-2587522.3839480812</v>
      </c>
      <c r="AC65" s="3">
        <v>-2705137.0377639029</v>
      </c>
      <c r="AD65" s="3">
        <v>-2822751.6915797247</v>
      </c>
      <c r="AE65" s="3">
        <v>-2940366.3453955473</v>
      </c>
      <c r="AF65" s="3">
        <v>-3057980.9992113691</v>
      </c>
      <c r="AG65" s="3">
        <v>-3175595.6530271908</v>
      </c>
      <c r="AH65" s="3">
        <v>-3293210.3068430126</v>
      </c>
      <c r="AI65" s="3">
        <v>-3410824.9606588343</v>
      </c>
      <c r="AJ65" s="3">
        <v>-3528439.6144746561</v>
      </c>
      <c r="AK65" s="3">
        <v>-3646054.2682904778</v>
      </c>
    </row>
    <row r="66" spans="2:37" x14ac:dyDescent="0.3">
      <c r="B66">
        <v>300</v>
      </c>
      <c r="C66" s="3">
        <v>440990.72148183268</v>
      </c>
      <c r="D66" s="3">
        <v>330743.04111137474</v>
      </c>
      <c r="E66" s="3">
        <v>220495.36074091634</v>
      </c>
      <c r="F66" s="3">
        <v>110247.68037045794</v>
      </c>
      <c r="G66" s="3">
        <v>0</v>
      </c>
      <c r="H66" s="3">
        <v>-110247.6803704584</v>
      </c>
      <c r="I66" s="3">
        <v>-220495.36074091634</v>
      </c>
      <c r="J66" s="3">
        <v>-330743.04111137474</v>
      </c>
      <c r="K66" s="3">
        <v>-440990.72148183268</v>
      </c>
      <c r="L66" s="3">
        <v>-551238.40185229108</v>
      </c>
      <c r="M66" s="3">
        <v>-661486.08222274948</v>
      </c>
      <c r="N66" s="3">
        <v>-771733.76259320742</v>
      </c>
      <c r="O66" s="3">
        <v>-881981.44296366582</v>
      </c>
      <c r="P66" s="3">
        <v>-992229.12333412422</v>
      </c>
      <c r="Q66" s="3">
        <v>-1102476.8037045817</v>
      </c>
      <c r="R66" s="3">
        <v>-1212724.4840750401</v>
      </c>
      <c r="S66" s="3">
        <v>-1322972.1644454985</v>
      </c>
      <c r="T66" s="3">
        <v>-1433219.8448159569</v>
      </c>
      <c r="U66" s="3">
        <v>-1543467.5251864153</v>
      </c>
      <c r="V66" s="3">
        <v>-1653715.2055568728</v>
      </c>
      <c r="W66" s="3">
        <v>-1763962.8859273312</v>
      </c>
      <c r="X66" s="3">
        <v>-1874210.5662977896</v>
      </c>
      <c r="Y66" s="3">
        <v>-1984458.246668248</v>
      </c>
      <c r="Z66" s="3">
        <v>-2094705.9270387054</v>
      </c>
      <c r="AA66" s="3">
        <v>-2204953.6074091638</v>
      </c>
      <c r="AB66" s="3">
        <v>-2315201.2877796222</v>
      </c>
      <c r="AC66" s="3">
        <v>-2425448.9681500806</v>
      </c>
      <c r="AD66" s="3">
        <v>-2535696.648520539</v>
      </c>
      <c r="AE66" s="3">
        <v>-2645944.3288909965</v>
      </c>
      <c r="AF66" s="3">
        <v>-2756192.0092614549</v>
      </c>
      <c r="AG66" s="3">
        <v>-2866439.6896319133</v>
      </c>
      <c r="AH66" s="3">
        <v>-2976687.3700023717</v>
      </c>
      <c r="AI66" s="3">
        <v>-3086935.0503728301</v>
      </c>
      <c r="AJ66" s="3">
        <v>-3197182.7307432876</v>
      </c>
      <c r="AK66" s="3">
        <v>-3307430.411113746</v>
      </c>
    </row>
    <row r="67" spans="2:37" x14ac:dyDescent="0.3">
      <c r="B67">
        <v>310</v>
      </c>
      <c r="C67" s="3">
        <v>517807.94184547337</v>
      </c>
      <c r="D67" s="3">
        <v>414246.3534763786</v>
      </c>
      <c r="E67" s="3">
        <v>310684.76510728383</v>
      </c>
      <c r="F67" s="3">
        <v>207123.17673818953</v>
      </c>
      <c r="G67" s="3">
        <v>103561.58836909477</v>
      </c>
      <c r="H67" s="3">
        <v>0</v>
      </c>
      <c r="I67" s="3">
        <v>-103561.58836909477</v>
      </c>
      <c r="J67" s="3">
        <v>-207123.17673818907</v>
      </c>
      <c r="K67" s="3">
        <v>-310684.76510728383</v>
      </c>
      <c r="L67" s="3">
        <v>-414246.3534763786</v>
      </c>
      <c r="M67" s="3">
        <v>-517807.9418454729</v>
      </c>
      <c r="N67" s="3">
        <v>-621369.53021456767</v>
      </c>
      <c r="O67" s="3">
        <v>-724931.11858366244</v>
      </c>
      <c r="P67" s="3">
        <v>-828492.7069527572</v>
      </c>
      <c r="Q67" s="3">
        <v>-932054.2953218515</v>
      </c>
      <c r="R67" s="3">
        <v>-1035615.8836909467</v>
      </c>
      <c r="S67" s="3">
        <v>-1139177.4720600406</v>
      </c>
      <c r="T67" s="3">
        <v>-1242739.0604291353</v>
      </c>
      <c r="U67" s="3">
        <v>-1346300.6487982301</v>
      </c>
      <c r="V67" s="3">
        <v>-1449862.2371673249</v>
      </c>
      <c r="W67" s="3">
        <v>-1553423.8255364196</v>
      </c>
      <c r="X67" s="3">
        <v>-1656985.4139055144</v>
      </c>
      <c r="Y67" s="3">
        <v>-1760547.0022746092</v>
      </c>
      <c r="Z67" s="3">
        <v>-1864108.590643703</v>
      </c>
      <c r="AA67" s="3">
        <v>-1967670.1790127978</v>
      </c>
      <c r="AB67" s="3">
        <v>-2071231.7673818925</v>
      </c>
      <c r="AC67" s="3">
        <v>-2174793.3557509873</v>
      </c>
      <c r="AD67" s="3">
        <v>-2278354.9441200821</v>
      </c>
      <c r="AE67" s="3">
        <v>-2381916.5324891768</v>
      </c>
      <c r="AF67" s="3">
        <v>-2485478.1208582716</v>
      </c>
      <c r="AG67" s="3">
        <v>-2589039.7092273664</v>
      </c>
      <c r="AH67" s="3">
        <v>-2692601.2975964602</v>
      </c>
      <c r="AI67" s="3">
        <v>-2796162.885965555</v>
      </c>
      <c r="AJ67" s="3">
        <v>-2899724.4743346497</v>
      </c>
      <c r="AK67" s="3">
        <v>-3003286.0627037445</v>
      </c>
    </row>
    <row r="68" spans="2:37" x14ac:dyDescent="0.3">
      <c r="B68">
        <v>320</v>
      </c>
      <c r="C68" s="3">
        <v>584846.51499610581</v>
      </c>
      <c r="D68" s="3">
        <v>487372.09583008802</v>
      </c>
      <c r="E68" s="3">
        <v>389897.67666407023</v>
      </c>
      <c r="F68" s="3">
        <v>292423.2574980529</v>
      </c>
      <c r="G68" s="3">
        <v>194948.83833203511</v>
      </c>
      <c r="H68" s="3">
        <v>97474.419166017789</v>
      </c>
      <c r="I68" s="3">
        <v>0</v>
      </c>
      <c r="J68" s="3">
        <v>-97474.419166017789</v>
      </c>
      <c r="K68" s="3">
        <v>-194948.83833203511</v>
      </c>
      <c r="L68" s="3">
        <v>-292423.2574980529</v>
      </c>
      <c r="M68" s="3">
        <v>-389897.67666407023</v>
      </c>
      <c r="N68" s="3">
        <v>-487372.09583008802</v>
      </c>
      <c r="O68" s="3">
        <v>-584846.51499610581</v>
      </c>
      <c r="P68" s="3">
        <v>-682320.93416212313</v>
      </c>
      <c r="Q68" s="3">
        <v>-779795.35332814092</v>
      </c>
      <c r="R68" s="3">
        <v>-877269.77249415871</v>
      </c>
      <c r="S68" s="3">
        <v>-974744.19166017603</v>
      </c>
      <c r="T68" s="3">
        <v>-1072218.6108261938</v>
      </c>
      <c r="U68" s="3">
        <v>-1169693.0299922116</v>
      </c>
      <c r="V68" s="3">
        <v>-1267167.4491582289</v>
      </c>
      <c r="W68" s="3">
        <v>-1364641.8683242463</v>
      </c>
      <c r="X68" s="3">
        <v>-1462116.2874902645</v>
      </c>
      <c r="Y68" s="3">
        <v>-1559590.7066562818</v>
      </c>
      <c r="Z68" s="3">
        <v>-1657065.1258222992</v>
      </c>
      <c r="AA68" s="3">
        <v>-1754539.5449883174</v>
      </c>
      <c r="AB68" s="3">
        <v>-1852013.9641543347</v>
      </c>
      <c r="AC68" s="3">
        <v>-1949488.3833203521</v>
      </c>
      <c r="AD68" s="3">
        <v>-2046962.8024863703</v>
      </c>
      <c r="AE68" s="3">
        <v>-2144437.2216523876</v>
      </c>
      <c r="AF68" s="3">
        <v>-2241911.640818405</v>
      </c>
      <c r="AG68" s="3">
        <v>-2339386.0599844232</v>
      </c>
      <c r="AH68" s="3">
        <v>-2436860.4791504405</v>
      </c>
      <c r="AI68" s="3">
        <v>-2534334.8983164579</v>
      </c>
      <c r="AJ68" s="3">
        <v>-2631809.3174824752</v>
      </c>
      <c r="AK68" s="3">
        <v>-2729283.7366484934</v>
      </c>
    </row>
    <row r="69" spans="2:37" x14ac:dyDescent="0.3">
      <c r="B69">
        <v>330</v>
      </c>
      <c r="C69" s="3">
        <v>643413.63093730668</v>
      </c>
      <c r="D69" s="3">
        <v>551497.39794626273</v>
      </c>
      <c r="E69" s="3">
        <v>459581.16495521925</v>
      </c>
      <c r="F69" s="3">
        <v>367664.93196417531</v>
      </c>
      <c r="G69" s="3">
        <v>275748.69897313137</v>
      </c>
      <c r="H69" s="3">
        <v>183832.46598208742</v>
      </c>
      <c r="I69" s="3">
        <v>91916.232991043944</v>
      </c>
      <c r="J69" s="3">
        <v>0</v>
      </c>
      <c r="K69" s="3">
        <v>-91916.232991043944</v>
      </c>
      <c r="L69" s="3">
        <v>-183832.46598208742</v>
      </c>
      <c r="M69" s="3">
        <v>-275748.69897313137</v>
      </c>
      <c r="N69" s="3">
        <v>-367664.93196417531</v>
      </c>
      <c r="O69" s="3">
        <v>-459581.16495521925</v>
      </c>
      <c r="P69" s="3">
        <v>-551497.39794626273</v>
      </c>
      <c r="Q69" s="3">
        <v>-643413.63093730668</v>
      </c>
      <c r="R69" s="3">
        <v>-735329.86392835062</v>
      </c>
      <c r="S69" s="3">
        <v>-827246.09691939456</v>
      </c>
      <c r="T69" s="3">
        <v>-919162.32991043804</v>
      </c>
      <c r="U69" s="3">
        <v>-1011078.562901482</v>
      </c>
      <c r="V69" s="3">
        <v>-1102994.7958925259</v>
      </c>
      <c r="W69" s="3">
        <v>-1194911.0288835699</v>
      </c>
      <c r="X69" s="3">
        <v>-1286827.2618746134</v>
      </c>
      <c r="Y69" s="3">
        <v>-1378743.4948656568</v>
      </c>
      <c r="Z69" s="3">
        <v>-1470659.7278567012</v>
      </c>
      <c r="AA69" s="3">
        <v>-1562575.9608477447</v>
      </c>
      <c r="AB69" s="3">
        <v>-1654492.1938387891</v>
      </c>
      <c r="AC69" s="3">
        <v>-1746408.4268298326</v>
      </c>
      <c r="AD69" s="3">
        <v>-1838324.6598208761</v>
      </c>
      <c r="AE69" s="3">
        <v>-1930240.8928119205</v>
      </c>
      <c r="AF69" s="3">
        <v>-2022157.125802964</v>
      </c>
      <c r="AG69" s="3">
        <v>-2114073.3587940075</v>
      </c>
      <c r="AH69" s="3">
        <v>-2205989.5917850519</v>
      </c>
      <c r="AI69" s="3">
        <v>-2297905.8247760953</v>
      </c>
      <c r="AJ69" s="3">
        <v>-2389822.0577671388</v>
      </c>
      <c r="AK69" s="3">
        <v>-2481738.2907581832</v>
      </c>
    </row>
    <row r="70" spans="2:37" x14ac:dyDescent="0.3">
      <c r="B70">
        <v>340</v>
      </c>
      <c r="C70" s="3">
        <v>694616.39205569122</v>
      </c>
      <c r="D70" s="3">
        <v>607789.34304872993</v>
      </c>
      <c r="E70" s="3">
        <v>520962.29404176865</v>
      </c>
      <c r="F70" s="3">
        <v>434135.2450348069</v>
      </c>
      <c r="G70" s="3">
        <v>347308.19602784561</v>
      </c>
      <c r="H70" s="3">
        <v>260481.14702088432</v>
      </c>
      <c r="I70" s="3">
        <v>173654.09801392257</v>
      </c>
      <c r="J70" s="3">
        <v>86827.049006961286</v>
      </c>
      <c r="K70" s="3">
        <v>0</v>
      </c>
      <c r="L70" s="3">
        <v>-86827.049006961286</v>
      </c>
      <c r="M70" s="3">
        <v>-173654.09801392304</v>
      </c>
      <c r="N70" s="3">
        <v>-260481.14702088432</v>
      </c>
      <c r="O70" s="3">
        <v>-347308.19602784561</v>
      </c>
      <c r="P70" s="3">
        <v>-434135.24503480736</v>
      </c>
      <c r="Q70" s="3">
        <v>-520962.29404176865</v>
      </c>
      <c r="R70" s="3">
        <v>-607789.34304872993</v>
      </c>
      <c r="S70" s="3">
        <v>-694616.39205569122</v>
      </c>
      <c r="T70" s="3">
        <v>-781443.44106265297</v>
      </c>
      <c r="U70" s="3">
        <v>-868270.49006961426</v>
      </c>
      <c r="V70" s="3">
        <v>-955097.53907657554</v>
      </c>
      <c r="W70" s="3">
        <v>-1041924.5880835373</v>
      </c>
      <c r="X70" s="3">
        <v>-1128751.6370904986</v>
      </c>
      <c r="Y70" s="3">
        <v>-1215578.6860974599</v>
      </c>
      <c r="Z70" s="3">
        <v>-1302405.7351044212</v>
      </c>
      <c r="AA70" s="3">
        <v>-1389232.7841113824</v>
      </c>
      <c r="AB70" s="3">
        <v>-1476059.8331183447</v>
      </c>
      <c r="AC70" s="3">
        <v>-1562886.8821253059</v>
      </c>
      <c r="AD70" s="3">
        <v>-1649713.9311322672</v>
      </c>
      <c r="AE70" s="3">
        <v>-1736540.9801392285</v>
      </c>
      <c r="AF70" s="3">
        <v>-1823368.0291461898</v>
      </c>
      <c r="AG70" s="3">
        <v>-1910195.0781531511</v>
      </c>
      <c r="AH70" s="3">
        <v>-1997022.1271601124</v>
      </c>
      <c r="AI70" s="3">
        <v>-2083849.1761670746</v>
      </c>
      <c r="AJ70" s="3">
        <v>-2170676.2251740359</v>
      </c>
      <c r="AK70" s="3">
        <v>-2257503.2741809972</v>
      </c>
    </row>
    <row r="71" spans="2:37" x14ac:dyDescent="0.3">
      <c r="B71">
        <v>350</v>
      </c>
      <c r="C71" s="3">
        <v>739396.67870041588</v>
      </c>
      <c r="D71" s="3">
        <v>657241.49217814766</v>
      </c>
      <c r="E71" s="3">
        <v>575086.30565587897</v>
      </c>
      <c r="F71" s="3">
        <v>492931.11913361074</v>
      </c>
      <c r="G71" s="3">
        <v>410775.93261134205</v>
      </c>
      <c r="H71" s="3">
        <v>328620.74608907383</v>
      </c>
      <c r="I71" s="3">
        <v>246465.55956680514</v>
      </c>
      <c r="J71" s="3">
        <v>164310.37304453691</v>
      </c>
      <c r="K71" s="3">
        <v>82155.18652226869</v>
      </c>
      <c r="L71" s="3">
        <v>0</v>
      </c>
      <c r="M71" s="3">
        <v>-82155.186522268225</v>
      </c>
      <c r="N71" s="3">
        <v>-164310.37304453691</v>
      </c>
      <c r="O71" s="3">
        <v>-246465.55956680514</v>
      </c>
      <c r="P71" s="3">
        <v>-328620.74608907383</v>
      </c>
      <c r="Q71" s="3">
        <v>-410775.93261134205</v>
      </c>
      <c r="R71" s="3">
        <v>-492931.11913361074</v>
      </c>
      <c r="S71" s="3">
        <v>-575086.30565587897</v>
      </c>
      <c r="T71" s="3">
        <v>-657241.49217814766</v>
      </c>
      <c r="U71" s="3">
        <v>-739396.67870041588</v>
      </c>
      <c r="V71" s="3">
        <v>-821551.86522268457</v>
      </c>
      <c r="W71" s="3">
        <v>-903707.0517449528</v>
      </c>
      <c r="X71" s="3">
        <v>-985862.23826722149</v>
      </c>
      <c r="Y71" s="3">
        <v>-1068017.4247894897</v>
      </c>
      <c r="Z71" s="3">
        <v>-1150172.6113117584</v>
      </c>
      <c r="AA71" s="3">
        <v>-1232327.7978340266</v>
      </c>
      <c r="AB71" s="3">
        <v>-1314482.9843562953</v>
      </c>
      <c r="AC71" s="3">
        <v>-1396638.170878564</v>
      </c>
      <c r="AD71" s="3">
        <v>-1478793.3574008318</v>
      </c>
      <c r="AE71" s="3">
        <v>-1560948.5439231005</v>
      </c>
      <c r="AF71" s="3">
        <v>-1643103.7304453691</v>
      </c>
      <c r="AG71" s="3">
        <v>-1725258.9169676378</v>
      </c>
      <c r="AH71" s="3">
        <v>-1807414.1034899056</v>
      </c>
      <c r="AI71" s="3">
        <v>-1889569.2900121743</v>
      </c>
      <c r="AJ71" s="3">
        <v>-1971724.476534443</v>
      </c>
      <c r="AK71" s="3">
        <v>-2053879.6630567117</v>
      </c>
    </row>
    <row r="72" spans="2:37" x14ac:dyDescent="0.3">
      <c r="B72">
        <v>360</v>
      </c>
      <c r="C72" s="3">
        <v>778559.20385889057</v>
      </c>
      <c r="D72" s="3">
        <v>700703.28347300133</v>
      </c>
      <c r="E72" s="3">
        <v>622847.36308711255</v>
      </c>
      <c r="F72" s="3">
        <v>544991.44270122331</v>
      </c>
      <c r="G72" s="3">
        <v>467135.52231533453</v>
      </c>
      <c r="H72" s="3">
        <v>389279.60192944529</v>
      </c>
      <c r="I72" s="3">
        <v>311423.68154355604</v>
      </c>
      <c r="J72" s="3">
        <v>233567.76115766726</v>
      </c>
      <c r="K72" s="3">
        <v>155711.84077177802</v>
      </c>
      <c r="L72" s="3">
        <v>77855.920385889243</v>
      </c>
      <c r="M72" s="3">
        <v>0</v>
      </c>
      <c r="N72" s="3">
        <v>-77855.920385889243</v>
      </c>
      <c r="O72" s="3">
        <v>-155711.84077177802</v>
      </c>
      <c r="P72" s="3">
        <v>-233567.76115766726</v>
      </c>
      <c r="Q72" s="3">
        <v>-311423.68154355604</v>
      </c>
      <c r="R72" s="3">
        <v>-389279.60192944529</v>
      </c>
      <c r="S72" s="3">
        <v>-467135.52231533406</v>
      </c>
      <c r="T72" s="3">
        <v>-544991.44270122331</v>
      </c>
      <c r="U72" s="3">
        <v>-622847.36308711255</v>
      </c>
      <c r="V72" s="3">
        <v>-700703.28347300133</v>
      </c>
      <c r="W72" s="3">
        <v>-778559.20385889057</v>
      </c>
      <c r="X72" s="3">
        <v>-856415.12424477935</v>
      </c>
      <c r="Y72" s="3">
        <v>-934271.04463066859</v>
      </c>
      <c r="Z72" s="3">
        <v>-1012126.9650165578</v>
      </c>
      <c r="AA72" s="3">
        <v>-1089982.8854024466</v>
      </c>
      <c r="AB72" s="3">
        <v>-1167838.8057883359</v>
      </c>
      <c r="AC72" s="3">
        <v>-1245694.7261742246</v>
      </c>
      <c r="AD72" s="3">
        <v>-1323550.6465601139</v>
      </c>
      <c r="AE72" s="3">
        <v>-1401406.5669460031</v>
      </c>
      <c r="AF72" s="3">
        <v>-1479262.4873318919</v>
      </c>
      <c r="AG72" s="3">
        <v>-1557118.4077177807</v>
      </c>
      <c r="AH72" s="3">
        <v>-1634974.3281036704</v>
      </c>
      <c r="AI72" s="3">
        <v>-1712830.2484895592</v>
      </c>
      <c r="AJ72" s="3">
        <v>-1790686.1688754479</v>
      </c>
      <c r="AK72" s="3">
        <v>-1868542.0892613367</v>
      </c>
    </row>
    <row r="73" spans="2:37" x14ac:dyDescent="0.3">
      <c r="B73">
        <v>370</v>
      </c>
      <c r="C73" s="3">
        <v>812794.22689900151</v>
      </c>
      <c r="D73" s="3">
        <v>738903.84263545601</v>
      </c>
      <c r="E73" s="3">
        <v>665013.4583719105</v>
      </c>
      <c r="F73" s="3">
        <v>591123.07410836499</v>
      </c>
      <c r="G73" s="3">
        <v>517232.68984481925</v>
      </c>
      <c r="H73" s="3">
        <v>443342.30558127351</v>
      </c>
      <c r="I73" s="3">
        <v>369451.92131772824</v>
      </c>
      <c r="J73" s="3">
        <v>295561.5370541825</v>
      </c>
      <c r="K73" s="3">
        <v>221671.15279063676</v>
      </c>
      <c r="L73" s="3">
        <v>147780.76852709148</v>
      </c>
      <c r="M73" s="3">
        <v>73890.38426354574</v>
      </c>
      <c r="N73" s="3">
        <v>0</v>
      </c>
      <c r="O73" s="3">
        <v>-73890.384263545275</v>
      </c>
      <c r="P73" s="3">
        <v>-147780.76852709102</v>
      </c>
      <c r="Q73" s="3">
        <v>-221671.15279063676</v>
      </c>
      <c r="R73" s="3">
        <v>-295561.53705418203</v>
      </c>
      <c r="S73" s="3">
        <v>-369451.92131772777</v>
      </c>
      <c r="T73" s="3">
        <v>-443342.30558127351</v>
      </c>
      <c r="U73" s="3">
        <v>-517232.68984481879</v>
      </c>
      <c r="V73" s="3">
        <v>-591123.07410836453</v>
      </c>
      <c r="W73" s="3">
        <v>-665013.45837191027</v>
      </c>
      <c r="X73" s="3">
        <v>-738903.84263545554</v>
      </c>
      <c r="Y73" s="3">
        <v>-812794.22689900128</v>
      </c>
      <c r="Z73" s="3">
        <v>-886684.61116254702</v>
      </c>
      <c r="AA73" s="3">
        <v>-960574.9954260923</v>
      </c>
      <c r="AB73" s="3">
        <v>-1034465.379689638</v>
      </c>
      <c r="AC73" s="3">
        <v>-1108355.7639531838</v>
      </c>
      <c r="AD73" s="3">
        <v>-1182246.1482167291</v>
      </c>
      <c r="AE73" s="3">
        <v>-1256136.5324802748</v>
      </c>
      <c r="AF73" s="3">
        <v>-1330026.9167438205</v>
      </c>
      <c r="AG73" s="3">
        <v>-1403917.3010073658</v>
      </c>
      <c r="AH73" s="3">
        <v>-1477807.6852709115</v>
      </c>
      <c r="AI73" s="3">
        <v>-1551698.0695344568</v>
      </c>
      <c r="AJ73" s="3">
        <v>-1625588.453798003</v>
      </c>
      <c r="AK73" s="3">
        <v>-1699478.8380615483</v>
      </c>
    </row>
    <row r="74" spans="2:37" x14ac:dyDescent="0.3">
      <c r="B74">
        <v>380</v>
      </c>
      <c r="C74" s="3">
        <v>842696.0501437569</v>
      </c>
      <c r="D74" s="3">
        <v>772471.37929844391</v>
      </c>
      <c r="E74" s="3">
        <v>702246.70845313091</v>
      </c>
      <c r="F74" s="3">
        <v>632022.03760781768</v>
      </c>
      <c r="G74" s="3">
        <v>561797.36676250491</v>
      </c>
      <c r="H74" s="3">
        <v>491572.69591719145</v>
      </c>
      <c r="I74" s="3">
        <v>421348.02507187845</v>
      </c>
      <c r="J74" s="3">
        <v>351123.35422656545</v>
      </c>
      <c r="K74" s="3">
        <v>280898.68338125246</v>
      </c>
      <c r="L74" s="3">
        <v>210674.01253593946</v>
      </c>
      <c r="M74" s="3">
        <v>140449.34169062646</v>
      </c>
      <c r="N74" s="3">
        <v>70224.670845313463</v>
      </c>
      <c r="O74" s="3">
        <v>0</v>
      </c>
      <c r="P74" s="3">
        <v>-70224.670845312998</v>
      </c>
      <c r="Q74" s="3">
        <v>-140449.341690626</v>
      </c>
      <c r="R74" s="3">
        <v>-210674.01253593899</v>
      </c>
      <c r="S74" s="3">
        <v>-280898.68338125199</v>
      </c>
      <c r="T74" s="3">
        <v>-351123.35422656499</v>
      </c>
      <c r="U74" s="3">
        <v>-421348.02507187845</v>
      </c>
      <c r="V74" s="3">
        <v>-491572.69591719145</v>
      </c>
      <c r="W74" s="3">
        <v>-561797.36676250445</v>
      </c>
      <c r="X74" s="3">
        <v>-632022.03760781744</v>
      </c>
      <c r="Y74" s="3">
        <v>-702246.70845313044</v>
      </c>
      <c r="Z74" s="3">
        <v>-772471.37929844344</v>
      </c>
      <c r="AA74" s="3">
        <v>-842696.05014375644</v>
      </c>
      <c r="AB74" s="3">
        <v>-912920.7209890699</v>
      </c>
      <c r="AC74" s="3">
        <v>-983145.3918343829</v>
      </c>
      <c r="AD74" s="3">
        <v>-1053370.0626796959</v>
      </c>
      <c r="AE74" s="3">
        <v>-1123594.7335250089</v>
      </c>
      <c r="AF74" s="3">
        <v>-1193819.4043703219</v>
      </c>
      <c r="AG74" s="3">
        <v>-1264044.0752156349</v>
      </c>
      <c r="AH74" s="3">
        <v>-1334268.7460609479</v>
      </c>
      <c r="AI74" s="3">
        <v>-1404493.4169062614</v>
      </c>
      <c r="AJ74" s="3">
        <v>-1474718.0877515743</v>
      </c>
      <c r="AK74" s="3">
        <v>-1544942.7585968869</v>
      </c>
    </row>
    <row r="75" spans="2:37" x14ac:dyDescent="0.3">
      <c r="B75">
        <v>390</v>
      </c>
      <c r="C75" s="3">
        <v>868778.16390714701</v>
      </c>
      <c r="D75" s="3">
        <v>801949.07437582803</v>
      </c>
      <c r="E75" s="3">
        <v>735119.98484450905</v>
      </c>
      <c r="F75" s="3">
        <v>668290.89531319006</v>
      </c>
      <c r="G75" s="3">
        <v>601461.80578187108</v>
      </c>
      <c r="H75" s="3">
        <v>534632.7162505521</v>
      </c>
      <c r="I75" s="3">
        <v>467803.62671923311</v>
      </c>
      <c r="J75" s="3">
        <v>400974.5371879139</v>
      </c>
      <c r="K75" s="3">
        <v>334145.44765659515</v>
      </c>
      <c r="L75" s="3">
        <v>267316.35812527593</v>
      </c>
      <c r="M75" s="3">
        <v>200487.26859395718</v>
      </c>
      <c r="N75" s="3">
        <v>133658.17906263797</v>
      </c>
      <c r="O75" s="3">
        <v>66829.089531319216</v>
      </c>
      <c r="P75" s="3">
        <v>0</v>
      </c>
      <c r="Q75" s="3">
        <v>-66829.08953131875</v>
      </c>
      <c r="R75" s="3">
        <v>-133658.17906263797</v>
      </c>
      <c r="S75" s="3">
        <v>-200487.26859395672</v>
      </c>
      <c r="T75" s="3">
        <v>-267316.35812527593</v>
      </c>
      <c r="U75" s="3">
        <v>-334145.44765659468</v>
      </c>
      <c r="V75" s="3">
        <v>-400974.5371879139</v>
      </c>
      <c r="W75" s="3">
        <v>-467803.62671923265</v>
      </c>
      <c r="X75" s="3">
        <v>-534632.71625055186</v>
      </c>
      <c r="Y75" s="3">
        <v>-601461.80578187061</v>
      </c>
      <c r="Z75" s="3">
        <v>-668290.89531318983</v>
      </c>
      <c r="AA75" s="3">
        <v>-735119.98484450858</v>
      </c>
      <c r="AB75" s="3">
        <v>-801949.0743758278</v>
      </c>
      <c r="AC75" s="3">
        <v>-868778.16390714655</v>
      </c>
      <c r="AD75" s="3">
        <v>-935607.25343846576</v>
      </c>
      <c r="AE75" s="3">
        <v>-1002436.3429697845</v>
      </c>
      <c r="AF75" s="3">
        <v>-1069265.4325011037</v>
      </c>
      <c r="AG75" s="3">
        <v>-1136094.5220324225</v>
      </c>
      <c r="AH75" s="3">
        <v>-1202923.6115637417</v>
      </c>
      <c r="AI75" s="3">
        <v>-1269752.7010950604</v>
      </c>
      <c r="AJ75" s="3">
        <v>-1336581.7906263797</v>
      </c>
      <c r="AK75" s="3">
        <v>-1403410.8801576984</v>
      </c>
    </row>
    <row r="76" spans="2:37" x14ac:dyDescent="0.3">
      <c r="B76">
        <v>400</v>
      </c>
      <c r="C76" s="3">
        <v>891485.71155898133</v>
      </c>
      <c r="D76" s="3">
        <v>827808.16073333984</v>
      </c>
      <c r="E76" s="3">
        <v>764130.60990769835</v>
      </c>
      <c r="F76" s="3">
        <v>700453.05908205686</v>
      </c>
      <c r="G76" s="3">
        <v>636775.50825641514</v>
      </c>
      <c r="H76" s="3">
        <v>573097.95743077365</v>
      </c>
      <c r="I76" s="3">
        <v>509420.40660513216</v>
      </c>
      <c r="J76" s="3">
        <v>445742.8557794909</v>
      </c>
      <c r="K76" s="3">
        <v>382065.30495384941</v>
      </c>
      <c r="L76" s="3">
        <v>318387.75412820745</v>
      </c>
      <c r="M76" s="3">
        <v>254710.20330256596</v>
      </c>
      <c r="N76" s="3">
        <v>191032.65247692447</v>
      </c>
      <c r="O76" s="3">
        <v>127355.10165128298</v>
      </c>
      <c r="P76" s="3">
        <v>63677.550825641491</v>
      </c>
      <c r="Q76" s="3">
        <v>0</v>
      </c>
      <c r="R76" s="3">
        <v>-63677.550825641491</v>
      </c>
      <c r="S76" s="3">
        <v>-127355.10165128298</v>
      </c>
      <c r="T76" s="3">
        <v>-191032.65247692447</v>
      </c>
      <c r="U76" s="3">
        <v>-254710.20330256596</v>
      </c>
      <c r="V76" s="3">
        <v>-318387.75412820745</v>
      </c>
      <c r="W76" s="3">
        <v>-382065.30495384894</v>
      </c>
      <c r="X76" s="3">
        <v>-445742.85577949043</v>
      </c>
      <c r="Y76" s="3">
        <v>-509420.40660513192</v>
      </c>
      <c r="Z76" s="3">
        <v>-573097.95743077341</v>
      </c>
      <c r="AA76" s="3">
        <v>-636775.50825641491</v>
      </c>
      <c r="AB76" s="3">
        <v>-700453.0590820564</v>
      </c>
      <c r="AC76" s="3">
        <v>-764130.60990769789</v>
      </c>
      <c r="AD76" s="3">
        <v>-827808.16073333938</v>
      </c>
      <c r="AE76" s="3">
        <v>-891485.71155898087</v>
      </c>
      <c r="AF76" s="3">
        <v>-955163.26238462236</v>
      </c>
      <c r="AG76" s="3">
        <v>-1018840.8132102638</v>
      </c>
      <c r="AH76" s="3">
        <v>-1082518.3640359053</v>
      </c>
      <c r="AI76" s="3">
        <v>-1146195.9148615468</v>
      </c>
      <c r="AJ76" s="3">
        <v>-1209873.4656871888</v>
      </c>
      <c r="AK76" s="3">
        <v>-1273551.0165128303</v>
      </c>
    </row>
    <row r="77" spans="2:37" x14ac:dyDescent="0.3">
      <c r="B77">
        <v>410</v>
      </c>
      <c r="C77" s="3">
        <v>911205.79916013218</v>
      </c>
      <c r="D77" s="3">
        <v>850458.74588279007</v>
      </c>
      <c r="E77" s="3">
        <v>789711.69260544796</v>
      </c>
      <c r="F77" s="3">
        <v>728964.63932810584</v>
      </c>
      <c r="G77" s="3">
        <v>668217.58605076349</v>
      </c>
      <c r="H77" s="3">
        <v>607470.53277342138</v>
      </c>
      <c r="I77" s="3">
        <v>546723.47949607926</v>
      </c>
      <c r="J77" s="3">
        <v>485976.42621873715</v>
      </c>
      <c r="K77" s="3">
        <v>425229.37294139504</v>
      </c>
      <c r="L77" s="3">
        <v>364482.31966405269</v>
      </c>
      <c r="M77" s="3">
        <v>303735.26638671057</v>
      </c>
      <c r="N77" s="3">
        <v>242988.21310936846</v>
      </c>
      <c r="O77" s="3">
        <v>182241.15983202634</v>
      </c>
      <c r="P77" s="3">
        <v>121494.10655468423</v>
      </c>
      <c r="Q77" s="3">
        <v>60747.053277342115</v>
      </c>
      <c r="R77" s="3">
        <v>0</v>
      </c>
      <c r="S77" s="3">
        <v>-60747.05327734258</v>
      </c>
      <c r="T77" s="3">
        <v>-121494.10655468469</v>
      </c>
      <c r="U77" s="3">
        <v>-182241.15983202681</v>
      </c>
      <c r="V77" s="3">
        <v>-242988.21310936892</v>
      </c>
      <c r="W77" s="3">
        <v>-303735.26638671104</v>
      </c>
      <c r="X77" s="3">
        <v>-364482.31966405315</v>
      </c>
      <c r="Y77" s="3">
        <v>-425229.37294139527</v>
      </c>
      <c r="Z77" s="3">
        <v>-485976.42621873738</v>
      </c>
      <c r="AA77" s="3">
        <v>-546723.4794960795</v>
      </c>
      <c r="AB77" s="3">
        <v>-607470.53277342208</v>
      </c>
      <c r="AC77" s="3">
        <v>-668217.58605076419</v>
      </c>
      <c r="AD77" s="3">
        <v>-728964.63932810631</v>
      </c>
      <c r="AE77" s="3">
        <v>-789711.69260544842</v>
      </c>
      <c r="AF77" s="3">
        <v>-850458.74588279054</v>
      </c>
      <c r="AG77" s="3">
        <v>-911205.79916013265</v>
      </c>
      <c r="AH77" s="3">
        <v>-971952.85243747476</v>
      </c>
      <c r="AI77" s="3">
        <v>-1032699.9057148169</v>
      </c>
      <c r="AJ77" s="3">
        <v>-1093446.958992159</v>
      </c>
      <c r="AK77" s="3">
        <v>-1154194.0122695016</v>
      </c>
    </row>
    <row r="78" spans="2:37" x14ac:dyDescent="0.3">
      <c r="B78">
        <v>420</v>
      </c>
      <c r="C78" s="3">
        <v>928276.06199751236</v>
      </c>
      <c r="D78" s="3">
        <v>870258.80812266795</v>
      </c>
      <c r="E78" s="3">
        <v>812241.55424782331</v>
      </c>
      <c r="F78" s="3">
        <v>754224.30037297891</v>
      </c>
      <c r="G78" s="3">
        <v>696207.04649813427</v>
      </c>
      <c r="H78" s="3">
        <v>638189.79262328986</v>
      </c>
      <c r="I78" s="3">
        <v>580172.53874844522</v>
      </c>
      <c r="J78" s="3">
        <v>522155.28487360082</v>
      </c>
      <c r="K78" s="3">
        <v>464138.03099875618</v>
      </c>
      <c r="L78" s="3">
        <v>406120.77712391177</v>
      </c>
      <c r="M78" s="3">
        <v>348103.52324906713</v>
      </c>
      <c r="N78" s="3">
        <v>290086.26937422249</v>
      </c>
      <c r="O78" s="3">
        <v>232069.01549937809</v>
      </c>
      <c r="P78" s="3">
        <v>174051.76162453368</v>
      </c>
      <c r="Q78" s="3">
        <v>116034.50774968928</v>
      </c>
      <c r="R78" s="3">
        <v>58017.253874844406</v>
      </c>
      <c r="S78" s="3">
        <v>0</v>
      </c>
      <c r="T78" s="3">
        <v>-58017.253874844406</v>
      </c>
      <c r="U78" s="3">
        <v>-116034.50774968928</v>
      </c>
      <c r="V78" s="3">
        <v>-174051.76162453368</v>
      </c>
      <c r="W78" s="3">
        <v>-232069.01549937809</v>
      </c>
      <c r="X78" s="3">
        <v>-290086.26937422249</v>
      </c>
      <c r="Y78" s="3">
        <v>-348103.52324906737</v>
      </c>
      <c r="Z78" s="3">
        <v>-406120.77712391177</v>
      </c>
      <c r="AA78" s="3">
        <v>-464138.03099875618</v>
      </c>
      <c r="AB78" s="3">
        <v>-522155.28487360058</v>
      </c>
      <c r="AC78" s="3">
        <v>-580172.53874844545</v>
      </c>
      <c r="AD78" s="3">
        <v>-638189.79262328986</v>
      </c>
      <c r="AE78" s="3">
        <v>-696207.04649813427</v>
      </c>
      <c r="AF78" s="3">
        <v>-754224.30037297867</v>
      </c>
      <c r="AG78" s="3">
        <v>-812241.55424782354</v>
      </c>
      <c r="AH78" s="3">
        <v>-870258.80812266795</v>
      </c>
      <c r="AI78" s="3">
        <v>-928276.06199751236</v>
      </c>
      <c r="AJ78" s="3">
        <v>-986293.31587235676</v>
      </c>
      <c r="AK78" s="3">
        <v>-1044310.5697472016</v>
      </c>
    </row>
    <row r="79" spans="2:37" x14ac:dyDescent="0.3">
      <c r="B79">
        <v>430</v>
      </c>
      <c r="C79" s="3">
        <v>942991.81410970096</v>
      </c>
      <c r="D79" s="3">
        <v>887521.70739736571</v>
      </c>
      <c r="E79" s="3">
        <v>832051.60068503022</v>
      </c>
      <c r="F79" s="3">
        <v>776581.49397269497</v>
      </c>
      <c r="G79" s="3">
        <v>721111.38726035948</v>
      </c>
      <c r="H79" s="3">
        <v>665641.28054802422</v>
      </c>
      <c r="I79" s="3">
        <v>610171.17383568897</v>
      </c>
      <c r="J79" s="3">
        <v>554701.06712335348</v>
      </c>
      <c r="K79" s="3">
        <v>499230.96041101823</v>
      </c>
      <c r="L79" s="3">
        <v>443760.85369868297</v>
      </c>
      <c r="M79" s="3">
        <v>388290.74698634748</v>
      </c>
      <c r="N79" s="3">
        <v>332820.64027401223</v>
      </c>
      <c r="O79" s="3">
        <v>277350.53356167674</v>
      </c>
      <c r="P79" s="3">
        <v>221880.42684934149</v>
      </c>
      <c r="Q79" s="3">
        <v>166410.32013700623</v>
      </c>
      <c r="R79" s="3">
        <v>110940.21342467098</v>
      </c>
      <c r="S79" s="3">
        <v>55470.106712335721</v>
      </c>
      <c r="T79" s="3">
        <v>0</v>
      </c>
      <c r="U79" s="3">
        <v>-55470.106712335255</v>
      </c>
      <c r="V79" s="3">
        <v>-110940.21342467051</v>
      </c>
      <c r="W79" s="3">
        <v>-166410.32013700576</v>
      </c>
      <c r="X79" s="3">
        <v>-221880.42684934102</v>
      </c>
      <c r="Y79" s="3">
        <v>-277350.53356167627</v>
      </c>
      <c r="Z79" s="3">
        <v>-332820.640274012</v>
      </c>
      <c r="AA79" s="3">
        <v>-388290.74698634725</v>
      </c>
      <c r="AB79" s="3">
        <v>-443760.85369868251</v>
      </c>
      <c r="AC79" s="3">
        <v>-499230.96041101776</v>
      </c>
      <c r="AD79" s="3">
        <v>-554701.06712335302</v>
      </c>
      <c r="AE79" s="3">
        <v>-610171.17383568827</v>
      </c>
      <c r="AF79" s="3">
        <v>-665641.28054802399</v>
      </c>
      <c r="AG79" s="3">
        <v>-721111.38726035925</v>
      </c>
      <c r="AH79" s="3">
        <v>-776581.4939726945</v>
      </c>
      <c r="AI79" s="3">
        <v>-832051.60068502976</v>
      </c>
      <c r="AJ79" s="3">
        <v>-887521.70739736501</v>
      </c>
      <c r="AK79" s="3">
        <v>-942991.81410970073</v>
      </c>
    </row>
    <row r="80" spans="2:37" x14ac:dyDescent="0.3">
      <c r="B80">
        <v>440</v>
      </c>
      <c r="C80" s="3">
        <v>955612.04017882701</v>
      </c>
      <c r="D80" s="3">
        <v>902522.48239111435</v>
      </c>
      <c r="E80" s="3">
        <v>849432.92460340168</v>
      </c>
      <c r="F80" s="3">
        <v>796343.36681568925</v>
      </c>
      <c r="G80" s="3">
        <v>743253.80902797659</v>
      </c>
      <c r="H80" s="3">
        <v>690164.25124026393</v>
      </c>
      <c r="I80" s="3">
        <v>637074.69345255126</v>
      </c>
      <c r="J80" s="3">
        <v>583985.1356648386</v>
      </c>
      <c r="K80" s="3">
        <v>530895.57787712617</v>
      </c>
      <c r="L80" s="3">
        <v>477806.02008941351</v>
      </c>
      <c r="M80" s="3">
        <v>424716.46230170084</v>
      </c>
      <c r="N80" s="3">
        <v>371626.90451398818</v>
      </c>
      <c r="O80" s="3">
        <v>318537.34672627575</v>
      </c>
      <c r="P80" s="3">
        <v>265447.78893856308</v>
      </c>
      <c r="Q80" s="3">
        <v>212358.23115085065</v>
      </c>
      <c r="R80" s="3">
        <v>159268.67336313799</v>
      </c>
      <c r="S80" s="3">
        <v>106179.11557542533</v>
      </c>
      <c r="T80" s="3">
        <v>53089.557787712663</v>
      </c>
      <c r="U80" s="3">
        <v>0</v>
      </c>
      <c r="V80" s="3">
        <v>-53089.557787712663</v>
      </c>
      <c r="W80" s="3">
        <v>-106179.11557542533</v>
      </c>
      <c r="X80" s="3">
        <v>-159268.67336313799</v>
      </c>
      <c r="Y80" s="3">
        <v>-212358.23115085065</v>
      </c>
      <c r="Z80" s="3">
        <v>-265447.78893856285</v>
      </c>
      <c r="AA80" s="3">
        <v>-318537.34672627551</v>
      </c>
      <c r="AB80" s="3">
        <v>-371626.90451398818</v>
      </c>
      <c r="AC80" s="3">
        <v>-424716.46230170084</v>
      </c>
      <c r="AD80" s="3">
        <v>-477806.02008941351</v>
      </c>
      <c r="AE80" s="3">
        <v>-530895.57787712617</v>
      </c>
      <c r="AF80" s="3">
        <v>-583985.13566483883</v>
      </c>
      <c r="AG80" s="3">
        <v>-637074.6934525515</v>
      </c>
      <c r="AH80" s="3">
        <v>-690164.25124026416</v>
      </c>
      <c r="AI80" s="3">
        <v>-743253.80902797636</v>
      </c>
      <c r="AJ80" s="3">
        <v>-796343.36681568902</v>
      </c>
      <c r="AK80" s="3">
        <v>-849432.92460340168</v>
      </c>
    </row>
    <row r="81" spans="2:37" x14ac:dyDescent="0.3">
      <c r="B81">
        <v>450</v>
      </c>
      <c r="C81" s="3">
        <v>966364.43722847849</v>
      </c>
      <c r="D81" s="3">
        <v>915503.15105855861</v>
      </c>
      <c r="E81" s="3">
        <v>864641.86488863849</v>
      </c>
      <c r="F81" s="3">
        <v>813780.57871871861</v>
      </c>
      <c r="G81" s="3">
        <v>762919.29254879872</v>
      </c>
      <c r="H81" s="3">
        <v>712058.00637887884</v>
      </c>
      <c r="I81" s="3">
        <v>661196.72020895896</v>
      </c>
      <c r="J81" s="3">
        <v>610335.43403903907</v>
      </c>
      <c r="K81" s="3">
        <v>559474.14786911895</v>
      </c>
      <c r="L81" s="3">
        <v>508612.86169919907</v>
      </c>
      <c r="M81" s="3">
        <v>457751.57552927919</v>
      </c>
      <c r="N81" s="3">
        <v>406890.2893593593</v>
      </c>
      <c r="O81" s="3">
        <v>356029.00318943942</v>
      </c>
      <c r="P81" s="3">
        <v>305167.71701951954</v>
      </c>
      <c r="Q81" s="3">
        <v>254306.43084959942</v>
      </c>
      <c r="R81" s="3">
        <v>203445.14467967954</v>
      </c>
      <c r="S81" s="3">
        <v>152583.85850975988</v>
      </c>
      <c r="T81" s="3">
        <v>101722.57233983977</v>
      </c>
      <c r="U81" s="3">
        <v>50861.286169919651</v>
      </c>
      <c r="V81" s="3">
        <v>0</v>
      </c>
      <c r="W81" s="3">
        <v>-50861.286169920117</v>
      </c>
      <c r="X81" s="3">
        <v>-101722.57233983977</v>
      </c>
      <c r="Y81" s="3">
        <v>-152583.85850975988</v>
      </c>
      <c r="Z81" s="3">
        <v>-203445.14467968</v>
      </c>
      <c r="AA81" s="3">
        <v>-254306.43084959965</v>
      </c>
      <c r="AB81" s="3">
        <v>-305167.71701951977</v>
      </c>
      <c r="AC81" s="3">
        <v>-356029.00318943942</v>
      </c>
      <c r="AD81" s="3">
        <v>-406890.28935935954</v>
      </c>
      <c r="AE81" s="3">
        <v>-457751.57552927919</v>
      </c>
      <c r="AF81" s="3">
        <v>-508612.8616991993</v>
      </c>
      <c r="AG81" s="3">
        <v>-559474.14786911942</v>
      </c>
      <c r="AH81" s="3">
        <v>-610335.43403903907</v>
      </c>
      <c r="AI81" s="3">
        <v>-661196.72020895919</v>
      </c>
      <c r="AJ81" s="3">
        <v>-712058.00637887884</v>
      </c>
      <c r="AK81" s="3">
        <v>-762919.29254879896</v>
      </c>
    </row>
    <row r="82" spans="2:37" x14ac:dyDescent="0.3">
      <c r="B82">
        <v>460</v>
      </c>
      <c r="C82" s="3">
        <v>975449.67289538402</v>
      </c>
      <c r="D82" s="3">
        <v>926677.18925061473</v>
      </c>
      <c r="E82" s="3">
        <v>877904.70560584543</v>
      </c>
      <c r="F82" s="3">
        <v>829132.22196107637</v>
      </c>
      <c r="G82" s="3">
        <v>780359.73831630708</v>
      </c>
      <c r="H82" s="3">
        <v>731587.25467153802</v>
      </c>
      <c r="I82" s="3">
        <v>682814.77102676872</v>
      </c>
      <c r="J82" s="3">
        <v>634042.28738199966</v>
      </c>
      <c r="K82" s="3">
        <v>585269.80373723037</v>
      </c>
      <c r="L82" s="3">
        <v>536497.3200924613</v>
      </c>
      <c r="M82" s="3">
        <v>487724.83644769201</v>
      </c>
      <c r="N82" s="3">
        <v>438952.35280292272</v>
      </c>
      <c r="O82" s="3">
        <v>390179.86915815366</v>
      </c>
      <c r="P82" s="3">
        <v>341407.38551338436</v>
      </c>
      <c r="Q82" s="3">
        <v>292634.9018686153</v>
      </c>
      <c r="R82" s="3">
        <v>243862.41822384601</v>
      </c>
      <c r="S82" s="3">
        <v>195089.93457907694</v>
      </c>
      <c r="T82" s="3">
        <v>146317.45093430765</v>
      </c>
      <c r="U82" s="3">
        <v>97544.967289538588</v>
      </c>
      <c r="V82" s="3">
        <v>48772.483644769527</v>
      </c>
      <c r="W82" s="3">
        <v>0</v>
      </c>
      <c r="X82" s="3">
        <v>-48772.483644769061</v>
      </c>
      <c r="Y82" s="3">
        <v>-97544.967289538123</v>
      </c>
      <c r="Z82" s="3">
        <v>-146317.45093430765</v>
      </c>
      <c r="AA82" s="3">
        <v>-195089.93457907671</v>
      </c>
      <c r="AB82" s="3">
        <v>-243862.41822384577</v>
      </c>
      <c r="AC82" s="3">
        <v>-292634.90186861483</v>
      </c>
      <c r="AD82" s="3">
        <v>-341407.38551338436</v>
      </c>
      <c r="AE82" s="3">
        <v>-390179.86915815342</v>
      </c>
      <c r="AF82" s="3">
        <v>-438952.35280292248</v>
      </c>
      <c r="AG82" s="3">
        <v>-487724.83644769201</v>
      </c>
      <c r="AH82" s="3">
        <v>-536497.32009246107</v>
      </c>
      <c r="AI82" s="3">
        <v>-585269.80373723013</v>
      </c>
      <c r="AJ82" s="3">
        <v>-634042.28738199919</v>
      </c>
      <c r="AK82" s="3">
        <v>-682814.77102676872</v>
      </c>
    </row>
    <row r="83" spans="2:37" x14ac:dyDescent="0.3">
      <c r="B83">
        <v>470</v>
      </c>
      <c r="C83" s="3">
        <v>983044.99501067516</v>
      </c>
      <c r="D83" s="3">
        <v>936233.32858159533</v>
      </c>
      <c r="E83" s="3">
        <v>889421.66215251549</v>
      </c>
      <c r="F83" s="3">
        <v>842609.99572343589</v>
      </c>
      <c r="G83" s="3">
        <v>795798.32929435605</v>
      </c>
      <c r="H83" s="3">
        <v>748986.66286527622</v>
      </c>
      <c r="I83" s="3">
        <v>702174.99643619638</v>
      </c>
      <c r="J83" s="3">
        <v>655363.33000711678</v>
      </c>
      <c r="K83" s="3">
        <v>608551.66357803694</v>
      </c>
      <c r="L83" s="3">
        <v>561739.9971489571</v>
      </c>
      <c r="M83" s="3">
        <v>514928.3307198775</v>
      </c>
      <c r="N83" s="3">
        <v>468116.66429079766</v>
      </c>
      <c r="O83" s="3">
        <v>421304.99786171783</v>
      </c>
      <c r="P83" s="3">
        <v>374493.33143263822</v>
      </c>
      <c r="Q83" s="3">
        <v>327681.66500355839</v>
      </c>
      <c r="R83" s="3">
        <v>280869.99857447855</v>
      </c>
      <c r="S83" s="3">
        <v>234058.33214539895</v>
      </c>
      <c r="T83" s="3">
        <v>187246.66571631911</v>
      </c>
      <c r="U83" s="3">
        <v>140434.99928723928</v>
      </c>
      <c r="V83" s="3">
        <v>93623.332858159672</v>
      </c>
      <c r="W83" s="3">
        <v>46811.666429080069</v>
      </c>
      <c r="X83" s="3">
        <v>0</v>
      </c>
      <c r="Y83" s="3">
        <v>-46811.666429079603</v>
      </c>
      <c r="Z83" s="3">
        <v>-93623.332858159207</v>
      </c>
      <c r="AA83" s="3">
        <v>-140434.99928723928</v>
      </c>
      <c r="AB83" s="3">
        <v>-187246.66571631888</v>
      </c>
      <c r="AC83" s="3">
        <v>-234058.33214539848</v>
      </c>
      <c r="AD83" s="3">
        <v>-280869.99857447855</v>
      </c>
      <c r="AE83" s="3">
        <v>-327681.66500355816</v>
      </c>
      <c r="AF83" s="3">
        <v>-374493.33143263776</v>
      </c>
      <c r="AG83" s="3">
        <v>-421304.99786171783</v>
      </c>
      <c r="AH83" s="3">
        <v>-468116.66429079743</v>
      </c>
      <c r="AI83" s="3">
        <v>-514928.33071987703</v>
      </c>
      <c r="AJ83" s="3">
        <v>-561739.9971489571</v>
      </c>
      <c r="AK83" s="3">
        <v>-608551.66357803671</v>
      </c>
    </row>
    <row r="84" spans="2:37" x14ac:dyDescent="0.3">
      <c r="B84">
        <v>480</v>
      </c>
      <c r="C84" s="3">
        <v>989307.30186243448</v>
      </c>
      <c r="D84" s="3">
        <v>944338.78814141476</v>
      </c>
      <c r="E84" s="3">
        <v>899370.27442039503</v>
      </c>
      <c r="F84" s="3">
        <v>854401.7606993753</v>
      </c>
      <c r="G84" s="3">
        <v>809433.24697835557</v>
      </c>
      <c r="H84" s="3">
        <v>764464.73325733584</v>
      </c>
      <c r="I84" s="3">
        <v>719496.21953631612</v>
      </c>
      <c r="J84" s="3">
        <v>674527.70581529639</v>
      </c>
      <c r="K84" s="3">
        <v>629559.19209427666</v>
      </c>
      <c r="L84" s="3">
        <v>584590.67837325693</v>
      </c>
      <c r="M84" s="3">
        <v>539622.16465223697</v>
      </c>
      <c r="N84" s="3">
        <v>494653.65093121724</v>
      </c>
      <c r="O84" s="3">
        <v>449685.13721019751</v>
      </c>
      <c r="P84" s="3">
        <v>404716.62348917779</v>
      </c>
      <c r="Q84" s="3">
        <v>359748.10976815806</v>
      </c>
      <c r="R84" s="3">
        <v>314779.59604713833</v>
      </c>
      <c r="S84" s="3">
        <v>269811.0823261186</v>
      </c>
      <c r="T84" s="3">
        <v>224842.56860509887</v>
      </c>
      <c r="U84" s="3">
        <v>179874.05488407915</v>
      </c>
      <c r="V84" s="3">
        <v>134905.54116305942</v>
      </c>
      <c r="W84" s="3">
        <v>89937.027442039689</v>
      </c>
      <c r="X84" s="3">
        <v>44968.513721019961</v>
      </c>
      <c r="Y84" s="3">
        <v>0</v>
      </c>
      <c r="Z84" s="3">
        <v>-44968.513721019495</v>
      </c>
      <c r="AA84" s="3">
        <v>-89937.027442039456</v>
      </c>
      <c r="AB84" s="3">
        <v>-134905.54116305895</v>
      </c>
      <c r="AC84" s="3">
        <v>-179874.05488407891</v>
      </c>
      <c r="AD84" s="3">
        <v>-224842.56860509841</v>
      </c>
      <c r="AE84" s="3">
        <v>-269811.08232611837</v>
      </c>
      <c r="AF84" s="3">
        <v>-314779.59604713786</v>
      </c>
      <c r="AG84" s="3">
        <v>-359748.10976815782</v>
      </c>
      <c r="AH84" s="3">
        <v>-404716.62348917779</v>
      </c>
      <c r="AI84" s="3">
        <v>-449685.13721019728</v>
      </c>
      <c r="AJ84" s="3">
        <v>-494653.65093121724</v>
      </c>
      <c r="AK84" s="3">
        <v>-539622.16465223674</v>
      </c>
    </row>
    <row r="85" spans="2:37" x14ac:dyDescent="0.3">
      <c r="B85">
        <v>490</v>
      </c>
      <c r="C85" s="3">
        <v>994375.76232326543</v>
      </c>
      <c r="D85" s="3">
        <v>951142.03352660174</v>
      </c>
      <c r="E85" s="3">
        <v>907908.30472993804</v>
      </c>
      <c r="F85" s="3">
        <v>864674.57593327435</v>
      </c>
      <c r="G85" s="3">
        <v>821440.84713661065</v>
      </c>
      <c r="H85" s="3">
        <v>778207.11833994696</v>
      </c>
      <c r="I85" s="3">
        <v>734973.38954328327</v>
      </c>
      <c r="J85" s="3">
        <v>691739.66074661957</v>
      </c>
      <c r="K85" s="3">
        <v>648505.93194995588</v>
      </c>
      <c r="L85" s="3">
        <v>605272.20315329218</v>
      </c>
      <c r="M85" s="3">
        <v>562038.47435662849</v>
      </c>
      <c r="N85" s="3">
        <v>518804.74555996479</v>
      </c>
      <c r="O85" s="3">
        <v>475571.0167633011</v>
      </c>
      <c r="P85" s="3">
        <v>432337.28796663741</v>
      </c>
      <c r="Q85" s="3">
        <v>389103.55916997371</v>
      </c>
      <c r="R85" s="3">
        <v>345869.83037330979</v>
      </c>
      <c r="S85" s="3">
        <v>302636.10157664609</v>
      </c>
      <c r="T85" s="3">
        <v>259402.3727799824</v>
      </c>
      <c r="U85" s="3">
        <v>216168.6439833187</v>
      </c>
      <c r="V85" s="3">
        <v>172934.91518665501</v>
      </c>
      <c r="W85" s="3">
        <v>129701.18638999132</v>
      </c>
      <c r="X85" s="3">
        <v>86467.457593327621</v>
      </c>
      <c r="Y85" s="3">
        <v>43233.728796663927</v>
      </c>
      <c r="Z85" s="3">
        <v>0</v>
      </c>
      <c r="AA85" s="3">
        <v>-43233.728796663694</v>
      </c>
      <c r="AB85" s="3">
        <v>-86467.457593327388</v>
      </c>
      <c r="AC85" s="3">
        <v>-129701.18638999108</v>
      </c>
      <c r="AD85" s="3">
        <v>-172934.91518665478</v>
      </c>
      <c r="AE85" s="3">
        <v>-216168.64398331847</v>
      </c>
      <c r="AF85" s="3">
        <v>-259402.37277998216</v>
      </c>
      <c r="AG85" s="3">
        <v>-302636.10157664586</v>
      </c>
      <c r="AH85" s="3">
        <v>-345869.83037330955</v>
      </c>
      <c r="AI85" s="3">
        <v>-389103.55916997325</v>
      </c>
      <c r="AJ85" s="3">
        <v>-432337.28796663694</v>
      </c>
      <c r="AK85" s="3">
        <v>-475571.01676330063</v>
      </c>
    </row>
    <row r="86" spans="2:37" x14ac:dyDescent="0.3">
      <c r="B86">
        <v>500</v>
      </c>
      <c r="C86" s="3">
        <v>998374.05887902016</v>
      </c>
      <c r="D86" s="3">
        <v>956775.13975906116</v>
      </c>
      <c r="E86" s="3">
        <v>915176.22063910193</v>
      </c>
      <c r="F86" s="3">
        <v>873577.3015191427</v>
      </c>
      <c r="G86" s="3">
        <v>831978.3823991837</v>
      </c>
      <c r="H86" s="3">
        <v>790379.46327922447</v>
      </c>
      <c r="I86" s="3">
        <v>748780.54415926524</v>
      </c>
      <c r="J86" s="3">
        <v>707181.625039306</v>
      </c>
      <c r="K86" s="3">
        <v>665582.70591934677</v>
      </c>
      <c r="L86" s="3">
        <v>623983.78679938777</v>
      </c>
      <c r="M86" s="3">
        <v>582384.86767942854</v>
      </c>
      <c r="N86" s="3">
        <v>540785.94855946931</v>
      </c>
      <c r="O86" s="3">
        <v>499187.02943951031</v>
      </c>
      <c r="P86" s="3">
        <v>457588.11031955108</v>
      </c>
      <c r="Q86" s="3">
        <v>415989.19119959185</v>
      </c>
      <c r="R86" s="3">
        <v>374390.27207963262</v>
      </c>
      <c r="S86" s="3">
        <v>332791.35295967339</v>
      </c>
      <c r="T86" s="3">
        <v>291192.43383971439</v>
      </c>
      <c r="U86" s="3">
        <v>249593.51471975516</v>
      </c>
      <c r="V86" s="3">
        <v>207994.59559979592</v>
      </c>
      <c r="W86" s="3">
        <v>166395.67647983693</v>
      </c>
      <c r="X86" s="3">
        <v>124796.75735987769</v>
      </c>
      <c r="Y86" s="3">
        <v>83197.838239918463</v>
      </c>
      <c r="Z86" s="3">
        <v>41598.919119959231</v>
      </c>
      <c r="AA86" s="3">
        <v>0</v>
      </c>
      <c r="AB86" s="3">
        <v>-41598.919119959231</v>
      </c>
      <c r="AC86" s="3">
        <v>-83197.838239918463</v>
      </c>
      <c r="AD86" s="3">
        <v>-124796.75735987723</v>
      </c>
      <c r="AE86" s="3">
        <v>-166395.67647983646</v>
      </c>
      <c r="AF86" s="3">
        <v>-207994.59559979569</v>
      </c>
      <c r="AG86" s="3">
        <v>-249593.51471975492</v>
      </c>
      <c r="AH86" s="3">
        <v>-291192.43383971415</v>
      </c>
      <c r="AI86" s="3">
        <v>-332791.35295967339</v>
      </c>
      <c r="AJ86" s="3">
        <v>-374390.27207963262</v>
      </c>
      <c r="AK86" s="3">
        <v>-415989.19119959138</v>
      </c>
    </row>
    <row r="87" spans="2:37" x14ac:dyDescent="0.3">
      <c r="B87">
        <v>510</v>
      </c>
      <c r="C87" s="3">
        <v>1001412.3136181819</v>
      </c>
      <c r="D87" s="3">
        <v>961355.82107345457</v>
      </c>
      <c r="E87" s="3">
        <v>921299.3285287274</v>
      </c>
      <c r="F87" s="3">
        <v>881242.835984</v>
      </c>
      <c r="G87" s="3">
        <v>841186.34343927284</v>
      </c>
      <c r="H87" s="3">
        <v>801129.85089454544</v>
      </c>
      <c r="I87" s="3">
        <v>761073.35834981827</v>
      </c>
      <c r="J87" s="3">
        <v>721016.86580509087</v>
      </c>
      <c r="K87" s="3">
        <v>680960.3732603637</v>
      </c>
      <c r="L87" s="3">
        <v>640903.8807156363</v>
      </c>
      <c r="M87" s="3">
        <v>600847.38817090914</v>
      </c>
      <c r="N87" s="3">
        <v>560790.89562618197</v>
      </c>
      <c r="O87" s="3">
        <v>520734.40308145457</v>
      </c>
      <c r="P87" s="3">
        <v>480677.9105367274</v>
      </c>
      <c r="Q87" s="3">
        <v>440621.417992</v>
      </c>
      <c r="R87" s="3">
        <v>400564.92544727284</v>
      </c>
      <c r="S87" s="3">
        <v>360508.43290254544</v>
      </c>
      <c r="T87" s="3">
        <v>320451.94035781827</v>
      </c>
      <c r="U87" s="3">
        <v>280395.44781309087</v>
      </c>
      <c r="V87" s="3">
        <v>240338.9552683637</v>
      </c>
      <c r="W87" s="3">
        <v>200282.46272363653</v>
      </c>
      <c r="X87" s="3">
        <v>160225.97017890913</v>
      </c>
      <c r="Y87" s="3">
        <v>120169.47763418197</v>
      </c>
      <c r="Z87" s="3">
        <v>80112.985089454567</v>
      </c>
      <c r="AA87" s="3">
        <v>40056.4925447274</v>
      </c>
      <c r="AB87" s="3">
        <v>0</v>
      </c>
      <c r="AC87" s="3">
        <v>-40056.492544727167</v>
      </c>
      <c r="AD87" s="3">
        <v>-80112.985089454334</v>
      </c>
      <c r="AE87" s="3">
        <v>-120169.47763418173</v>
      </c>
      <c r="AF87" s="3">
        <v>-160225.97017890913</v>
      </c>
      <c r="AG87" s="3">
        <v>-200282.46272363607</v>
      </c>
      <c r="AH87" s="3">
        <v>-240338.95526836347</v>
      </c>
      <c r="AI87" s="3">
        <v>-280395.44781309087</v>
      </c>
      <c r="AJ87" s="3">
        <v>-320451.94035781827</v>
      </c>
      <c r="AK87" s="3">
        <v>-360508.4329025452</v>
      </c>
    </row>
    <row r="88" spans="2:37" x14ac:dyDescent="0.3">
      <c r="B88">
        <v>520</v>
      </c>
      <c r="C88" s="3">
        <v>1003588.7467656647</v>
      </c>
      <c r="D88" s="3">
        <v>964989.17958236986</v>
      </c>
      <c r="E88" s="3">
        <v>926389.61239907518</v>
      </c>
      <c r="F88" s="3">
        <v>887790.04521578038</v>
      </c>
      <c r="G88" s="3">
        <v>849190.47803248558</v>
      </c>
      <c r="H88" s="3">
        <v>810590.91084919078</v>
      </c>
      <c r="I88" s="3">
        <v>771991.34366589598</v>
      </c>
      <c r="J88" s="3">
        <v>733391.77648260118</v>
      </c>
      <c r="K88" s="3">
        <v>694792.20929930639</v>
      </c>
      <c r="L88" s="3">
        <v>656192.64211601159</v>
      </c>
      <c r="M88" s="3">
        <v>617593.07493271679</v>
      </c>
      <c r="N88" s="3">
        <v>578993.50774942199</v>
      </c>
      <c r="O88" s="3">
        <v>540393.94056612719</v>
      </c>
      <c r="P88" s="3">
        <v>501794.37338283239</v>
      </c>
      <c r="Q88" s="3">
        <v>463194.80619953759</v>
      </c>
      <c r="R88" s="3">
        <v>424595.23901624279</v>
      </c>
      <c r="S88" s="3">
        <v>385995.67183294799</v>
      </c>
      <c r="T88" s="3">
        <v>347396.10464965319</v>
      </c>
      <c r="U88" s="3">
        <v>308796.53746635839</v>
      </c>
      <c r="V88" s="3">
        <v>270196.97028306359</v>
      </c>
      <c r="W88" s="3">
        <v>231597.4030997688</v>
      </c>
      <c r="X88" s="3">
        <v>192997.835916474</v>
      </c>
      <c r="Y88" s="3">
        <v>154398.2687331792</v>
      </c>
      <c r="Z88" s="3">
        <v>115798.7015498844</v>
      </c>
      <c r="AA88" s="3">
        <v>77199.134366589598</v>
      </c>
      <c r="AB88" s="3">
        <v>38599.567183294799</v>
      </c>
      <c r="AC88" s="3">
        <v>0</v>
      </c>
      <c r="AD88" s="3">
        <v>-38599.567183294799</v>
      </c>
      <c r="AE88" s="3">
        <v>-77199.134366589598</v>
      </c>
      <c r="AF88" s="3">
        <v>-115798.70154988416</v>
      </c>
      <c r="AG88" s="3">
        <v>-154398.26873317896</v>
      </c>
      <c r="AH88" s="3">
        <v>-192997.83591647376</v>
      </c>
      <c r="AI88" s="3">
        <v>-231597.40309976856</v>
      </c>
      <c r="AJ88" s="3">
        <v>-270196.97028306336</v>
      </c>
      <c r="AK88" s="3">
        <v>-308796.53746635816</v>
      </c>
    </row>
    <row r="89" spans="2:37" x14ac:dyDescent="0.3">
      <c r="B89">
        <v>530</v>
      </c>
      <c r="C89" s="3">
        <v>1004991.1088515423</v>
      </c>
      <c r="D89" s="3">
        <v>967769.21593111486</v>
      </c>
      <c r="E89" s="3">
        <v>930547.32301068737</v>
      </c>
      <c r="F89" s="3">
        <v>893325.43009025976</v>
      </c>
      <c r="G89" s="3">
        <v>856103.53716983227</v>
      </c>
      <c r="H89" s="3">
        <v>818881.64424940478</v>
      </c>
      <c r="I89" s="3">
        <v>781659.75132897729</v>
      </c>
      <c r="J89" s="3">
        <v>744437.8584085498</v>
      </c>
      <c r="K89" s="3">
        <v>707215.96548812231</v>
      </c>
      <c r="L89" s="3">
        <v>669994.07256769482</v>
      </c>
      <c r="M89" s="3">
        <v>632772.17964726733</v>
      </c>
      <c r="N89" s="3">
        <v>595550.28672683984</v>
      </c>
      <c r="O89" s="3">
        <v>558328.39380641235</v>
      </c>
      <c r="P89" s="3">
        <v>521106.50088598486</v>
      </c>
      <c r="Q89" s="3">
        <v>483884.60796555737</v>
      </c>
      <c r="R89" s="3">
        <v>446662.71504512988</v>
      </c>
      <c r="S89" s="3">
        <v>409440.82212470239</v>
      </c>
      <c r="T89" s="3">
        <v>372218.9292042749</v>
      </c>
      <c r="U89" s="3">
        <v>334997.03628384741</v>
      </c>
      <c r="V89" s="3">
        <v>297775.14336341992</v>
      </c>
      <c r="W89" s="3">
        <v>260553.25044299243</v>
      </c>
      <c r="X89" s="3">
        <v>223331.35752256494</v>
      </c>
      <c r="Y89" s="3">
        <v>186109.46460213745</v>
      </c>
      <c r="Z89" s="3">
        <v>148887.57168170996</v>
      </c>
      <c r="AA89" s="3">
        <v>111665.67876128247</v>
      </c>
      <c r="AB89" s="3">
        <v>74443.78584085498</v>
      </c>
      <c r="AC89" s="3">
        <v>37221.89292042749</v>
      </c>
      <c r="AD89" s="3">
        <v>0</v>
      </c>
      <c r="AE89" s="3">
        <v>-37221.89292042749</v>
      </c>
      <c r="AF89" s="3">
        <v>-74443.78584085498</v>
      </c>
      <c r="AG89" s="3">
        <v>-111665.67876128247</v>
      </c>
      <c r="AH89" s="3">
        <v>-148887.57168171019</v>
      </c>
      <c r="AI89" s="3">
        <v>-186109.46460213768</v>
      </c>
      <c r="AJ89" s="3">
        <v>-223331.35752256517</v>
      </c>
      <c r="AK89" s="3">
        <v>-260553.25044299266</v>
      </c>
    </row>
    <row r="90" spans="2:37" x14ac:dyDescent="0.3">
      <c r="B90">
        <v>540</v>
      </c>
      <c r="C90" s="3">
        <v>1005697.9206906552</v>
      </c>
      <c r="D90" s="3">
        <v>969780.13780884608</v>
      </c>
      <c r="E90" s="3">
        <v>933862.35492703703</v>
      </c>
      <c r="F90" s="3">
        <v>897944.57204522786</v>
      </c>
      <c r="G90" s="3">
        <v>862026.78916341881</v>
      </c>
      <c r="H90" s="3">
        <v>826109.00628160965</v>
      </c>
      <c r="I90" s="3">
        <v>790191.22339980048</v>
      </c>
      <c r="J90" s="3">
        <v>754273.44051799155</v>
      </c>
      <c r="K90" s="3">
        <v>718355.65763618238</v>
      </c>
      <c r="L90" s="3">
        <v>682437.87475437322</v>
      </c>
      <c r="M90" s="3">
        <v>646520.09187256405</v>
      </c>
      <c r="N90" s="3">
        <v>610602.30899075512</v>
      </c>
      <c r="O90" s="3">
        <v>574684.52610894595</v>
      </c>
      <c r="P90" s="3">
        <v>538766.74322713679</v>
      </c>
      <c r="Q90" s="3">
        <v>502848.96034532762</v>
      </c>
      <c r="R90" s="3">
        <v>466931.17746351846</v>
      </c>
      <c r="S90" s="3">
        <v>431013.39458170952</v>
      </c>
      <c r="T90" s="3">
        <v>395095.61169990036</v>
      </c>
      <c r="U90" s="3">
        <v>359177.82881809119</v>
      </c>
      <c r="V90" s="3">
        <v>323260.04593628203</v>
      </c>
      <c r="W90" s="3">
        <v>287342.26305447309</v>
      </c>
      <c r="X90" s="3">
        <v>251424.48017266393</v>
      </c>
      <c r="Y90" s="3">
        <v>215506.69729085476</v>
      </c>
      <c r="Z90" s="3">
        <v>179588.9144090456</v>
      </c>
      <c r="AA90" s="3">
        <v>143671.13152723666</v>
      </c>
      <c r="AB90" s="3">
        <v>107753.3486454275</v>
      </c>
      <c r="AC90" s="3">
        <v>71835.565763618331</v>
      </c>
      <c r="AD90" s="3">
        <v>35917.782881809166</v>
      </c>
      <c r="AE90" s="3">
        <v>0</v>
      </c>
      <c r="AF90" s="3">
        <v>-35917.782881808933</v>
      </c>
      <c r="AG90" s="3">
        <v>-71835.565763618099</v>
      </c>
      <c r="AH90" s="3">
        <v>-107753.34864542726</v>
      </c>
      <c r="AI90" s="3">
        <v>-143671.13152723643</v>
      </c>
      <c r="AJ90" s="3">
        <v>-179588.9144090456</v>
      </c>
      <c r="AK90" s="3">
        <v>-215506.69729085453</v>
      </c>
    </row>
    <row r="91" spans="2:37" x14ac:dyDescent="0.3">
      <c r="B91">
        <v>550</v>
      </c>
      <c r="C91" s="3">
        <v>1005779.5496972598</v>
      </c>
      <c r="D91" s="3">
        <v>971097.49625942321</v>
      </c>
      <c r="E91" s="3">
        <v>936415.44282158674</v>
      </c>
      <c r="F91" s="3">
        <v>901733.38938375015</v>
      </c>
      <c r="G91" s="3">
        <v>867051.33594591368</v>
      </c>
      <c r="H91" s="3">
        <v>832369.2825080771</v>
      </c>
      <c r="I91" s="3">
        <v>797687.22907024063</v>
      </c>
      <c r="J91" s="3">
        <v>763005.17563240393</v>
      </c>
      <c r="K91" s="3">
        <v>728323.12219456746</v>
      </c>
      <c r="L91" s="3">
        <v>693641.06875673099</v>
      </c>
      <c r="M91" s="3">
        <v>658959.01531889429</v>
      </c>
      <c r="N91" s="3">
        <v>624276.96188105782</v>
      </c>
      <c r="O91" s="3">
        <v>589594.90844322136</v>
      </c>
      <c r="P91" s="3">
        <v>554912.85500538466</v>
      </c>
      <c r="Q91" s="3">
        <v>520230.80156754819</v>
      </c>
      <c r="R91" s="3">
        <v>485548.74812971172</v>
      </c>
      <c r="S91" s="3">
        <v>450866.69469187502</v>
      </c>
      <c r="T91" s="3">
        <v>416184.64125403855</v>
      </c>
      <c r="U91" s="3">
        <v>381502.58781620208</v>
      </c>
      <c r="V91" s="3">
        <v>346820.53437836538</v>
      </c>
      <c r="W91" s="3">
        <v>312138.48094052891</v>
      </c>
      <c r="X91" s="3">
        <v>277456.42750269244</v>
      </c>
      <c r="Y91" s="3">
        <v>242774.37406485574</v>
      </c>
      <c r="Z91" s="3">
        <v>208092.32062701927</v>
      </c>
      <c r="AA91" s="3">
        <v>173410.26718918281</v>
      </c>
      <c r="AB91" s="3">
        <v>138728.21375134611</v>
      </c>
      <c r="AC91" s="3">
        <v>104046.16031350964</v>
      </c>
      <c r="AD91" s="3">
        <v>69364.106875673169</v>
      </c>
      <c r="AE91" s="3">
        <v>34682.053437836468</v>
      </c>
      <c r="AF91" s="3">
        <v>0</v>
      </c>
      <c r="AG91" s="3">
        <v>-34682.053437836468</v>
      </c>
      <c r="AH91" s="3">
        <v>-69364.106875672936</v>
      </c>
      <c r="AI91" s="3">
        <v>-104046.16031350964</v>
      </c>
      <c r="AJ91" s="3">
        <v>-138728.21375134611</v>
      </c>
      <c r="AK91" s="3">
        <v>-173410.26718918257</v>
      </c>
    </row>
    <row r="92" spans="2:37" x14ac:dyDescent="0.3">
      <c r="B92">
        <v>560</v>
      </c>
      <c r="C92" s="3">
        <v>1005299.146421636</v>
      </c>
      <c r="D92" s="3">
        <v>971789.1748742481</v>
      </c>
      <c r="E92" s="3">
        <v>938279.20332686021</v>
      </c>
      <c r="F92" s="3">
        <v>904769.23177947244</v>
      </c>
      <c r="G92" s="3">
        <v>871259.26023208455</v>
      </c>
      <c r="H92" s="3">
        <v>837749.28868469666</v>
      </c>
      <c r="I92" s="3">
        <v>804239.31713730888</v>
      </c>
      <c r="J92" s="3">
        <v>770729.34558992088</v>
      </c>
      <c r="K92" s="3">
        <v>737219.37404253311</v>
      </c>
      <c r="L92" s="3">
        <v>703709.4024951451</v>
      </c>
      <c r="M92" s="3">
        <v>670199.43094775733</v>
      </c>
      <c r="N92" s="3">
        <v>636689.45940036955</v>
      </c>
      <c r="O92" s="3">
        <v>603179.48785298155</v>
      </c>
      <c r="P92" s="3">
        <v>569669.51630559377</v>
      </c>
      <c r="Q92" s="3">
        <v>536159.544758206</v>
      </c>
      <c r="R92" s="3">
        <v>502649.57321081799</v>
      </c>
      <c r="S92" s="3">
        <v>469139.60166343022</v>
      </c>
      <c r="T92" s="3">
        <v>435629.63011604222</v>
      </c>
      <c r="U92" s="3">
        <v>402119.65856865444</v>
      </c>
      <c r="V92" s="3">
        <v>368609.68702126667</v>
      </c>
      <c r="W92" s="3">
        <v>335099.71547387866</v>
      </c>
      <c r="X92" s="3">
        <v>301589.74392649089</v>
      </c>
      <c r="Y92" s="3">
        <v>268079.77237910288</v>
      </c>
      <c r="Z92" s="3">
        <v>234569.80083171511</v>
      </c>
      <c r="AA92" s="3">
        <v>201059.82928432734</v>
      </c>
      <c r="AB92" s="3">
        <v>167549.85773693933</v>
      </c>
      <c r="AC92" s="3">
        <v>134039.88618955156</v>
      </c>
      <c r="AD92" s="3">
        <v>100529.91464216379</v>
      </c>
      <c r="AE92" s="3">
        <v>67019.943094775779</v>
      </c>
      <c r="AF92" s="3">
        <v>33509.971547388006</v>
      </c>
      <c r="AG92" s="3">
        <v>0</v>
      </c>
      <c r="AH92" s="3">
        <v>-33509.971547387773</v>
      </c>
      <c r="AI92" s="3">
        <v>-67019.943094775546</v>
      </c>
      <c r="AJ92" s="3">
        <v>-100529.91464216355</v>
      </c>
      <c r="AK92" s="3">
        <v>-134039.88618955133</v>
      </c>
    </row>
    <row r="93" spans="2:37" x14ac:dyDescent="0.3">
      <c r="B93">
        <v>570</v>
      </c>
      <c r="C93" s="3">
        <v>1004313.4613767179</v>
      </c>
      <c r="D93" s="3">
        <v>971916.2529452109</v>
      </c>
      <c r="E93" s="3">
        <v>939519.04451370391</v>
      </c>
      <c r="F93" s="3">
        <v>907121.83608219679</v>
      </c>
      <c r="G93" s="3">
        <v>874724.6276506898</v>
      </c>
      <c r="H93" s="3">
        <v>842327.4192191828</v>
      </c>
      <c r="I93" s="3">
        <v>809930.21078767581</v>
      </c>
      <c r="J93" s="3">
        <v>777533.00235616881</v>
      </c>
      <c r="K93" s="3">
        <v>745135.79392466159</v>
      </c>
      <c r="L93" s="3">
        <v>712738.58549315459</v>
      </c>
      <c r="M93" s="3">
        <v>680341.3770616476</v>
      </c>
      <c r="N93" s="3">
        <v>647944.1686301406</v>
      </c>
      <c r="O93" s="3">
        <v>615546.96019863361</v>
      </c>
      <c r="P93" s="3">
        <v>583149.75176712661</v>
      </c>
      <c r="Q93" s="3">
        <v>550752.54333561938</v>
      </c>
      <c r="R93" s="3">
        <v>518355.33490411239</v>
      </c>
      <c r="S93" s="3">
        <v>485958.12647260539</v>
      </c>
      <c r="T93" s="3">
        <v>453560.9180410984</v>
      </c>
      <c r="U93" s="3">
        <v>421163.7096095914</v>
      </c>
      <c r="V93" s="3">
        <v>388766.50117808441</v>
      </c>
      <c r="W93" s="3">
        <v>356369.29274657718</v>
      </c>
      <c r="X93" s="3">
        <v>323972.08431507018</v>
      </c>
      <c r="Y93" s="3">
        <v>291574.87588356319</v>
      </c>
      <c r="Z93" s="3">
        <v>259177.66745205619</v>
      </c>
      <c r="AA93" s="3">
        <v>226780.4590205492</v>
      </c>
      <c r="AB93" s="3">
        <v>194383.2505890422</v>
      </c>
      <c r="AC93" s="3">
        <v>161986.04215753498</v>
      </c>
      <c r="AD93" s="3">
        <v>129588.83372602798</v>
      </c>
      <c r="AE93" s="3">
        <v>97191.625294520985</v>
      </c>
      <c r="AF93" s="3">
        <v>64794.41686301399</v>
      </c>
      <c r="AG93" s="3">
        <v>32397.208431506995</v>
      </c>
      <c r="AH93" s="3">
        <v>0</v>
      </c>
      <c r="AI93" s="3">
        <v>-32397.208431507228</v>
      </c>
      <c r="AJ93" s="3">
        <v>-64794.416863014223</v>
      </c>
      <c r="AK93" s="3">
        <v>-97191.625294521218</v>
      </c>
    </row>
    <row r="94" spans="2:37" x14ac:dyDescent="0.3">
      <c r="B94">
        <v>580</v>
      </c>
      <c r="C94" s="3">
        <v>1002873.5590668377</v>
      </c>
      <c r="D94" s="3">
        <v>971533.76034599904</v>
      </c>
      <c r="E94" s="3">
        <v>940193.9616251603</v>
      </c>
      <c r="F94" s="3">
        <v>908854.16290432168</v>
      </c>
      <c r="G94" s="3">
        <v>877514.36418348295</v>
      </c>
      <c r="H94" s="3">
        <v>846174.56546264433</v>
      </c>
      <c r="I94" s="3">
        <v>814834.76674180559</v>
      </c>
      <c r="J94" s="3">
        <v>783494.96802096686</v>
      </c>
      <c r="K94" s="3">
        <v>752155.16930012824</v>
      </c>
      <c r="L94" s="3">
        <v>720815.37057928951</v>
      </c>
      <c r="M94" s="3">
        <v>689475.57185845077</v>
      </c>
      <c r="N94" s="3">
        <v>658135.77313761227</v>
      </c>
      <c r="O94" s="3">
        <v>626795.97441677353</v>
      </c>
      <c r="P94" s="3">
        <v>595456.1756959348</v>
      </c>
      <c r="Q94" s="3">
        <v>564116.37697509606</v>
      </c>
      <c r="R94" s="3">
        <v>532776.57825425756</v>
      </c>
      <c r="S94" s="3">
        <v>501436.77953341883</v>
      </c>
      <c r="T94" s="3">
        <v>470096.98081258009</v>
      </c>
      <c r="U94" s="3">
        <v>438757.18209174136</v>
      </c>
      <c r="V94" s="3">
        <v>407417.38337090285</v>
      </c>
      <c r="W94" s="3">
        <v>376077.58465006412</v>
      </c>
      <c r="X94" s="3">
        <v>344737.78592922539</v>
      </c>
      <c r="Y94" s="3">
        <v>313397.98720838665</v>
      </c>
      <c r="Z94" s="3">
        <v>282058.18848754792</v>
      </c>
      <c r="AA94" s="3">
        <v>250718.38976670941</v>
      </c>
      <c r="AB94" s="3">
        <v>219378.59104587068</v>
      </c>
      <c r="AC94" s="3">
        <v>188038.79232503194</v>
      </c>
      <c r="AD94" s="3">
        <v>156698.99360419321</v>
      </c>
      <c r="AE94" s="3">
        <v>125359.19488335471</v>
      </c>
      <c r="AF94" s="3">
        <v>94019.396162515972</v>
      </c>
      <c r="AG94" s="3">
        <v>62679.597441677237</v>
      </c>
      <c r="AH94" s="3">
        <v>31339.798720838502</v>
      </c>
      <c r="AI94" s="3">
        <v>0</v>
      </c>
      <c r="AJ94" s="3">
        <v>-31339.798720838735</v>
      </c>
      <c r="AK94" s="3">
        <v>-62679.59744167747</v>
      </c>
    </row>
    <row r="95" spans="2:37" x14ac:dyDescent="0.3">
      <c r="B95">
        <v>590</v>
      </c>
      <c r="C95" s="3">
        <v>1001025.4435135514</v>
      </c>
      <c r="D95" s="3">
        <v>970691.33916465589</v>
      </c>
      <c r="E95" s="3">
        <v>940357.2348157604</v>
      </c>
      <c r="F95" s="3">
        <v>910023.13046686491</v>
      </c>
      <c r="G95" s="3">
        <v>879689.02611796942</v>
      </c>
      <c r="H95" s="3">
        <v>849354.92176907393</v>
      </c>
      <c r="I95" s="3">
        <v>819020.81742017844</v>
      </c>
      <c r="J95" s="3">
        <v>788686.71307128295</v>
      </c>
      <c r="K95" s="3">
        <v>758352.60872238746</v>
      </c>
      <c r="L95" s="3">
        <v>728018.50437349197</v>
      </c>
      <c r="M95" s="3">
        <v>697684.40002459637</v>
      </c>
      <c r="N95" s="3">
        <v>667350.295675701</v>
      </c>
      <c r="O95" s="3">
        <v>637016.19132680539</v>
      </c>
      <c r="P95" s="3">
        <v>606682.08697791002</v>
      </c>
      <c r="Q95" s="3">
        <v>576347.98262901441</v>
      </c>
      <c r="R95" s="3">
        <v>546013.87828011904</v>
      </c>
      <c r="S95" s="3">
        <v>515679.77393122343</v>
      </c>
      <c r="T95" s="3">
        <v>485345.66958232806</v>
      </c>
      <c r="U95" s="3">
        <v>455011.56523343245</v>
      </c>
      <c r="V95" s="3">
        <v>424677.46088453708</v>
      </c>
      <c r="W95" s="3">
        <v>394343.35653564148</v>
      </c>
      <c r="X95" s="3">
        <v>364009.2521867461</v>
      </c>
      <c r="Y95" s="3">
        <v>333675.1478378505</v>
      </c>
      <c r="Z95" s="3">
        <v>303341.04348895513</v>
      </c>
      <c r="AA95" s="3">
        <v>273006.93914005952</v>
      </c>
      <c r="AB95" s="3">
        <v>242672.83479116415</v>
      </c>
      <c r="AC95" s="3">
        <v>212338.73044226854</v>
      </c>
      <c r="AD95" s="3">
        <v>182004.62609337294</v>
      </c>
      <c r="AE95" s="3">
        <v>151670.52174447756</v>
      </c>
      <c r="AF95" s="3">
        <v>121336.41739558196</v>
      </c>
      <c r="AG95" s="3">
        <v>91002.313046686584</v>
      </c>
      <c r="AH95" s="3">
        <v>60668.208697790978</v>
      </c>
      <c r="AI95" s="3">
        <v>30334.104348895606</v>
      </c>
      <c r="AJ95" s="3">
        <v>0</v>
      </c>
      <c r="AK95" s="3">
        <v>-30334.104348895373</v>
      </c>
    </row>
    <row r="96" spans="2:37" x14ac:dyDescent="0.3">
      <c r="B96">
        <v>600</v>
      </c>
      <c r="C96" s="3">
        <v>998810.60739627271</v>
      </c>
      <c r="D96" s="3">
        <v>969433.82482579409</v>
      </c>
      <c r="E96" s="3">
        <v>940057.04225531546</v>
      </c>
      <c r="F96" s="3">
        <v>910680.25968483684</v>
      </c>
      <c r="G96" s="3">
        <v>881303.47711435833</v>
      </c>
      <c r="H96" s="3">
        <v>851926.69454387971</v>
      </c>
      <c r="I96" s="3">
        <v>822549.91197340109</v>
      </c>
      <c r="J96" s="3">
        <v>793173.12940292247</v>
      </c>
      <c r="K96" s="3">
        <v>763796.34683244384</v>
      </c>
      <c r="L96" s="3">
        <v>734419.56426196522</v>
      </c>
      <c r="M96" s="3">
        <v>705042.78169148671</v>
      </c>
      <c r="N96" s="3">
        <v>675665.99912100798</v>
      </c>
      <c r="O96" s="3">
        <v>646289.21655052947</v>
      </c>
      <c r="P96" s="3">
        <v>616912.43398005073</v>
      </c>
      <c r="Q96" s="3">
        <v>587535.65140957222</v>
      </c>
      <c r="R96" s="3">
        <v>558158.86883909348</v>
      </c>
      <c r="S96" s="3">
        <v>528782.08626861498</v>
      </c>
      <c r="T96" s="3">
        <v>499405.30369813624</v>
      </c>
      <c r="U96" s="3">
        <v>470028.52112765773</v>
      </c>
      <c r="V96" s="3">
        <v>440651.73855717899</v>
      </c>
      <c r="W96" s="3">
        <v>411274.95598670049</v>
      </c>
      <c r="X96" s="3">
        <v>381898.17341622198</v>
      </c>
      <c r="Y96" s="3">
        <v>352521.39084574324</v>
      </c>
      <c r="Z96" s="3">
        <v>323144.60827526473</v>
      </c>
      <c r="AA96" s="3">
        <v>293767.825704786</v>
      </c>
      <c r="AB96" s="3">
        <v>264391.04313430749</v>
      </c>
      <c r="AC96" s="3">
        <v>235014.26056382875</v>
      </c>
      <c r="AD96" s="3">
        <v>205637.47799335024</v>
      </c>
      <c r="AE96" s="3">
        <v>176260.6954228715</v>
      </c>
      <c r="AF96" s="3">
        <v>146883.912852393</v>
      </c>
      <c r="AG96" s="3">
        <v>117507.13028191426</v>
      </c>
      <c r="AH96" s="3">
        <v>88130.347711435752</v>
      </c>
      <c r="AI96" s="3">
        <v>58753.565140957013</v>
      </c>
      <c r="AJ96" s="3">
        <v>29376.782570478506</v>
      </c>
      <c r="AK96" s="3">
        <v>0</v>
      </c>
    </row>
  </sheetData>
  <mergeCells count="5">
    <mergeCell ref="A17:B17"/>
    <mergeCell ref="C17:D17"/>
    <mergeCell ref="E17:F17"/>
    <mergeCell ref="A21:D21"/>
    <mergeCell ref="G21:J21"/>
  </mergeCells>
  <conditionalFormatting sqref="N56">
    <cfRule type="cellIs" dxfId="14" priority="9" operator="equal">
      <formula>"max($P$25:$P$59"</formula>
    </cfRule>
  </conditionalFormatting>
  <conditionalFormatting sqref="P25:P59">
    <cfRule type="cellIs" dxfId="13" priority="6" operator="equal">
      <formula>MAX($P$25:$P$59)</formula>
    </cfRule>
    <cfRule type="cellIs" dxfId="12" priority="7" operator="equal">
      <formula>"M$P$25:$P$59"</formula>
    </cfRule>
    <cfRule type="cellIs" dxfId="11" priority="8" operator="equal">
      <formula>"max($P$25:$P$59)"</formula>
    </cfRule>
  </conditionalFormatting>
  <conditionalFormatting sqref="B61:AK9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2:C96">
    <cfRule type="cellIs" dxfId="10" priority="4" operator="equal">
      <formula>MAX($C$62:$C$96)</formula>
    </cfRule>
  </conditionalFormatting>
  <conditionalFormatting sqref="D62:D96">
    <cfRule type="cellIs" dxfId="9" priority="3" operator="equal">
      <formula>MAX($D$62:$D$96)</formula>
    </cfRule>
  </conditionalFormatting>
  <conditionalFormatting sqref="E62:E96">
    <cfRule type="cellIs" dxfId="8" priority="2" operator="equal">
      <formula>MAX($E$62:$E$96)</formula>
    </cfRule>
  </conditionalFormatting>
  <conditionalFormatting sqref="F62:F96">
    <cfRule type="cellIs" dxfId="0" priority="1" operator="equal">
      <formula>MAX($F$62:$F$96)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GOURAV</dc:creator>
  <cp:lastModifiedBy>GOURAV</cp:lastModifiedBy>
  <dcterms:created xsi:type="dcterms:W3CDTF">2023-05-30T13:36:42Z</dcterms:created>
  <dcterms:modified xsi:type="dcterms:W3CDTF">2023-06-07T12:04:03Z</dcterms:modified>
</cp:coreProperties>
</file>