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vinda\Desktop\Financial Analysis\"/>
    </mc:Choice>
  </mc:AlternateContent>
  <xr:revisionPtr revIDLastSave="0" documentId="13_ncr:1_{75D43638-B447-44BD-A35A-893120E87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2" r:id="rId1"/>
    <sheet name="Budget" sheetId="3" r:id="rId2"/>
    <sheet name="Actual" sheetId="4" r:id="rId3"/>
    <sheet name="Dashboard Finished" sheetId="5" r:id="rId4"/>
  </sheets>
  <calcPr calcId="181029"/>
  <extLs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D10" i="2" l="1"/>
  <c r="C60" i="4"/>
  <c r="C19" i="5" a="1"/>
  <c r="C19" i="5" s="1"/>
  <c r="C18" i="5" a="1"/>
  <c r="C18" i="5" s="1"/>
  <c r="C17" i="5" a="1"/>
  <c r="C17" i="5" s="1"/>
  <c r="D16" i="5"/>
  <c r="C16" i="5" a="1"/>
  <c r="C16" i="5" s="1"/>
  <c r="D15" i="5"/>
  <c r="C14" i="5" a="1"/>
  <c r="C14" i="5" s="1"/>
  <c r="C9" i="5" a="1"/>
  <c r="C9" i="5" s="1"/>
  <c r="C8" i="5" a="1"/>
  <c r="C8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16" i="5" l="1"/>
  <c r="C15" i="2"/>
  <c r="C17" i="2"/>
  <c r="C19" i="2"/>
  <c r="C10" i="2"/>
  <c r="F10" i="2" s="1"/>
  <c r="C8" i="2"/>
  <c r="D18" i="2"/>
  <c r="D16" i="2"/>
  <c r="D14" i="2"/>
  <c r="D9" i="2"/>
  <c r="D8" i="2"/>
  <c r="F8" i="2" s="1"/>
  <c r="C18" i="2"/>
  <c r="C16" i="2"/>
  <c r="C14" i="2"/>
  <c r="C9" i="2"/>
  <c r="G9" i="2" s="1"/>
  <c r="D19" i="2"/>
  <c r="F19" i="2" s="1"/>
  <c r="D17" i="2"/>
  <c r="F17" i="2" s="1"/>
  <c r="D15" i="2"/>
  <c r="G15" i="2" s="1"/>
  <c r="F9" i="3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F14" i="2" l="1"/>
  <c r="G10" i="2"/>
  <c r="G14" i="2"/>
  <c r="C20" i="2"/>
  <c r="G16" i="2"/>
  <c r="G17" i="2"/>
  <c r="C11" i="2"/>
  <c r="G18" i="2"/>
  <c r="F15" i="2"/>
  <c r="F18" i="2"/>
  <c r="D20" i="2"/>
  <c r="F9" i="2"/>
  <c r="D11" i="2"/>
  <c r="G8" i="2"/>
  <c r="G19" i="2"/>
  <c r="F16" i="2"/>
  <c r="F17" i="5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C22" i="2" l="1"/>
  <c r="F20" i="2"/>
  <c r="D22" i="2"/>
  <c r="G20" i="2"/>
  <c r="G11" i="2"/>
  <c r="F11" i="2"/>
  <c r="D22" i="5"/>
  <c r="G11" i="5"/>
  <c r="F11" i="5"/>
  <c r="F20" i="5"/>
  <c r="I8" i="3"/>
  <c r="H9" i="3"/>
  <c r="H20" i="3" s="1"/>
  <c r="H21" i="3" s="1"/>
  <c r="G22" i="2" l="1"/>
  <c r="F22" i="2"/>
  <c r="J8" i="3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<sst xmlns="http://schemas.openxmlformats.org/spreadsheetml/2006/main" count="205" uniqueCount="70">
  <si>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</si>
  <si>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</si>
  <si>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</si>
  <si>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</si>
  <si>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</si>
  <si>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</si>
  <si>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</si>
  <si>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</si>
  <si>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</si>
  <si>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</si>
  <si>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</si>
  <si>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</si>
  <si>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</si>
  <si>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</si>
  <si>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</si>
  <si>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</si>
  <si>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</si>
  <si>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</si>
  <si>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</si>
  <si>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</si>
  <si>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</si>
  <si>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</si>
  <si>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</si>
  <si>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</si>
  <si>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</si>
  <si>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</si>
  <si>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</si>
  <si>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</si>
  <si>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</si>
  <si>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</si>
  <si>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</si>
  <si>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</si>
  <si>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</si>
  <si>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</si>
  <si>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</si>
  <si>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</si>
  <si>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</si>
  <si>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</si>
  <si>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</si>
  <si>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</si>
  <si>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</si>
  <si>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</si>
  <si>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</si>
  <si>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</si>
  <si>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</si>
  <si>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</si>
  <si>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</si>
  <si>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</si>
  <si>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</si>
  <si>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</si>
  <si>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</si>
  <si>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</si>
  <si>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</si>
  <si>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</si>
  <si>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</si>
  <si>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</si>
  <si>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</si>
  <si>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</si>
  <si>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</si>
  <si>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</si>
  <si>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</si>
  <si>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</si>
  <si>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</si>
  <si>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</si>
  <si>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</si>
  <si>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</si>
  <si>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>Var. Abs</t>
  </si>
  <si>
    <t>Lemonade</t>
  </si>
  <si>
    <t>Budget Vs. Actual Income</t>
  </si>
  <si>
    <t>Actual Expense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</si>
</sst>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5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6"/>
      <color rgb="FF293D68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0432FF"/>
      <name val="Calibri"/>
      <family val="2"/>
    </font>
    <font>
      <sz val="12"/>
      <color rgb="FF0432FF"/>
      <name val="Calibri"/>
      <family val="2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b/>
      <i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6" fillId="4" borderId="1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3" fillId="2" borderId="1" xfId="0" applyFont="1" applyFill="1" applyBorder="1"/>
    <xf numFmtId="164" fontId="6" fillId="0" borderId="12" xfId="0" applyNumberFormat="1" applyFont="1" applyBorder="1"/>
    <xf numFmtId="0" fontId="6" fillId="4" borderId="13" xfId="0" applyFont="1" applyFill="1" applyBorder="1" applyAlignment="1">
      <alignment horizontal="left"/>
    </xf>
    <xf numFmtId="164" fontId="6" fillId="4" borderId="13" xfId="0" applyNumberFormat="1" applyFont="1" applyFill="1" applyBorder="1"/>
    <xf numFmtId="0" fontId="11" fillId="5" borderId="0" xfId="0" applyFont="1" applyFill="1" applyAlignment="1">
      <alignment horizontal="center"/>
    </xf>
    <xf numFmtId="165" fontId="6" fillId="0" borderId="12" xfId="0" applyNumberFormat="1" applyFont="1" applyBorder="1"/>
    <xf numFmtId="165" fontId="6" fillId="4" borderId="13" xfId="0" applyNumberFormat="1" applyFont="1" applyFill="1" applyBorder="1"/>
    <xf numFmtId="14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7" fillId="0" borderId="0" xfId="0" applyFont="1" applyAlignment="1"/>
    <xf numFmtId="0" fontId="14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rgbClr val="00206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Dashboard!$C$8:$C$10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550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3-489A-9496-A485233128B9}"/>
            </c:ext>
          </c:extLst>
        </c:ser>
        <c:ser>
          <c:idx val="1"/>
          <c:order val="1"/>
          <c:tx>
            <c:v>Actual</c:v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Dashboard!$D$8:$D$10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305</c:v>
                </c:pt>
                <c:pt idx="2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43-489A-9496-A4852331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294349295"/>
        <c:axId val="1294348463"/>
      </c:barChart>
      <c:catAx>
        <c:axId val="129434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48463"/>
        <c:crosses val="autoZero"/>
        <c:auto val="1"/>
        <c:lblAlgn val="ctr"/>
        <c:lblOffset val="100"/>
        <c:noMultiLvlLbl val="0"/>
      </c:catAx>
      <c:valAx>
        <c:axId val="1294348463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4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sq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Dashboard!$D$14:$D$19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105</c:v>
                </c:pt>
                <c:pt idx="2">
                  <c:v>55</c:v>
                </c:pt>
                <c:pt idx="3">
                  <c:v>305</c:v>
                </c:pt>
                <c:pt idx="4">
                  <c:v>194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1-42D8-B9CE-499C31AC8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458</c:v>
                </c:pt>
                <c:pt idx="2">
                  <c:v>184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140</c:v>
                </c:pt>
                <c:pt idx="2">
                  <c:v>55</c:v>
                </c:pt>
                <c:pt idx="3">
                  <c:v>449</c:v>
                </c:pt>
                <c:pt idx="4">
                  <c:v>562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4</xdr:row>
      <xdr:rowOff>64770</xdr:rowOff>
    </xdr:from>
    <xdr:to>
      <xdr:col>12</xdr:col>
      <xdr:colOff>236220</xdr:colOff>
      <xdr:row>14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7DCB29-D6AA-4B1E-8059-044C32B1A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472440</xdr:colOff>
      <xdr:row>16</xdr:row>
      <xdr:rowOff>53340</xdr:rowOff>
    </xdr:from>
    <xdr:to>
      <xdr:col>12</xdr:col>
      <xdr:colOff>228600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24E6F-B90E-4482-9EC3-2B0D2618D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C4" sqref="C4"/>
    </sheetView>
  </sheetViews>
  <sheetFormatPr defaultColWidth="11.19921875" defaultRowHeight="15" customHeight="1" x14ac:dyDescent="0.3"/>
  <cols>
    <col min="1" max="1" width="10.5" customWidth="1"/>
    <col min="2" max="2" width="14.3984375" customWidth="1"/>
    <col min="3" max="3" width="10.09765625" customWidth="1"/>
    <col min="4" max="4" width="12" customWidth="1"/>
    <col min="5" max="5" width="9.3984375" customWidth="1"/>
    <col min="6" max="6" width="9.69921875" customWidth="1"/>
    <col min="7" max="7" width="9.59765625" customWidth="1"/>
    <col min="8" max="8" width="2.69921875" customWidth="1"/>
    <col min="9" max="9" width="8.69921875" customWidth="1"/>
    <col min="10" max="10" width="15.59765625" customWidth="1"/>
    <col min="11" max="11" width="8.69921875" customWidth="1"/>
    <col min="12" max="12" width="14.59765625" customWidth="1"/>
    <col min="13" max="26" width="10.5" customWidth="1"/>
  </cols>
  <sheetData>
    <row r="1" spans="1:26" ht="15.6" customHeight="1" x14ac:dyDescent="0.3">
      <c r="E1" s="1"/>
    </row>
    <row r="2" spans="1:26" ht="25.2" customHeight="1" x14ac:dyDescent="0.45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3">
      <c r="E3" s="1"/>
    </row>
    <row r="4" spans="1:26" ht="15.75" customHeight="1" x14ac:dyDescent="0.3">
      <c r="A4" s="1"/>
      <c r="B4" s="6" t="s">
        <v>59</v>
      </c>
      <c r="C4" s="39" t="s">
        <v>4</v>
      </c>
      <c r="D4" s="48"/>
      <c r="E4" s="7"/>
      <c r="F4" s="1"/>
      <c r="G4" s="1"/>
      <c r="H4" s="1"/>
      <c r="I4" s="1"/>
      <c r="J4" s="56" t="s">
        <v>68</v>
      </c>
      <c r="K4" s="56"/>
      <c r="L4" s="56"/>
      <c r="M4" s="49"/>
      <c r="N4" s="49"/>
      <c r="O4" s="49"/>
      <c r="P4" s="49"/>
      <c r="Q4" s="49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8"/>
      <c r="C5" s="8"/>
      <c r="D5" s="8"/>
      <c r="E5" s="8"/>
      <c r="F5" s="9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41" t="s">
        <v>2</v>
      </c>
      <c r="C6" s="40" t="s">
        <v>60</v>
      </c>
      <c r="D6" s="40" t="s">
        <v>61</v>
      </c>
      <c r="E6" s="11"/>
      <c r="F6" s="45" t="s">
        <v>66</v>
      </c>
      <c r="G6" s="45" t="s">
        <v>63</v>
      </c>
      <c r="H6" s="1"/>
      <c r="I6" s="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2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2" t="s">
        <v>16</v>
      </c>
      <c r="C8" s="13">
        <f>INDEX(Budget!$B$4:$N$18,MATCH(Dashboard!B8,Budget!$B$4:$B$18,0),MATCH(Dashboard!$C$4,Budget!$B$4:$N$4,0))</f>
        <v>2200</v>
      </c>
      <c r="D8" s="13">
        <f>SUMIFS(Actual!F:F,Actual!D:D,Dashboard!B8,Actual!C:C,Dashboard!$C$4)</f>
        <v>3000</v>
      </c>
      <c r="E8" s="13"/>
      <c r="F8" s="13">
        <f>D8-C8</f>
        <v>800</v>
      </c>
      <c r="G8" s="14">
        <f>D8/C8-1</f>
        <v>0.36363636363636354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2" t="s">
        <v>17</v>
      </c>
      <c r="C9" s="13">
        <f>INDEX(Budget!$B$4:$N$18,MATCH(Dashboard!B9,Budget!$B$4:$B$18,0),MATCH(Dashboard!$C$4,Budget!$B$4:$N$4,0))</f>
        <v>550</v>
      </c>
      <c r="D9" s="13">
        <f>SUMIFS(Actual!F:F,Actual!D:D,Dashboard!B9,Actual!C:C,Dashboard!$C$4)</f>
        <v>305</v>
      </c>
      <c r="E9" s="13"/>
      <c r="F9" s="13">
        <f t="shared" ref="F9:F22" si="0">D9-C9</f>
        <v>-245</v>
      </c>
      <c r="G9" s="14">
        <f t="shared" ref="G9:G22" si="1">D9/C9-1</f>
        <v>-0.44545454545454544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2" t="s">
        <v>18</v>
      </c>
      <c r="C10" s="13">
        <f>INDEX(Budget!$B$4:$N$18,MATCH(Dashboard!B10,Budget!$B$4:$B$18,0),MATCH(Dashboard!$C$4,Budget!$B$4:$N$4,0))</f>
        <v>130</v>
      </c>
      <c r="D10" s="13">
        <f>SUMIFS(Actual!F:F,Actual!D:D,Dashboard!B10,Actual!C:C,Dashboard!$C$4)</f>
        <v>228</v>
      </c>
      <c r="E10" s="13"/>
      <c r="F10" s="13">
        <f t="shared" si="0"/>
        <v>98</v>
      </c>
      <c r="G10" s="14">
        <f t="shared" si="1"/>
        <v>0.75384615384615383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5"/>
      <c r="B11" s="24" t="s">
        <v>19</v>
      </c>
      <c r="C11" s="42">
        <f>SUM(C8:C10)</f>
        <v>2880</v>
      </c>
      <c r="D11" s="42">
        <f>SUM(D8:D10)</f>
        <v>3533</v>
      </c>
      <c r="E11" s="17"/>
      <c r="F11" s="42">
        <f t="shared" si="0"/>
        <v>653</v>
      </c>
      <c r="G11" s="46">
        <f t="shared" si="1"/>
        <v>0.22673611111111103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3">
      <c r="A12" s="15"/>
      <c r="B12" s="16"/>
      <c r="C12" s="13"/>
      <c r="D12" s="13"/>
      <c r="E12" s="17"/>
      <c r="F12" s="13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3">
      <c r="A13" s="1"/>
      <c r="B13" s="22" t="s">
        <v>20</v>
      </c>
      <c r="C13" s="13"/>
      <c r="D13" s="13"/>
      <c r="E13" s="13"/>
      <c r="F13" s="13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2" t="s">
        <v>21</v>
      </c>
      <c r="C14" s="13">
        <f>INDEX(Budget!$B$4:$N$18,MATCH(Dashboard!B14,Budget!$B$4:$B$18,0),MATCH(Dashboard!$C$4,Budget!$B$4:$N$4,0))</f>
        <v>1120</v>
      </c>
      <c r="D14" s="13">
        <f>SUMIFS(Actual!F:F,Actual!D:D,Dashboard!B14,Actual!C:C,Dashboard!$C$4)</f>
        <v>1120</v>
      </c>
      <c r="E14" s="13"/>
      <c r="F14" s="13">
        <f>C14-D14</f>
        <v>0</v>
      </c>
      <c r="G14" s="14">
        <f>C14/D14-1</f>
        <v>0</v>
      </c>
      <c r="H14" s="1"/>
      <c r="I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2" t="s">
        <v>22</v>
      </c>
      <c r="C15" s="13">
        <f>INDEX(Budget!$B$4:$N$18,MATCH(Dashboard!B15,Budget!$B$4:$B$18,0),MATCH(Dashboard!$C$4,Budget!$B$4:$N$4,0))</f>
        <v>112</v>
      </c>
      <c r="D15" s="13">
        <f>SUMIFS(Actual!F:F,Actual!D:D,Dashboard!B15,Actual!C:C,Dashboard!$C$4)</f>
        <v>105</v>
      </c>
      <c r="E15" s="13"/>
      <c r="F15" s="13">
        <f t="shared" ref="F15:F20" si="2">C15-D15</f>
        <v>7</v>
      </c>
      <c r="G15" s="14">
        <f t="shared" ref="G15:G20" si="3">C15/D15-1</f>
        <v>6.6666666666666652E-2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2" t="s">
        <v>23</v>
      </c>
      <c r="C16" s="13">
        <f>INDEX(Budget!$B$4:$N$18,MATCH(Dashboard!B16,Budget!$B$4:$B$18,0),MATCH(Dashboard!$C$4,Budget!$B$4:$N$4,0))</f>
        <v>55</v>
      </c>
      <c r="D16" s="13">
        <f>SUMIFS(Actual!F:F,Actual!D:D,Dashboard!B16,Actual!C:C,Dashboard!$C$4)</f>
        <v>55</v>
      </c>
      <c r="E16" s="13"/>
      <c r="F16" s="13">
        <f t="shared" si="2"/>
        <v>0</v>
      </c>
      <c r="G16" s="14">
        <f t="shared" si="3"/>
        <v>0</v>
      </c>
      <c r="H16" s="1"/>
      <c r="J16" s="57" t="s">
        <v>69</v>
      </c>
      <c r="K16" s="57"/>
      <c r="L16" s="5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2" t="s">
        <v>24</v>
      </c>
      <c r="C17" s="13">
        <f>INDEX(Budget!$B$4:$N$18,MATCH(Dashboard!B17,Budget!$B$4:$B$18,0),MATCH(Dashboard!$C$4,Budget!$B$4:$N$4,0))</f>
        <v>550</v>
      </c>
      <c r="D17" s="13">
        <f>SUMIFS(Actual!F:F,Actual!D:D,Dashboard!B17,Actual!C:C,Dashboard!$C$4)</f>
        <v>305</v>
      </c>
      <c r="E17" s="13"/>
      <c r="F17" s="13">
        <f t="shared" si="2"/>
        <v>245</v>
      </c>
      <c r="G17" s="14">
        <f t="shared" si="3"/>
        <v>0.80327868852459017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2" t="s">
        <v>25</v>
      </c>
      <c r="C18" s="13">
        <f>INDEX(Budget!$B$4:$N$18,MATCH(Dashboard!B18,Budget!$B$4:$B$18,0),MATCH(Dashboard!$C$4,Budget!$B$4:$N$4,0))</f>
        <v>400</v>
      </c>
      <c r="D18" s="13">
        <f>SUMIFS(Actual!F:F,Actual!D:D,Dashboard!B18,Actual!C:C,Dashboard!$C$4)</f>
        <v>194</v>
      </c>
      <c r="E18" s="13"/>
      <c r="F18" s="13">
        <f t="shared" si="2"/>
        <v>206</v>
      </c>
      <c r="G18" s="14">
        <f t="shared" si="3"/>
        <v>1.0618556701030926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2" t="s">
        <v>26</v>
      </c>
      <c r="C19" s="13">
        <f>INDEX(Budget!$B$4:$N$18,MATCH(Dashboard!B19,Budget!$B$4:$B$18,0),MATCH(Dashboard!$C$4,Budget!$B$4:$N$4,0))</f>
        <v>100</v>
      </c>
      <c r="D19" s="13">
        <f>SUMIFS(Actual!F:F,Actual!D:D,Dashboard!B19,Actual!C:C,Dashboard!$C$4)</f>
        <v>18</v>
      </c>
      <c r="E19" s="13"/>
      <c r="F19" s="13">
        <f t="shared" si="2"/>
        <v>82</v>
      </c>
      <c r="G19" s="14">
        <f t="shared" si="3"/>
        <v>4.5555555555555554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24" t="s">
        <v>27</v>
      </c>
      <c r="C20" s="42">
        <f>SUM(C14:C19)</f>
        <v>2337</v>
      </c>
      <c r="D20" s="42">
        <f t="shared" ref="D20" si="4">SUM(D14:D19)</f>
        <v>1797</v>
      </c>
      <c r="E20" s="13"/>
      <c r="F20" s="42">
        <f t="shared" si="2"/>
        <v>540</v>
      </c>
      <c r="G20" s="46">
        <f t="shared" si="3"/>
        <v>0.30050083472454081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3"/>
      <c r="D21" s="13"/>
      <c r="E21" s="13"/>
      <c r="F21" s="13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43" t="s">
        <v>28</v>
      </c>
      <c r="C22" s="44">
        <f>C11-C20</f>
        <v>543</v>
      </c>
      <c r="D22" s="44">
        <f>D11-D20</f>
        <v>1736</v>
      </c>
      <c r="E22" s="17"/>
      <c r="F22" s="44">
        <f t="shared" si="0"/>
        <v>1193</v>
      </c>
      <c r="G22" s="47">
        <f t="shared" si="1"/>
        <v>2.1970534069981582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E26" s="1"/>
    </row>
    <row r="27" spans="1:26" ht="15.75" customHeight="1" x14ac:dyDescent="0.3">
      <c r="E27" s="1"/>
    </row>
    <row r="28" spans="1:26" ht="15.75" customHeight="1" x14ac:dyDescent="0.3">
      <c r="E28" s="1"/>
    </row>
    <row r="29" spans="1:26" ht="15.75" customHeight="1" x14ac:dyDescent="0.3">
      <c r="E29" s="1"/>
    </row>
    <row r="30" spans="1:26" ht="15.75" customHeight="1" x14ac:dyDescent="0.3">
      <c r="E30" s="1"/>
    </row>
    <row r="31" spans="1:26" ht="15.75" customHeight="1" x14ac:dyDescent="0.3">
      <c r="E31" s="1"/>
    </row>
    <row r="32" spans="1:26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2">
    <mergeCell ref="J16:L16"/>
    <mergeCell ref="J4:L4"/>
  </mergeCells>
  <conditionalFormatting sqref="F8:G22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D881D2-705E-4C12-888C-D251C7929A51}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topLeftCell="A4" workbookViewId="0">
      <selection activeCell="B4" sqref="B4:B18"/>
    </sheetView>
  </sheetViews>
  <sheetFormatPr defaultColWidth="11.19921875" defaultRowHeight="15" customHeight="1" x14ac:dyDescent="0.3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3"/>
    <row r="2" spans="2:16" ht="15.75" customHeight="1" x14ac:dyDescent="0.4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spans="2:16" ht="15.75" customHeight="1" x14ac:dyDescent="0.3"/>
    <row r="4" spans="2:16" ht="15.6" customHeight="1" x14ac:dyDescent="0.3">
      <c r="B4" s="19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1"/>
    </row>
    <row r="5" spans="2:16" ht="15.75" customHeight="1" x14ac:dyDescent="0.3">
      <c r="B5" s="22" t="s">
        <v>15</v>
      </c>
    </row>
    <row r="6" spans="2:16" ht="15.75" customHeight="1" x14ac:dyDescent="0.3">
      <c r="B6" s="12" t="s">
        <v>16</v>
      </c>
      <c r="C6" s="23">
        <v>2200</v>
      </c>
      <c r="D6" s="23">
        <v>2200</v>
      </c>
      <c r="E6" s="23">
        <v>2200</v>
      </c>
      <c r="F6" s="23">
        <v>3000</v>
      </c>
      <c r="G6" s="23">
        <v>3000</v>
      </c>
      <c r="H6" s="23">
        <v>3000</v>
      </c>
      <c r="I6" s="23">
        <v>3000</v>
      </c>
      <c r="J6" s="23">
        <v>3000</v>
      </c>
      <c r="K6" s="23">
        <v>3000</v>
      </c>
      <c r="L6" s="23">
        <v>3000</v>
      </c>
      <c r="M6" s="23">
        <v>3000</v>
      </c>
      <c r="N6" s="23">
        <v>3000</v>
      </c>
    </row>
    <row r="7" spans="2:16" ht="15.75" customHeight="1" x14ac:dyDescent="0.3">
      <c r="B7" s="12" t="s">
        <v>17</v>
      </c>
      <c r="C7" s="23">
        <v>500</v>
      </c>
      <c r="D7" s="23">
        <f>C7*1.1</f>
        <v>550</v>
      </c>
      <c r="E7" s="23">
        <v>500</v>
      </c>
      <c r="F7" s="23">
        <v>500</v>
      </c>
      <c r="G7" s="23">
        <v>500</v>
      </c>
      <c r="H7" s="23">
        <v>500</v>
      </c>
      <c r="I7" s="23">
        <v>500</v>
      </c>
      <c r="J7" s="23">
        <v>500</v>
      </c>
      <c r="K7" s="23">
        <v>500</v>
      </c>
      <c r="L7" s="23">
        <v>500</v>
      </c>
      <c r="M7" s="23">
        <v>500</v>
      </c>
      <c r="N7" s="23">
        <v>500</v>
      </c>
    </row>
    <row r="8" spans="2:16" ht="15.75" customHeight="1" x14ac:dyDescent="0.3">
      <c r="B8" s="12" t="s">
        <v>18</v>
      </c>
      <c r="C8" s="23">
        <v>100</v>
      </c>
      <c r="D8" s="23">
        <f t="shared" ref="D8:N8" si="0">C8*1.3</f>
        <v>130</v>
      </c>
      <c r="E8" s="23">
        <f t="shared" si="0"/>
        <v>169</v>
      </c>
      <c r="F8" s="23">
        <f t="shared" si="0"/>
        <v>219.70000000000002</v>
      </c>
      <c r="G8" s="23">
        <f t="shared" si="0"/>
        <v>285.61</v>
      </c>
      <c r="H8" s="23">
        <f t="shared" si="0"/>
        <v>371.29300000000001</v>
      </c>
      <c r="I8" s="23">
        <f t="shared" si="0"/>
        <v>482.68090000000001</v>
      </c>
      <c r="J8" s="23">
        <f t="shared" si="0"/>
        <v>627.48517000000004</v>
      </c>
      <c r="K8" s="23">
        <f t="shared" si="0"/>
        <v>815.73072100000013</v>
      </c>
      <c r="L8" s="23">
        <f t="shared" si="0"/>
        <v>1060.4499373000001</v>
      </c>
      <c r="M8" s="23">
        <f t="shared" si="0"/>
        <v>1378.5849184900003</v>
      </c>
      <c r="N8" s="23">
        <f t="shared" si="0"/>
        <v>1792.1603940370005</v>
      </c>
    </row>
    <row r="9" spans="2:16" ht="15.75" customHeight="1" x14ac:dyDescent="0.3">
      <c r="B9" s="24" t="s">
        <v>19</v>
      </c>
      <c r="C9" s="25">
        <f t="shared" ref="C9:N9" si="1">SUM(C6:C8)</f>
        <v>2800</v>
      </c>
      <c r="D9" s="25">
        <f t="shared" si="1"/>
        <v>2880</v>
      </c>
      <c r="E9" s="25">
        <f t="shared" si="1"/>
        <v>2869</v>
      </c>
      <c r="F9" s="25">
        <f t="shared" si="1"/>
        <v>3719.7</v>
      </c>
      <c r="G9" s="25">
        <f t="shared" si="1"/>
        <v>3785.61</v>
      </c>
      <c r="H9" s="25">
        <f t="shared" si="1"/>
        <v>3871.2930000000001</v>
      </c>
      <c r="I9" s="25">
        <f t="shared" si="1"/>
        <v>3982.6808999999998</v>
      </c>
      <c r="J9" s="25">
        <f t="shared" si="1"/>
        <v>4127.4851699999999</v>
      </c>
      <c r="K9" s="25">
        <f t="shared" si="1"/>
        <v>4315.7307209999999</v>
      </c>
      <c r="L9" s="25">
        <f t="shared" si="1"/>
        <v>4560.4499372999999</v>
      </c>
      <c r="M9" s="25">
        <f t="shared" si="1"/>
        <v>4878.5849184899998</v>
      </c>
      <c r="N9" s="25">
        <f t="shared" si="1"/>
        <v>5292.1603940370005</v>
      </c>
      <c r="O9" s="15"/>
      <c r="P9" s="15"/>
    </row>
    <row r="10" spans="2:16" ht="15.75" customHeight="1" x14ac:dyDescent="0.3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15.75" customHeight="1" x14ac:dyDescent="0.3">
      <c r="B11" s="22" t="s">
        <v>20</v>
      </c>
    </row>
    <row r="12" spans="2:16" ht="15.75" customHeight="1" x14ac:dyDescent="0.3">
      <c r="B12" s="12" t="s">
        <v>21</v>
      </c>
      <c r="C12" s="23">
        <v>1120</v>
      </c>
      <c r="D12" s="23">
        <v>1120</v>
      </c>
      <c r="E12" s="23">
        <v>1120</v>
      </c>
      <c r="F12" s="23">
        <v>1120</v>
      </c>
      <c r="G12" s="23">
        <v>1120</v>
      </c>
      <c r="H12" s="23">
        <v>1120</v>
      </c>
      <c r="I12" s="23">
        <v>1120</v>
      </c>
      <c r="J12" s="23">
        <v>1120</v>
      </c>
      <c r="K12" s="23">
        <v>1120</v>
      </c>
      <c r="L12" s="23">
        <v>1120</v>
      </c>
      <c r="M12" s="23">
        <v>1120</v>
      </c>
      <c r="N12" s="23">
        <v>1120</v>
      </c>
    </row>
    <row r="13" spans="2:16" ht="15.75" customHeight="1" x14ac:dyDescent="0.3">
      <c r="B13" s="12" t="s">
        <v>22</v>
      </c>
      <c r="C13" s="23">
        <f t="shared" ref="C13:N13" si="2">C12*0.1</f>
        <v>112</v>
      </c>
      <c r="D13" s="23">
        <f t="shared" si="2"/>
        <v>112</v>
      </c>
      <c r="E13" s="23">
        <f t="shared" si="2"/>
        <v>112</v>
      </c>
      <c r="F13" s="23">
        <f t="shared" si="2"/>
        <v>112</v>
      </c>
      <c r="G13" s="23">
        <f t="shared" si="2"/>
        <v>112</v>
      </c>
      <c r="H13" s="23">
        <f t="shared" si="2"/>
        <v>112</v>
      </c>
      <c r="I13" s="23">
        <f t="shared" si="2"/>
        <v>112</v>
      </c>
      <c r="J13" s="23">
        <f t="shared" si="2"/>
        <v>112</v>
      </c>
      <c r="K13" s="23">
        <f t="shared" si="2"/>
        <v>112</v>
      </c>
      <c r="L13" s="23">
        <f t="shared" si="2"/>
        <v>112</v>
      </c>
      <c r="M13" s="23">
        <f t="shared" si="2"/>
        <v>112</v>
      </c>
      <c r="N13" s="23">
        <f t="shared" si="2"/>
        <v>112</v>
      </c>
    </row>
    <row r="14" spans="2:16" ht="15.75" customHeight="1" x14ac:dyDescent="0.3">
      <c r="B14" s="12" t="s">
        <v>23</v>
      </c>
      <c r="C14" s="23">
        <v>55</v>
      </c>
      <c r="D14" s="23">
        <v>55</v>
      </c>
      <c r="E14" s="23">
        <v>55</v>
      </c>
      <c r="F14" s="23">
        <v>55</v>
      </c>
      <c r="G14" s="23">
        <v>55</v>
      </c>
      <c r="H14" s="23">
        <v>55</v>
      </c>
      <c r="I14" s="23">
        <v>55</v>
      </c>
      <c r="J14" s="23">
        <v>55</v>
      </c>
      <c r="K14" s="23">
        <v>55</v>
      </c>
      <c r="L14" s="23">
        <v>55</v>
      </c>
      <c r="M14" s="23">
        <v>55</v>
      </c>
      <c r="N14" s="23">
        <v>55</v>
      </c>
    </row>
    <row r="15" spans="2:16" ht="15.75" customHeight="1" x14ac:dyDescent="0.3">
      <c r="B15" s="12" t="s">
        <v>24</v>
      </c>
      <c r="C15" s="23">
        <v>550</v>
      </c>
      <c r="D15" s="23">
        <v>550</v>
      </c>
      <c r="E15" s="23">
        <v>550</v>
      </c>
      <c r="F15" s="23">
        <v>550</v>
      </c>
      <c r="G15" s="23">
        <v>550</v>
      </c>
      <c r="H15" s="23">
        <v>550</v>
      </c>
      <c r="I15" s="23">
        <v>550</v>
      </c>
      <c r="J15" s="23">
        <v>550</v>
      </c>
      <c r="K15" s="23">
        <v>550</v>
      </c>
      <c r="L15" s="23">
        <v>550</v>
      </c>
      <c r="M15" s="23">
        <v>550</v>
      </c>
      <c r="N15" s="23">
        <v>550</v>
      </c>
    </row>
    <row r="16" spans="2:16" ht="15.75" customHeight="1" x14ac:dyDescent="0.3">
      <c r="B16" s="12" t="s">
        <v>25</v>
      </c>
      <c r="C16" s="23">
        <v>400</v>
      </c>
      <c r="D16" s="23">
        <v>400</v>
      </c>
      <c r="E16" s="23">
        <v>400</v>
      </c>
      <c r="F16" s="23">
        <v>400</v>
      </c>
      <c r="G16" s="23">
        <v>400</v>
      </c>
      <c r="H16" s="23">
        <v>400</v>
      </c>
      <c r="I16" s="23">
        <v>400</v>
      </c>
      <c r="J16" s="23">
        <v>400</v>
      </c>
      <c r="K16" s="23">
        <v>400</v>
      </c>
      <c r="L16" s="23">
        <v>400</v>
      </c>
      <c r="M16" s="23">
        <v>400</v>
      </c>
      <c r="N16" s="23">
        <v>400</v>
      </c>
    </row>
    <row r="17" spans="2:14" ht="15.75" customHeight="1" x14ac:dyDescent="0.3">
      <c r="B17" s="12" t="s">
        <v>26</v>
      </c>
      <c r="C17" s="23">
        <v>100</v>
      </c>
      <c r="D17" s="23">
        <v>100</v>
      </c>
      <c r="E17" s="23">
        <v>100</v>
      </c>
      <c r="F17" s="23">
        <v>100</v>
      </c>
      <c r="G17" s="23">
        <v>100</v>
      </c>
      <c r="H17" s="23">
        <v>100</v>
      </c>
      <c r="I17" s="23">
        <v>100</v>
      </c>
      <c r="J17" s="23">
        <v>100</v>
      </c>
      <c r="K17" s="23">
        <v>100</v>
      </c>
      <c r="L17" s="23">
        <v>100</v>
      </c>
      <c r="M17" s="23">
        <v>100</v>
      </c>
      <c r="N17" s="23">
        <v>100</v>
      </c>
    </row>
    <row r="18" spans="2:14" ht="15.75" customHeight="1" x14ac:dyDescent="0.3">
      <c r="B18" s="24" t="s">
        <v>27</v>
      </c>
      <c r="C18" s="25">
        <f t="shared" ref="C18:N18" si="3">SUM(C12:C17)</f>
        <v>2337</v>
      </c>
      <c r="D18" s="25">
        <f t="shared" si="3"/>
        <v>2337</v>
      </c>
      <c r="E18" s="25">
        <f t="shared" si="3"/>
        <v>2337</v>
      </c>
      <c r="F18" s="25">
        <f t="shared" si="3"/>
        <v>2337</v>
      </c>
      <c r="G18" s="25">
        <f t="shared" si="3"/>
        <v>2337</v>
      </c>
      <c r="H18" s="25">
        <f t="shared" si="3"/>
        <v>2337</v>
      </c>
      <c r="I18" s="25">
        <f t="shared" si="3"/>
        <v>2337</v>
      </c>
      <c r="J18" s="25">
        <f t="shared" si="3"/>
        <v>2337</v>
      </c>
      <c r="K18" s="25">
        <f t="shared" si="3"/>
        <v>2337</v>
      </c>
      <c r="L18" s="25">
        <f t="shared" si="3"/>
        <v>2337</v>
      </c>
      <c r="M18" s="25">
        <f t="shared" si="3"/>
        <v>2337</v>
      </c>
      <c r="N18" s="25">
        <f t="shared" si="3"/>
        <v>2337</v>
      </c>
    </row>
    <row r="19" spans="2:14" ht="15.75" customHeight="1" x14ac:dyDescent="0.3"/>
    <row r="20" spans="2:14" ht="15.75" customHeight="1" x14ac:dyDescent="0.3">
      <c r="B20" s="26" t="s">
        <v>28</v>
      </c>
      <c r="C20" s="27">
        <f t="shared" ref="C20:N20" si="4">C9-C18</f>
        <v>463</v>
      </c>
      <c r="D20" s="27">
        <f t="shared" si="4"/>
        <v>543</v>
      </c>
      <c r="E20" s="27">
        <f t="shared" si="4"/>
        <v>532</v>
      </c>
      <c r="F20" s="27">
        <f t="shared" si="4"/>
        <v>1382.6999999999998</v>
      </c>
      <c r="G20" s="27">
        <f t="shared" si="4"/>
        <v>1448.6100000000001</v>
      </c>
      <c r="H20" s="27">
        <f t="shared" si="4"/>
        <v>1534.2930000000001</v>
      </c>
      <c r="I20" s="27">
        <f t="shared" si="4"/>
        <v>1645.6808999999998</v>
      </c>
      <c r="J20" s="27">
        <f t="shared" si="4"/>
        <v>1790.4851699999999</v>
      </c>
      <c r="K20" s="27">
        <f t="shared" si="4"/>
        <v>1978.7307209999999</v>
      </c>
      <c r="L20" s="27">
        <f t="shared" si="4"/>
        <v>2223.4499372999999</v>
      </c>
      <c r="M20" s="27">
        <f t="shared" si="4"/>
        <v>2541.5849184899998</v>
      </c>
      <c r="N20" s="27">
        <f t="shared" si="4"/>
        <v>2955.1603940370005</v>
      </c>
    </row>
    <row r="21" spans="2:14" ht="15.75" customHeight="1" x14ac:dyDescent="0.3">
      <c r="B21" s="28" t="s">
        <v>29</v>
      </c>
      <c r="C21" s="29">
        <f>C20</f>
        <v>463</v>
      </c>
      <c r="D21" s="29">
        <f t="shared" ref="D21:N21" si="5">D20+C21</f>
        <v>1006</v>
      </c>
      <c r="E21" s="29">
        <f t="shared" si="5"/>
        <v>1538</v>
      </c>
      <c r="F21" s="29">
        <f t="shared" si="5"/>
        <v>2920.7</v>
      </c>
      <c r="G21" s="29">
        <f t="shared" si="5"/>
        <v>4369.3099999999995</v>
      </c>
      <c r="H21" s="29">
        <f t="shared" si="5"/>
        <v>5903.6029999999992</v>
      </c>
      <c r="I21" s="29">
        <f t="shared" si="5"/>
        <v>7549.2838999999985</v>
      </c>
      <c r="J21" s="29">
        <f t="shared" si="5"/>
        <v>9339.7690699999985</v>
      </c>
      <c r="K21" s="29">
        <f t="shared" si="5"/>
        <v>11318.499790999998</v>
      </c>
      <c r="L21" s="29">
        <f t="shared" si="5"/>
        <v>13541.949728299998</v>
      </c>
      <c r="M21" s="29">
        <f t="shared" si="5"/>
        <v>16083.534646789998</v>
      </c>
      <c r="N21" s="29">
        <f t="shared" si="5"/>
        <v>19038.695040826999</v>
      </c>
    </row>
    <row r="22" spans="2:14" ht="15.75" customHeight="1" x14ac:dyDescent="0.3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5.75" customHeight="1" x14ac:dyDescent="0.3"/>
    <row r="24" spans="2:14" ht="15.75" customHeight="1" x14ac:dyDescent="0.3"/>
    <row r="25" spans="2:14" ht="15.75" customHeight="1" x14ac:dyDescent="0.3"/>
    <row r="26" spans="2:14" ht="15.75" customHeight="1" x14ac:dyDescent="0.3"/>
    <row r="27" spans="2:14" ht="15.75" customHeight="1" x14ac:dyDescent="0.3"/>
    <row r="28" spans="2:14" ht="15.75" customHeight="1" x14ac:dyDescent="0.3"/>
    <row r="29" spans="2:14" ht="15.75" customHeight="1" x14ac:dyDescent="0.3"/>
    <row r="30" spans="2:14" ht="15.75" customHeight="1" x14ac:dyDescent="0.3"/>
    <row r="31" spans="2:14" ht="15.75" customHeight="1" x14ac:dyDescent="0.3"/>
    <row r="32" spans="2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>
      <pane xSplit="1" ySplit="4" topLeftCell="B47" activePane="bottomRight" state="frozen"/>
      <selection pane="topRight" activeCell="B1" sqref="B1"/>
      <selection pane="bottomLeft" activeCell="A5" sqref="A5"/>
      <selection pane="bottomRight" activeCell="F61" sqref="F61"/>
    </sheetView>
  </sheetViews>
  <sheetFormatPr defaultColWidth="11.19921875" defaultRowHeight="15" customHeight="1" x14ac:dyDescent="0.3"/>
  <cols>
    <col min="1" max="1" width="13.5" customWidth="1"/>
    <col min="2" max="4" width="10.5" customWidth="1"/>
    <col min="5" max="5" width="34.3984375" customWidth="1"/>
    <col min="6" max="26" width="10.5" customWidth="1"/>
  </cols>
  <sheetData>
    <row r="1" spans="2:8" ht="15.75" customHeight="1" x14ac:dyDescent="0.3"/>
    <row r="2" spans="2:8" ht="15.75" customHeight="1" x14ac:dyDescent="0.4">
      <c r="B2" s="4" t="s">
        <v>30</v>
      </c>
      <c r="C2" s="4"/>
      <c r="D2" s="4"/>
      <c r="E2" s="4"/>
      <c r="F2" s="4"/>
      <c r="G2" s="4"/>
      <c r="H2" s="4"/>
    </row>
    <row r="3" spans="2:8" ht="15.75" customHeight="1" x14ac:dyDescent="0.3"/>
    <row r="4" spans="2:8" ht="15.75" customHeight="1" x14ac:dyDescent="0.3">
      <c r="B4" s="30" t="s">
        <v>31</v>
      </c>
      <c r="C4" s="30" t="s">
        <v>32</v>
      </c>
      <c r="D4" s="30" t="s">
        <v>33</v>
      </c>
      <c r="E4" s="30" t="s">
        <v>34</v>
      </c>
      <c r="F4" s="30" t="s">
        <v>35</v>
      </c>
      <c r="H4" s="30" t="s">
        <v>36</v>
      </c>
    </row>
    <row r="5" spans="2:8" ht="15.75" customHeight="1" x14ac:dyDescent="0.3">
      <c r="B5" s="31">
        <v>44562</v>
      </c>
      <c r="C5" s="22" t="str">
        <f t="shared" ref="C5:C60" si="0">TEXT(B5,"MMMM")</f>
        <v>January</v>
      </c>
      <c r="D5" s="22" t="s">
        <v>21</v>
      </c>
      <c r="E5" s="22" t="s">
        <v>37</v>
      </c>
      <c r="F5" s="23">
        <v>1120</v>
      </c>
      <c r="H5" s="12" t="s">
        <v>16</v>
      </c>
    </row>
    <row r="6" spans="2:8" ht="15.75" customHeight="1" x14ac:dyDescent="0.3">
      <c r="B6" s="31">
        <v>44562</v>
      </c>
      <c r="C6" s="22" t="str">
        <f t="shared" si="0"/>
        <v>January</v>
      </c>
      <c r="D6" s="22" t="s">
        <v>22</v>
      </c>
      <c r="E6" s="22" t="s">
        <v>38</v>
      </c>
      <c r="F6" s="23">
        <v>140</v>
      </c>
      <c r="H6" s="12" t="s">
        <v>17</v>
      </c>
    </row>
    <row r="7" spans="2:8" ht="15.75" customHeight="1" x14ac:dyDescent="0.3">
      <c r="B7" s="31">
        <v>44562</v>
      </c>
      <c r="C7" s="22" t="str">
        <f t="shared" si="0"/>
        <v>January</v>
      </c>
      <c r="D7" s="22" t="s">
        <v>23</v>
      </c>
      <c r="E7" s="22" t="s">
        <v>39</v>
      </c>
      <c r="F7" s="23">
        <v>55</v>
      </c>
      <c r="H7" s="12" t="s">
        <v>18</v>
      </c>
    </row>
    <row r="8" spans="2:8" ht="15.75" customHeight="1" x14ac:dyDescent="0.3">
      <c r="B8" s="31">
        <v>44569</v>
      </c>
      <c r="C8" s="22" t="str">
        <f t="shared" si="0"/>
        <v>January</v>
      </c>
      <c r="D8" s="22" t="s">
        <v>24</v>
      </c>
      <c r="E8" s="22" t="s">
        <v>40</v>
      </c>
      <c r="F8" s="23">
        <v>449</v>
      </c>
      <c r="H8" s="12" t="s">
        <v>21</v>
      </c>
    </row>
    <row r="9" spans="2:8" ht="15.75" customHeight="1" x14ac:dyDescent="0.3">
      <c r="B9" s="31">
        <v>44572</v>
      </c>
      <c r="C9" s="22" t="str">
        <f t="shared" si="0"/>
        <v>January</v>
      </c>
      <c r="D9" s="22" t="s">
        <v>25</v>
      </c>
      <c r="E9" s="22" t="s">
        <v>41</v>
      </c>
      <c r="F9" s="23">
        <v>245</v>
      </c>
      <c r="H9" s="12" t="s">
        <v>22</v>
      </c>
    </row>
    <row r="10" spans="2:8" ht="15.75" customHeight="1" x14ac:dyDescent="0.3">
      <c r="B10" s="31">
        <v>44573</v>
      </c>
      <c r="C10" s="22" t="str">
        <f t="shared" si="0"/>
        <v>January</v>
      </c>
      <c r="D10" s="22" t="s">
        <v>25</v>
      </c>
      <c r="E10" s="22" t="s">
        <v>42</v>
      </c>
      <c r="F10" s="23">
        <v>168</v>
      </c>
      <c r="H10" s="12" t="s">
        <v>23</v>
      </c>
    </row>
    <row r="11" spans="2:8" ht="15.75" customHeight="1" x14ac:dyDescent="0.3">
      <c r="B11" s="31">
        <v>44573</v>
      </c>
      <c r="C11" s="22" t="str">
        <f t="shared" si="0"/>
        <v>January</v>
      </c>
      <c r="D11" s="22" t="s">
        <v>25</v>
      </c>
      <c r="E11" s="22" t="s">
        <v>43</v>
      </c>
      <c r="F11" s="23">
        <v>149</v>
      </c>
      <c r="H11" s="12" t="s">
        <v>24</v>
      </c>
    </row>
    <row r="12" spans="2:8" ht="15.75" customHeight="1" x14ac:dyDescent="0.3">
      <c r="B12" s="31">
        <v>44575</v>
      </c>
      <c r="C12" s="22" t="str">
        <f t="shared" si="0"/>
        <v>January</v>
      </c>
      <c r="D12" s="22" t="s">
        <v>26</v>
      </c>
      <c r="E12" s="22" t="s">
        <v>44</v>
      </c>
      <c r="F12" s="23">
        <v>249</v>
      </c>
      <c r="H12" s="12" t="s">
        <v>25</v>
      </c>
    </row>
    <row r="13" spans="2:8" ht="15.75" customHeight="1" x14ac:dyDescent="0.3">
      <c r="B13" s="31">
        <v>44592</v>
      </c>
      <c r="C13" s="22" t="str">
        <f t="shared" si="0"/>
        <v>January</v>
      </c>
      <c r="D13" s="22" t="s">
        <v>17</v>
      </c>
      <c r="E13" s="22" t="s">
        <v>45</v>
      </c>
      <c r="F13" s="23">
        <v>458</v>
      </c>
      <c r="H13" s="12" t="s">
        <v>26</v>
      </c>
    </row>
    <row r="14" spans="2:8" ht="15.75" customHeight="1" x14ac:dyDescent="0.3">
      <c r="B14" s="31">
        <v>44592</v>
      </c>
      <c r="C14" s="22" t="str">
        <f t="shared" si="0"/>
        <v>January</v>
      </c>
      <c r="D14" s="22" t="s">
        <v>16</v>
      </c>
      <c r="E14" s="22" t="s">
        <v>46</v>
      </c>
      <c r="F14" s="23">
        <v>3000</v>
      </c>
    </row>
    <row r="15" spans="2:8" ht="15.75" customHeight="1" x14ac:dyDescent="0.3">
      <c r="B15" s="31">
        <v>44592</v>
      </c>
      <c r="C15" s="22" t="str">
        <f t="shared" si="0"/>
        <v>January</v>
      </c>
      <c r="D15" s="22" t="s">
        <v>18</v>
      </c>
      <c r="E15" s="22" t="s">
        <v>47</v>
      </c>
      <c r="F15" s="23">
        <v>184</v>
      </c>
    </row>
    <row r="16" spans="2:8" ht="15.75" customHeight="1" x14ac:dyDescent="0.3">
      <c r="B16" s="31">
        <v>44593</v>
      </c>
      <c r="C16" s="22" t="str">
        <f t="shared" si="0"/>
        <v>February</v>
      </c>
      <c r="D16" s="22" t="s">
        <v>21</v>
      </c>
      <c r="E16" s="22" t="s">
        <v>37</v>
      </c>
      <c r="F16" s="23">
        <v>1120</v>
      </c>
    </row>
    <row r="17" spans="2:6" ht="15.75" customHeight="1" x14ac:dyDescent="0.3">
      <c r="B17" s="31">
        <v>44593</v>
      </c>
      <c r="C17" s="22" t="str">
        <f t="shared" si="0"/>
        <v>February</v>
      </c>
      <c r="D17" s="22" t="s">
        <v>22</v>
      </c>
      <c r="E17" s="22" t="s">
        <v>48</v>
      </c>
      <c r="F17" s="23">
        <v>105</v>
      </c>
    </row>
    <row r="18" spans="2:6" ht="15.75" customHeight="1" x14ac:dyDescent="0.3">
      <c r="B18" s="31">
        <v>44593</v>
      </c>
      <c r="C18" s="22" t="str">
        <f t="shared" si="0"/>
        <v>February</v>
      </c>
      <c r="D18" s="22" t="s">
        <v>23</v>
      </c>
      <c r="E18" s="22" t="s">
        <v>39</v>
      </c>
      <c r="F18" s="23">
        <v>55</v>
      </c>
    </row>
    <row r="19" spans="2:6" ht="15.75" customHeight="1" x14ac:dyDescent="0.3">
      <c r="B19" s="31">
        <v>44600</v>
      </c>
      <c r="C19" s="22" t="str">
        <f t="shared" si="0"/>
        <v>February</v>
      </c>
      <c r="D19" s="22" t="s">
        <v>24</v>
      </c>
      <c r="E19" s="22" t="s">
        <v>40</v>
      </c>
      <c r="F19" s="23">
        <v>305</v>
      </c>
    </row>
    <row r="20" spans="2:6" ht="15.75" customHeight="1" x14ac:dyDescent="0.3">
      <c r="B20" s="31">
        <v>44603</v>
      </c>
      <c r="C20" s="22" t="str">
        <f t="shared" si="0"/>
        <v>February</v>
      </c>
      <c r="D20" s="22" t="s">
        <v>25</v>
      </c>
      <c r="E20" s="22" t="s">
        <v>49</v>
      </c>
      <c r="F20" s="23">
        <v>28</v>
      </c>
    </row>
    <row r="21" spans="2:6" ht="15.75" customHeight="1" x14ac:dyDescent="0.3">
      <c r="B21" s="31">
        <v>44604</v>
      </c>
      <c r="C21" s="22" t="str">
        <f t="shared" si="0"/>
        <v>February</v>
      </c>
      <c r="D21" s="22" t="s">
        <v>25</v>
      </c>
      <c r="E21" s="22" t="s">
        <v>50</v>
      </c>
      <c r="F21" s="23">
        <v>99</v>
      </c>
    </row>
    <row r="22" spans="2:6" ht="15.75" customHeight="1" x14ac:dyDescent="0.3">
      <c r="B22" s="31">
        <v>44604</v>
      </c>
      <c r="C22" s="22" t="str">
        <f t="shared" si="0"/>
        <v>February</v>
      </c>
      <c r="D22" s="22" t="s">
        <v>25</v>
      </c>
      <c r="E22" s="22" t="s">
        <v>51</v>
      </c>
      <c r="F22" s="23">
        <v>67</v>
      </c>
    </row>
    <row r="23" spans="2:6" ht="15.75" customHeight="1" x14ac:dyDescent="0.3">
      <c r="B23" s="31">
        <v>44606</v>
      </c>
      <c r="C23" s="22" t="str">
        <f t="shared" si="0"/>
        <v>February</v>
      </c>
      <c r="D23" s="22" t="s">
        <v>26</v>
      </c>
      <c r="E23" s="22" t="s">
        <v>52</v>
      </c>
      <c r="F23" s="23">
        <v>18</v>
      </c>
    </row>
    <row r="24" spans="2:6" ht="15.75" customHeight="1" x14ac:dyDescent="0.3">
      <c r="B24" s="31">
        <v>44620</v>
      </c>
      <c r="C24" s="22" t="str">
        <f t="shared" si="0"/>
        <v>February</v>
      </c>
      <c r="D24" s="22" t="s">
        <v>17</v>
      </c>
      <c r="E24" s="22" t="s">
        <v>45</v>
      </c>
      <c r="F24" s="23">
        <v>305</v>
      </c>
    </row>
    <row r="25" spans="2:6" ht="15.75" customHeight="1" x14ac:dyDescent="0.3">
      <c r="B25" s="31">
        <v>44620</v>
      </c>
      <c r="C25" s="22" t="str">
        <f t="shared" si="0"/>
        <v>February</v>
      </c>
      <c r="D25" s="22" t="s">
        <v>16</v>
      </c>
      <c r="E25" s="22" t="s">
        <v>46</v>
      </c>
      <c r="F25" s="23">
        <v>3000</v>
      </c>
    </row>
    <row r="26" spans="2:6" ht="15.75" customHeight="1" x14ac:dyDescent="0.3">
      <c r="B26" s="31">
        <v>44620</v>
      </c>
      <c r="C26" s="22" t="str">
        <f t="shared" si="0"/>
        <v>February</v>
      </c>
      <c r="D26" s="22" t="s">
        <v>18</v>
      </c>
      <c r="E26" s="22" t="s">
        <v>47</v>
      </c>
      <c r="F26" s="23">
        <v>228</v>
      </c>
    </row>
    <row r="27" spans="2:6" ht="15.75" customHeight="1" x14ac:dyDescent="0.3">
      <c r="B27" s="31">
        <v>44621</v>
      </c>
      <c r="C27" s="22" t="str">
        <f t="shared" si="0"/>
        <v>March</v>
      </c>
      <c r="D27" s="22" t="s">
        <v>21</v>
      </c>
      <c r="E27" s="22" t="s">
        <v>37</v>
      </c>
      <c r="F27" s="23">
        <v>1120</v>
      </c>
    </row>
    <row r="28" spans="2:6" ht="15.75" customHeight="1" x14ac:dyDescent="0.3">
      <c r="B28" s="31">
        <v>44621</v>
      </c>
      <c r="C28" s="22" t="str">
        <f t="shared" si="0"/>
        <v>March</v>
      </c>
      <c r="D28" s="22" t="s">
        <v>22</v>
      </c>
      <c r="E28" s="22" t="s">
        <v>48</v>
      </c>
      <c r="F28" s="23">
        <v>110</v>
      </c>
    </row>
    <row r="29" spans="2:6" ht="15.75" customHeight="1" x14ac:dyDescent="0.3">
      <c r="B29" s="31">
        <v>44621</v>
      </c>
      <c r="C29" s="22" t="str">
        <f t="shared" si="0"/>
        <v>March</v>
      </c>
      <c r="D29" s="22" t="s">
        <v>23</v>
      </c>
      <c r="E29" s="22" t="s">
        <v>39</v>
      </c>
      <c r="F29" s="23">
        <v>55</v>
      </c>
    </row>
    <row r="30" spans="2:6" ht="15.75" customHeight="1" x14ac:dyDescent="0.3">
      <c r="B30" s="31">
        <v>44628</v>
      </c>
      <c r="C30" s="22" t="str">
        <f t="shared" si="0"/>
        <v>March</v>
      </c>
      <c r="D30" s="22" t="s">
        <v>24</v>
      </c>
      <c r="E30" s="22" t="s">
        <v>40</v>
      </c>
      <c r="F30" s="23">
        <v>208</v>
      </c>
    </row>
    <row r="31" spans="2:6" ht="15.75" customHeight="1" x14ac:dyDescent="0.3">
      <c r="B31" s="31">
        <v>44631</v>
      </c>
      <c r="C31" s="22" t="str">
        <f t="shared" si="0"/>
        <v>March</v>
      </c>
      <c r="D31" s="22" t="s">
        <v>25</v>
      </c>
      <c r="E31" s="22" t="s">
        <v>53</v>
      </c>
      <c r="F31" s="23">
        <v>188</v>
      </c>
    </row>
    <row r="32" spans="2:6" ht="15.75" customHeight="1" x14ac:dyDescent="0.3">
      <c r="B32" s="31">
        <v>44632</v>
      </c>
      <c r="C32" s="22" t="str">
        <f t="shared" si="0"/>
        <v>March</v>
      </c>
      <c r="D32" s="22" t="s">
        <v>25</v>
      </c>
      <c r="E32" s="22" t="s">
        <v>54</v>
      </c>
      <c r="F32" s="23">
        <v>168</v>
      </c>
    </row>
    <row r="33" spans="2:6" ht="15.75" customHeight="1" x14ac:dyDescent="0.3">
      <c r="B33" s="31">
        <v>44632</v>
      </c>
      <c r="C33" s="22" t="str">
        <f t="shared" si="0"/>
        <v>March</v>
      </c>
      <c r="D33" s="22" t="s">
        <v>25</v>
      </c>
      <c r="E33" s="22" t="s">
        <v>55</v>
      </c>
      <c r="F33" s="23">
        <v>49</v>
      </c>
    </row>
    <row r="34" spans="2:6" ht="15.75" customHeight="1" x14ac:dyDescent="0.3">
      <c r="B34" s="31">
        <v>44634</v>
      </c>
      <c r="C34" s="22" t="str">
        <f t="shared" si="0"/>
        <v>March</v>
      </c>
      <c r="D34" s="22" t="s">
        <v>26</v>
      </c>
      <c r="E34" s="22" t="s">
        <v>44</v>
      </c>
      <c r="F34" s="23">
        <v>199</v>
      </c>
    </row>
    <row r="35" spans="2:6" ht="15.75" customHeight="1" x14ac:dyDescent="0.3">
      <c r="B35" s="31">
        <v>44648</v>
      </c>
      <c r="C35" s="22" t="str">
        <f t="shared" si="0"/>
        <v>March</v>
      </c>
      <c r="D35" s="22" t="s">
        <v>17</v>
      </c>
      <c r="E35" s="22" t="s">
        <v>45</v>
      </c>
      <c r="F35" s="23">
        <v>598</v>
      </c>
    </row>
    <row r="36" spans="2:6" ht="15.75" customHeight="1" x14ac:dyDescent="0.3">
      <c r="B36" s="31">
        <v>44648</v>
      </c>
      <c r="C36" s="22" t="str">
        <f t="shared" si="0"/>
        <v>March</v>
      </c>
      <c r="D36" s="22" t="s">
        <v>16</v>
      </c>
      <c r="E36" s="22" t="s">
        <v>46</v>
      </c>
      <c r="F36" s="23">
        <v>3000</v>
      </c>
    </row>
    <row r="37" spans="2:6" ht="15.75" customHeight="1" x14ac:dyDescent="0.3">
      <c r="B37" s="31">
        <v>44648</v>
      </c>
      <c r="C37" s="22" t="str">
        <f t="shared" si="0"/>
        <v>March</v>
      </c>
      <c r="D37" s="22" t="s">
        <v>18</v>
      </c>
      <c r="E37" s="22" t="s">
        <v>47</v>
      </c>
      <c r="F37" s="23">
        <v>59</v>
      </c>
    </row>
    <row r="38" spans="2:6" ht="15.75" customHeight="1" x14ac:dyDescent="0.3">
      <c r="B38" s="31">
        <v>44652</v>
      </c>
      <c r="C38" s="22" t="str">
        <f t="shared" si="0"/>
        <v>April</v>
      </c>
      <c r="D38" s="22" t="s">
        <v>21</v>
      </c>
      <c r="E38" s="22" t="s">
        <v>37</v>
      </c>
      <c r="F38" s="23">
        <v>1120</v>
      </c>
    </row>
    <row r="39" spans="2:6" ht="15.75" customHeight="1" x14ac:dyDescent="0.3">
      <c r="B39" s="31">
        <v>44652</v>
      </c>
      <c r="C39" s="22" t="str">
        <f t="shared" si="0"/>
        <v>April</v>
      </c>
      <c r="D39" s="22" t="s">
        <v>22</v>
      </c>
      <c r="E39" s="22" t="s">
        <v>38</v>
      </c>
      <c r="F39" s="23">
        <v>140</v>
      </c>
    </row>
    <row r="40" spans="2:6" ht="15.75" customHeight="1" x14ac:dyDescent="0.3">
      <c r="B40" s="31">
        <v>44652</v>
      </c>
      <c r="C40" s="22" t="str">
        <f t="shared" si="0"/>
        <v>April</v>
      </c>
      <c r="D40" s="22" t="s">
        <v>23</v>
      </c>
      <c r="E40" s="22" t="s">
        <v>39</v>
      </c>
      <c r="F40" s="23">
        <v>55</v>
      </c>
    </row>
    <row r="41" spans="2:6" ht="15.75" customHeight="1" x14ac:dyDescent="0.3">
      <c r="B41" s="31">
        <v>44659</v>
      </c>
      <c r="C41" s="22" t="str">
        <f t="shared" si="0"/>
        <v>April</v>
      </c>
      <c r="D41" s="22" t="s">
        <v>24</v>
      </c>
      <c r="E41" s="22" t="s">
        <v>40</v>
      </c>
      <c r="F41" s="23">
        <v>449</v>
      </c>
    </row>
    <row r="42" spans="2:6" ht="15.75" customHeight="1" x14ac:dyDescent="0.3">
      <c r="B42" s="31">
        <v>44662</v>
      </c>
      <c r="C42" s="22" t="str">
        <f t="shared" si="0"/>
        <v>April</v>
      </c>
      <c r="D42" s="22" t="s">
        <v>25</v>
      </c>
      <c r="E42" s="22" t="s">
        <v>56</v>
      </c>
      <c r="F42" s="23">
        <v>245</v>
      </c>
    </row>
    <row r="43" spans="2:6" ht="15.75" customHeight="1" x14ac:dyDescent="0.3">
      <c r="B43" s="31">
        <v>44663</v>
      </c>
      <c r="C43" s="22" t="str">
        <f t="shared" si="0"/>
        <v>April</v>
      </c>
      <c r="D43" s="22" t="s">
        <v>25</v>
      </c>
      <c r="E43" s="22" t="s">
        <v>42</v>
      </c>
      <c r="F43" s="23">
        <v>168</v>
      </c>
    </row>
    <row r="44" spans="2:6" ht="15.75" customHeight="1" x14ac:dyDescent="0.3">
      <c r="B44" s="31">
        <v>44663</v>
      </c>
      <c r="C44" s="22" t="str">
        <f t="shared" si="0"/>
        <v>April</v>
      </c>
      <c r="D44" s="22" t="s">
        <v>25</v>
      </c>
      <c r="E44" s="22" t="s">
        <v>57</v>
      </c>
      <c r="F44" s="23">
        <v>49</v>
      </c>
    </row>
    <row r="45" spans="2:6" ht="15.75" customHeight="1" x14ac:dyDescent="0.3">
      <c r="B45" s="31">
        <v>44665</v>
      </c>
      <c r="C45" s="22" t="str">
        <f t="shared" si="0"/>
        <v>April</v>
      </c>
      <c r="D45" s="22" t="s">
        <v>26</v>
      </c>
      <c r="E45" s="22" t="s">
        <v>44</v>
      </c>
      <c r="F45" s="23">
        <v>249</v>
      </c>
    </row>
    <row r="46" spans="2:6" ht="15.75" customHeight="1" x14ac:dyDescent="0.3">
      <c r="B46" s="31">
        <v>44679</v>
      </c>
      <c r="C46" s="22" t="str">
        <f t="shared" si="0"/>
        <v>April</v>
      </c>
      <c r="D46" s="22" t="s">
        <v>17</v>
      </c>
      <c r="E46" s="22" t="s">
        <v>45</v>
      </c>
      <c r="F46" s="23">
        <v>669</v>
      </c>
    </row>
    <row r="47" spans="2:6" ht="15.75" customHeight="1" x14ac:dyDescent="0.3">
      <c r="B47" s="31">
        <v>44679</v>
      </c>
      <c r="C47" s="22" t="str">
        <f t="shared" si="0"/>
        <v>April</v>
      </c>
      <c r="D47" s="22" t="s">
        <v>16</v>
      </c>
      <c r="E47" s="22" t="s">
        <v>46</v>
      </c>
      <c r="F47" s="23">
        <v>3000</v>
      </c>
    </row>
    <row r="48" spans="2:6" ht="15.75" customHeight="1" x14ac:dyDescent="0.3">
      <c r="B48" s="31">
        <v>44679</v>
      </c>
      <c r="C48" s="22" t="str">
        <f t="shared" si="0"/>
        <v>April</v>
      </c>
      <c r="D48" s="22" t="s">
        <v>18</v>
      </c>
      <c r="E48" s="22" t="s">
        <v>47</v>
      </c>
      <c r="F48" s="23">
        <v>258</v>
      </c>
    </row>
    <row r="49" spans="2:6" ht="15.75" customHeight="1" x14ac:dyDescent="0.3">
      <c r="B49" s="31">
        <v>44682</v>
      </c>
      <c r="C49" s="22" t="str">
        <f t="shared" si="0"/>
        <v>May</v>
      </c>
      <c r="D49" s="22" t="s">
        <v>21</v>
      </c>
      <c r="E49" s="22" t="s">
        <v>37</v>
      </c>
      <c r="F49" s="23">
        <v>1120</v>
      </c>
    </row>
    <row r="50" spans="2:6" ht="15.75" customHeight="1" x14ac:dyDescent="0.3">
      <c r="B50" s="31">
        <v>44682</v>
      </c>
      <c r="C50" s="22" t="str">
        <f t="shared" si="0"/>
        <v>May</v>
      </c>
      <c r="D50" s="22" t="s">
        <v>22</v>
      </c>
      <c r="E50" s="22" t="s">
        <v>38</v>
      </c>
      <c r="F50" s="23">
        <v>155</v>
      </c>
    </row>
    <row r="51" spans="2:6" ht="15.75" customHeight="1" x14ac:dyDescent="0.3">
      <c r="B51" s="31">
        <v>44682</v>
      </c>
      <c r="C51" s="22" t="str">
        <f t="shared" si="0"/>
        <v>May</v>
      </c>
      <c r="D51" s="22" t="s">
        <v>23</v>
      </c>
      <c r="E51" s="22" t="s">
        <v>39</v>
      </c>
      <c r="F51" s="23">
        <v>55</v>
      </c>
    </row>
    <row r="52" spans="2:6" ht="15.75" customHeight="1" x14ac:dyDescent="0.3">
      <c r="B52" s="31">
        <v>44689</v>
      </c>
      <c r="C52" s="22" t="str">
        <f t="shared" si="0"/>
        <v>May</v>
      </c>
      <c r="D52" s="22" t="s">
        <v>24</v>
      </c>
      <c r="E52" s="22" t="s">
        <v>40</v>
      </c>
      <c r="F52" s="23">
        <v>449</v>
      </c>
    </row>
    <row r="53" spans="2:6" ht="15.75" customHeight="1" x14ac:dyDescent="0.3">
      <c r="B53" s="31">
        <v>44692</v>
      </c>
      <c r="C53" s="22" t="str">
        <f t="shared" si="0"/>
        <v>May</v>
      </c>
      <c r="D53" s="22" t="s">
        <v>25</v>
      </c>
      <c r="E53" s="22" t="s">
        <v>41</v>
      </c>
      <c r="F53" s="23">
        <v>245</v>
      </c>
    </row>
    <row r="54" spans="2:6" ht="15.75" customHeight="1" x14ac:dyDescent="0.3">
      <c r="B54" s="31">
        <v>44693</v>
      </c>
      <c r="C54" s="22" t="str">
        <f t="shared" si="0"/>
        <v>May</v>
      </c>
      <c r="D54" s="22" t="s">
        <v>25</v>
      </c>
      <c r="E54" s="22" t="s">
        <v>42</v>
      </c>
      <c r="F54" s="23">
        <v>168</v>
      </c>
    </row>
    <row r="55" spans="2:6" ht="15.75" customHeight="1" x14ac:dyDescent="0.3">
      <c r="B55" s="31">
        <v>44693</v>
      </c>
      <c r="C55" s="22" t="str">
        <f t="shared" si="0"/>
        <v>May</v>
      </c>
      <c r="D55" s="22" t="s">
        <v>25</v>
      </c>
      <c r="E55" s="22" t="s">
        <v>58</v>
      </c>
      <c r="F55" s="23">
        <v>233</v>
      </c>
    </row>
    <row r="56" spans="2:6" ht="15.75" customHeight="1" x14ac:dyDescent="0.3">
      <c r="B56" s="31">
        <v>44695</v>
      </c>
      <c r="C56" s="22" t="str">
        <f t="shared" si="0"/>
        <v>May</v>
      </c>
      <c r="D56" s="22" t="s">
        <v>26</v>
      </c>
      <c r="E56" s="22" t="s">
        <v>44</v>
      </c>
      <c r="F56" s="23">
        <v>249</v>
      </c>
    </row>
    <row r="57" spans="2:6" ht="15.75" customHeight="1" x14ac:dyDescent="0.3">
      <c r="B57" s="31">
        <v>44709</v>
      </c>
      <c r="C57" s="22" t="str">
        <f t="shared" si="0"/>
        <v>May</v>
      </c>
      <c r="D57" s="22" t="s">
        <v>17</v>
      </c>
      <c r="E57" s="22" t="s">
        <v>45</v>
      </c>
      <c r="F57" s="23">
        <v>708</v>
      </c>
    </row>
    <row r="58" spans="2:6" ht="15.75" customHeight="1" x14ac:dyDescent="0.3">
      <c r="B58" s="31">
        <v>44709</v>
      </c>
      <c r="C58" s="22" t="str">
        <f t="shared" si="0"/>
        <v>May</v>
      </c>
      <c r="D58" s="22" t="s">
        <v>16</v>
      </c>
      <c r="E58" s="22" t="s">
        <v>46</v>
      </c>
      <c r="F58" s="23">
        <v>3000</v>
      </c>
    </row>
    <row r="59" spans="2:6" ht="15.75" customHeight="1" x14ac:dyDescent="0.3">
      <c r="B59" s="31">
        <v>44709</v>
      </c>
      <c r="C59" s="22" t="str">
        <f t="shared" si="0"/>
        <v>May</v>
      </c>
      <c r="D59" s="22" t="s">
        <v>18</v>
      </c>
      <c r="E59" s="22" t="s">
        <v>47</v>
      </c>
      <c r="F59" s="23">
        <v>366</v>
      </c>
    </row>
    <row r="60" spans="2:6" ht="15.75" customHeight="1" x14ac:dyDescent="0.3">
      <c r="B60" s="31">
        <v>45441</v>
      </c>
      <c r="C60" s="2" t="str">
        <f t="shared" si="0"/>
        <v>May</v>
      </c>
      <c r="D60" s="22" t="s">
        <v>18</v>
      </c>
      <c r="E60" s="2" t="s">
        <v>67</v>
      </c>
      <c r="F60" s="23">
        <v>500</v>
      </c>
    </row>
    <row r="61" spans="2:6" ht="15.75" customHeight="1" x14ac:dyDescent="0.3">
      <c r="B61" s="31"/>
      <c r="D61" s="22"/>
      <c r="F61" s="23"/>
    </row>
    <row r="62" spans="2:6" ht="15.75" customHeight="1" x14ac:dyDescent="0.3">
      <c r="B62" s="31"/>
      <c r="D62" s="22"/>
      <c r="F62" s="23"/>
    </row>
    <row r="63" spans="2:6" ht="15.75" customHeight="1" x14ac:dyDescent="0.3">
      <c r="B63" s="31"/>
      <c r="D63" s="22"/>
      <c r="F63" s="23"/>
    </row>
    <row r="64" spans="2:6" ht="15.75" customHeight="1" x14ac:dyDescent="0.3">
      <c r="B64" s="31"/>
      <c r="D64" s="22"/>
      <c r="F64" s="23"/>
    </row>
    <row r="65" spans="2:6" ht="15.75" customHeight="1" x14ac:dyDescent="0.3">
      <c r="B65" s="31"/>
      <c r="D65" s="22"/>
      <c r="F65" s="23"/>
    </row>
    <row r="66" spans="2:6" ht="15.75" customHeight="1" x14ac:dyDescent="0.3">
      <c r="B66" s="31"/>
      <c r="F66" s="23"/>
    </row>
    <row r="67" spans="2:6" ht="15.75" customHeight="1" x14ac:dyDescent="0.3">
      <c r="B67" s="31"/>
      <c r="F67" s="23"/>
    </row>
    <row r="68" spans="2:6" ht="15.75" customHeight="1" x14ac:dyDescent="0.3">
      <c r="B68" s="31"/>
      <c r="F68" s="23"/>
    </row>
    <row r="69" spans="2:6" ht="15.75" customHeight="1" x14ac:dyDescent="0.3">
      <c r="B69" s="31"/>
      <c r="F69" s="23"/>
    </row>
    <row r="70" spans="2:6" ht="15.75" customHeight="1" x14ac:dyDescent="0.3">
      <c r="B70" s="31"/>
      <c r="F70" s="23"/>
    </row>
    <row r="71" spans="2:6" ht="15.75" customHeight="1" x14ac:dyDescent="0.3">
      <c r="B71" s="31"/>
      <c r="F71" s="23"/>
    </row>
    <row r="72" spans="2:6" ht="15.75" customHeight="1" x14ac:dyDescent="0.3">
      <c r="B72" s="31"/>
      <c r="F72" s="23"/>
    </row>
    <row r="73" spans="2:6" ht="15.75" customHeight="1" x14ac:dyDescent="0.3">
      <c r="B73" s="31"/>
      <c r="F73" s="23"/>
    </row>
    <row r="74" spans="2:6" ht="15.75" customHeight="1" x14ac:dyDescent="0.3"/>
    <row r="75" spans="2:6" ht="15.75" customHeight="1" x14ac:dyDescent="0.3"/>
    <row r="76" spans="2:6" ht="15.75" customHeight="1" x14ac:dyDescent="0.3"/>
    <row r="77" spans="2:6" ht="15.75" customHeight="1" x14ac:dyDescent="0.3"/>
    <row r="78" spans="2:6" ht="15.75" customHeight="1" x14ac:dyDescent="0.3"/>
    <row r="79" spans="2:6" ht="15.75" customHeight="1" x14ac:dyDescent="0.3"/>
    <row r="80" spans="2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Q23" sqref="Q23"/>
    </sheetView>
  </sheetViews>
  <sheetFormatPr defaultColWidth="11.19921875" defaultRowHeight="15" customHeight="1" x14ac:dyDescent="0.3"/>
  <cols>
    <col min="1" max="1" width="10.5" customWidth="1"/>
    <col min="2" max="2" width="14.3984375" customWidth="1"/>
    <col min="3" max="4" width="7.69921875" customWidth="1"/>
    <col min="5" max="5" width="2.59765625" customWidth="1"/>
    <col min="6" max="7" width="7.69921875" customWidth="1"/>
    <col min="8" max="8" width="2.69921875" customWidth="1"/>
    <col min="9" max="12" width="8.69921875" customWidth="1"/>
    <col min="13" max="26" width="10.5" customWidth="1"/>
  </cols>
  <sheetData>
    <row r="1" spans="1:26" ht="15.75" customHeight="1" x14ac:dyDescent="0.3">
      <c r="E1" s="1"/>
    </row>
    <row r="2" spans="1:26" ht="15.75" customHeight="1" x14ac:dyDescent="0.45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3">
      <c r="E3" s="1"/>
    </row>
    <row r="4" spans="1:26" ht="15.75" customHeight="1" x14ac:dyDescent="0.3">
      <c r="B4" s="6" t="s">
        <v>59</v>
      </c>
      <c r="C4" s="32" t="s">
        <v>3</v>
      </c>
      <c r="E4" s="7"/>
      <c r="K4" s="50"/>
      <c r="L4" s="51"/>
      <c r="M4" s="51"/>
      <c r="N4" s="51"/>
      <c r="O4" s="51"/>
      <c r="P4" s="51"/>
      <c r="Q4" s="51"/>
      <c r="R4" s="1"/>
    </row>
    <row r="5" spans="1:26" ht="15.75" customHeight="1" x14ac:dyDescent="0.3">
      <c r="B5" s="8"/>
      <c r="C5" s="8"/>
      <c r="D5" s="8"/>
      <c r="E5" s="8"/>
      <c r="F5" s="9"/>
      <c r="G5" s="10"/>
    </row>
    <row r="6" spans="1:26" ht="15.75" customHeight="1" x14ac:dyDescent="0.3">
      <c r="B6" s="19" t="s">
        <v>2</v>
      </c>
      <c r="C6" s="33" t="s">
        <v>60</v>
      </c>
      <c r="D6" s="33" t="s">
        <v>61</v>
      </c>
      <c r="E6" s="11"/>
      <c r="F6" s="34" t="s">
        <v>62</v>
      </c>
      <c r="G6" s="34" t="s">
        <v>63</v>
      </c>
      <c r="I6" s="52" t="s">
        <v>64</v>
      </c>
      <c r="J6" s="53"/>
      <c r="K6" s="53"/>
      <c r="L6" s="54"/>
    </row>
    <row r="7" spans="1:26" ht="15.75" customHeight="1" x14ac:dyDescent="0.3">
      <c r="A7" s="1"/>
      <c r="B7" s="2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B8" s="12" t="s">
        <v>16</v>
      </c>
      <c r="C8" s="13">
        <f t="array" ref="C8">INDEX(Budget!$B$4:$N$21,MATCH('Dashboard Finished'!B8,Budget!$B$4:$B$21,0),MATCH('Dashboard Finished'!$C$4,Budget!$B$4:$N$4,0))</f>
        <v>2200</v>
      </c>
      <c r="D8" s="13">
        <f>SUMIFS(Actual!F:F,Actual!C:C,'Dashboard Finished'!$C$4,Actual!D:D,'Dashboard Finished'!B8)</f>
        <v>3000</v>
      </c>
      <c r="E8" s="13"/>
      <c r="F8" s="13">
        <f t="shared" ref="F8:F11" si="0">D8-C8</f>
        <v>800</v>
      </c>
      <c r="G8" s="14">
        <f t="shared" ref="G8:G11" si="1">D8/C8-1</f>
        <v>0.36363636363636354</v>
      </c>
    </row>
    <row r="9" spans="1:26" ht="15.75" customHeight="1" x14ac:dyDescent="0.3">
      <c r="B9" s="12" t="s">
        <v>17</v>
      </c>
      <c r="C9" s="13">
        <f t="array" ref="C9">INDEX(Budget!$B$4:$N$21,MATCH('Dashboard Finished'!B9,Budget!$B$4:$B$21,0),MATCH('Dashboard Finished'!$C$4,Budget!$B$4:$N$4,0))</f>
        <v>500</v>
      </c>
      <c r="D9" s="13">
        <f>SUMIFS(Actual!F:F,Actual!C:C,'Dashboard Finished'!$C$4,Actual!D:D,'Dashboard Finished'!B9)</f>
        <v>458</v>
      </c>
      <c r="E9" s="13"/>
      <c r="F9" s="13">
        <f t="shared" si="0"/>
        <v>-42</v>
      </c>
      <c r="G9" s="14">
        <f t="shared" si="1"/>
        <v>-8.3999999999999964E-2</v>
      </c>
    </row>
    <row r="10" spans="1:26" ht="15.75" customHeight="1" x14ac:dyDescent="0.3">
      <c r="B10" s="12" t="s">
        <v>18</v>
      </c>
      <c r="C10" s="13">
        <f t="array" ref="C10">INDEX(Budget!$B$4:$N$21,MATCH('Dashboard Finished'!B10,Budget!$B$4:$B$21,0),MATCH('Dashboard Finished'!$C$4,Budget!$B$4:$N$4,0))</f>
        <v>100</v>
      </c>
      <c r="D10" s="13">
        <f>SUMIFS(Actual!F:F,Actual!C:C,'Dashboard Finished'!$C$4,Actual!D:D,'Dashboard Finished'!B10)</f>
        <v>184</v>
      </c>
      <c r="E10" s="13"/>
      <c r="F10" s="13">
        <f t="shared" si="0"/>
        <v>84</v>
      </c>
      <c r="G10" s="14">
        <f t="shared" si="1"/>
        <v>0.84000000000000008</v>
      </c>
    </row>
    <row r="11" spans="1:26" ht="15.75" customHeight="1" x14ac:dyDescent="0.3">
      <c r="A11" s="15"/>
      <c r="B11" s="24" t="s">
        <v>19</v>
      </c>
      <c r="C11" s="25">
        <f t="shared" ref="C11:D11" si="2">SUM(C8:C10)</f>
        <v>2800</v>
      </c>
      <c r="D11" s="25">
        <f t="shared" si="2"/>
        <v>3642</v>
      </c>
      <c r="E11" s="17"/>
      <c r="F11" s="25">
        <f t="shared" si="0"/>
        <v>842</v>
      </c>
      <c r="G11" s="35">
        <f t="shared" si="1"/>
        <v>0.30071428571428571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3">
      <c r="A12" s="15"/>
      <c r="B12" s="16"/>
      <c r="C12" s="17"/>
      <c r="D12" s="17"/>
      <c r="E12" s="17"/>
      <c r="F12" s="17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3">
      <c r="B13" s="22" t="s">
        <v>20</v>
      </c>
      <c r="C13" s="13"/>
      <c r="D13" s="13"/>
      <c r="E13" s="13"/>
      <c r="F13" s="13"/>
      <c r="G13" s="14"/>
    </row>
    <row r="14" spans="1:26" ht="15.75" customHeight="1" x14ac:dyDescent="0.3">
      <c r="B14" s="12" t="s">
        <v>21</v>
      </c>
      <c r="C14" s="13">
        <f t="array" ref="C14">INDEX(Budget!$B$4:$N$21,MATCH('Dashboard Finished'!B14,Budget!$B$4:$B$21,0),MATCH('Dashboard Finished'!$C$4,Budget!$B$4:$N$4,0))</f>
        <v>1120</v>
      </c>
      <c r="D14" s="13">
        <f>SUMIFS(Actual!F:F,Actual!C:C,'Dashboard Finished'!$C$4,Actual!D:D,'Dashboard Finished'!B14)</f>
        <v>1120</v>
      </c>
      <c r="E14" s="13"/>
      <c r="F14" s="13">
        <f t="shared" ref="F14:F20" si="3">C14-D14</f>
        <v>0</v>
      </c>
      <c r="G14" s="14">
        <f t="shared" ref="G14:G20" si="4">C14/D14-1</f>
        <v>0</v>
      </c>
    </row>
    <row r="15" spans="1:26" ht="15.75" customHeight="1" x14ac:dyDescent="0.3">
      <c r="B15" s="12" t="s">
        <v>22</v>
      </c>
      <c r="C15" s="13">
        <f t="array" ref="C15">INDEX(Budget!$B$4:$N$21,MATCH('Dashboard Finished'!B15,Budget!$B$4:$B$21,0),MATCH('Dashboard Finished'!$C$4,Budget!$B$4:$N$4,0))</f>
        <v>112</v>
      </c>
      <c r="D15" s="13">
        <f>SUMIFS(Actual!F:F,Actual!C:C,'Dashboard Finished'!$C$4,Actual!D:D,'Dashboard Finished'!B15)</f>
        <v>140</v>
      </c>
      <c r="E15" s="13"/>
      <c r="F15" s="13">
        <f t="shared" si="3"/>
        <v>-28</v>
      </c>
      <c r="G15" s="14">
        <f t="shared" si="4"/>
        <v>-0.19999999999999996</v>
      </c>
    </row>
    <row r="16" spans="1:26" ht="15.75" customHeight="1" x14ac:dyDescent="0.3">
      <c r="B16" s="12" t="s">
        <v>23</v>
      </c>
      <c r="C16" s="13">
        <f t="array" ref="C16">INDEX(Budget!$B$4:$N$21,MATCH('Dashboard Finished'!B16,Budget!$B$4:$B$21,0),MATCH('Dashboard Finished'!$C$4,Budget!$B$4:$N$4,0))</f>
        <v>55</v>
      </c>
      <c r="D16" s="13">
        <f>SUMIFS(Actual!F:F,Actual!C:C,'Dashboard Finished'!$C$4,Actual!D:D,'Dashboard Finished'!B16)</f>
        <v>55</v>
      </c>
      <c r="E16" s="13"/>
      <c r="F16" s="13">
        <f t="shared" si="3"/>
        <v>0</v>
      </c>
      <c r="G16" s="14">
        <f t="shared" si="4"/>
        <v>0</v>
      </c>
      <c r="I16" s="52" t="s">
        <v>65</v>
      </c>
      <c r="J16" s="53"/>
      <c r="K16" s="53"/>
      <c r="L16" s="54"/>
    </row>
    <row r="17" spans="2:7" ht="15.75" customHeight="1" x14ac:dyDescent="0.3">
      <c r="B17" s="12" t="s">
        <v>24</v>
      </c>
      <c r="C17" s="13">
        <f t="array" ref="C17">INDEX(Budget!$B$4:$N$21,MATCH('Dashboard Finished'!B17,Budget!$B$4:$B$21,0),MATCH('Dashboard Finished'!$C$4,Budget!$B$4:$N$4,0))</f>
        <v>550</v>
      </c>
      <c r="D17" s="13">
        <f>SUMIFS(Actual!F:F,Actual!C:C,'Dashboard Finished'!$C$4,Actual!D:D,'Dashboard Finished'!B17)</f>
        <v>449</v>
      </c>
      <c r="E17" s="13"/>
      <c r="F17" s="13">
        <f t="shared" si="3"/>
        <v>101</v>
      </c>
      <c r="G17" s="14">
        <f t="shared" si="4"/>
        <v>0.22494432071269488</v>
      </c>
    </row>
    <row r="18" spans="2:7" ht="15.75" customHeight="1" x14ac:dyDescent="0.3">
      <c r="B18" s="12" t="s">
        <v>25</v>
      </c>
      <c r="C18" s="13">
        <f t="array" ref="C18">INDEX(Budget!$B$4:$N$21,MATCH('Dashboard Finished'!B18,Budget!$B$4:$B$21,0),MATCH('Dashboard Finished'!$C$4,Budget!$B$4:$N$4,0))</f>
        <v>400</v>
      </c>
      <c r="D18" s="13">
        <f>SUMIFS(Actual!F:F,Actual!C:C,'Dashboard Finished'!$C$4,Actual!D:D,'Dashboard Finished'!B18)</f>
        <v>562</v>
      </c>
      <c r="E18" s="13"/>
      <c r="F18" s="13">
        <f t="shared" si="3"/>
        <v>-162</v>
      </c>
      <c r="G18" s="14">
        <f t="shared" si="4"/>
        <v>-0.28825622775800708</v>
      </c>
    </row>
    <row r="19" spans="2:7" ht="15.75" customHeight="1" x14ac:dyDescent="0.3">
      <c r="B19" s="12" t="s">
        <v>26</v>
      </c>
      <c r="C19" s="13">
        <f t="array" ref="C19">INDEX(Budget!$B$4:$N$21,MATCH('Dashboard Finished'!B19,Budget!$B$4:$B$21,0),MATCH('Dashboard Finished'!$C$4,Budget!$B$4:$N$4,0))</f>
        <v>100</v>
      </c>
      <c r="D19" s="13">
        <f>SUMIFS(Actual!F:F,Actual!C:C,'Dashboard Finished'!$C$4,Actual!D:D,'Dashboard Finished'!B19)</f>
        <v>249</v>
      </c>
      <c r="E19" s="13"/>
      <c r="F19" s="13">
        <f t="shared" si="3"/>
        <v>-149</v>
      </c>
      <c r="G19" s="14">
        <f t="shared" si="4"/>
        <v>-0.59839357429718876</v>
      </c>
    </row>
    <row r="20" spans="2:7" ht="15.75" customHeight="1" x14ac:dyDescent="0.3">
      <c r="B20" s="24" t="s">
        <v>27</v>
      </c>
      <c r="C20" s="25">
        <f t="shared" ref="C20:D20" si="5">SUM(C14:C19)</f>
        <v>2337</v>
      </c>
      <c r="D20" s="25">
        <f t="shared" si="5"/>
        <v>2575</v>
      </c>
      <c r="E20" s="17"/>
      <c r="F20" s="25">
        <f t="shared" si="3"/>
        <v>-238</v>
      </c>
      <c r="G20" s="35">
        <f t="shared" si="4"/>
        <v>-9.2427184466019385E-2</v>
      </c>
    </row>
    <row r="21" spans="2:7" ht="15.75" customHeight="1" x14ac:dyDescent="0.3">
      <c r="C21" s="13"/>
      <c r="D21" s="13"/>
      <c r="E21" s="13"/>
      <c r="F21" s="13"/>
      <c r="G21" s="14"/>
    </row>
    <row r="22" spans="2:7" ht="15.75" customHeight="1" x14ac:dyDescent="0.3">
      <c r="B22" s="36" t="s">
        <v>28</v>
      </c>
      <c r="C22" s="37">
        <f t="shared" ref="C22:D22" si="6">C11-C20</f>
        <v>463</v>
      </c>
      <c r="D22" s="37">
        <f t="shared" si="6"/>
        <v>1067</v>
      </c>
      <c r="E22" s="17"/>
      <c r="F22" s="37">
        <f>D22-C22</f>
        <v>604</v>
      </c>
      <c r="G22" s="38">
        <f>D22/C22-1</f>
        <v>1.3045356371490282</v>
      </c>
    </row>
    <row r="23" spans="2:7" ht="15.75" customHeight="1" x14ac:dyDescent="0.3">
      <c r="E23" s="1"/>
    </row>
    <row r="24" spans="2:7" ht="15.75" customHeight="1" x14ac:dyDescent="0.3">
      <c r="E24" s="1"/>
    </row>
    <row r="25" spans="2:7" ht="15.75" customHeight="1" x14ac:dyDescent="0.3">
      <c r="E25" s="1"/>
    </row>
    <row r="26" spans="2:7" ht="15.75" customHeight="1" x14ac:dyDescent="0.3">
      <c r="E26" s="1"/>
    </row>
    <row r="27" spans="2:7" ht="15.75" customHeight="1" x14ac:dyDescent="0.3">
      <c r="E27" s="1"/>
    </row>
    <row r="28" spans="2:7" ht="15.75" customHeight="1" x14ac:dyDescent="0.3">
      <c r="E28" s="1"/>
    </row>
    <row r="29" spans="2:7" ht="15.75" customHeight="1" x14ac:dyDescent="0.3">
      <c r="E29" s="1"/>
    </row>
    <row r="30" spans="2:7" ht="15.75" customHeight="1" x14ac:dyDescent="0.3">
      <c r="E30" s="1"/>
    </row>
    <row r="31" spans="2:7" ht="15.75" customHeight="1" x14ac:dyDescent="0.3">
      <c r="E31" s="1"/>
    </row>
    <row r="32" spans="2:7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Govinda Thatikonda</cp:lastModifiedBy>
  <dcterms:created xsi:type="dcterms:W3CDTF">2022-04-11T09:11:40Z</dcterms:created>
  <dcterms:modified xsi:type="dcterms:W3CDTF">2024-08-14T21:21:53Z</dcterms:modified>
</cp:coreProperties>
</file>