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EBoard-Sidecar\"/>
    </mc:Choice>
  </mc:AlternateContent>
  <xr:revisionPtr revIDLastSave="0" documentId="13_ncr:1_{3C759AE5-BD49-4F39-AC83-9AA74EBECC5F}" xr6:coauthVersionLast="36" xr6:coauthVersionMax="36" xr10:uidLastSave="{00000000-0000-0000-0000-000000000000}"/>
  <bookViews>
    <workbookView xWindow="0" yWindow="0" windowWidth="23040" windowHeight="9060" xr2:uid="{5A506A8A-9CB1-4C59-A5B7-BE71AECF8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1" i="1"/>
  <c r="D27" i="1" l="1"/>
  <c r="B43" i="1"/>
  <c r="B39" i="1"/>
  <c r="B44" i="1" s="1"/>
  <c r="B45" i="1" s="1"/>
  <c r="B9" i="1"/>
  <c r="C18" i="1"/>
  <c r="C19" i="1"/>
  <c r="B19" i="1"/>
  <c r="B18" i="1"/>
  <c r="C17" i="1"/>
  <c r="B17" i="1"/>
  <c r="C16" i="1"/>
  <c r="C15" i="1"/>
  <c r="B15" i="1"/>
  <c r="B33" i="1" l="1"/>
  <c r="C33" i="1" s="1"/>
  <c r="B49" i="1" s="1"/>
  <c r="B23" i="1"/>
  <c r="C24" i="1"/>
  <c r="C23" i="1"/>
  <c r="B34" i="1"/>
  <c r="B32" i="1"/>
  <c r="C32" i="1" s="1"/>
  <c r="B48" i="1" s="1"/>
  <c r="C22" i="1"/>
  <c r="B35" i="1"/>
  <c r="C35" i="1" s="1"/>
  <c r="B51" i="1" s="1"/>
  <c r="B25" i="1"/>
  <c r="C25" i="1"/>
  <c r="B24" i="1"/>
  <c r="B22" i="1"/>
  <c r="C34" i="1" l="1"/>
  <c r="B50" i="1" s="1"/>
  <c r="B28" i="1"/>
</calcChain>
</file>

<file path=xl/sharedStrings.xml><?xml version="1.0" encoding="utf-8"?>
<sst xmlns="http://schemas.openxmlformats.org/spreadsheetml/2006/main" count="53" uniqueCount="45">
  <si>
    <t>LED Driver Calculations</t>
  </si>
  <si>
    <t>Supply Min</t>
  </si>
  <si>
    <t>Supply Max</t>
  </si>
  <si>
    <t>Vout Min</t>
  </si>
  <si>
    <t>Vout Max</t>
  </si>
  <si>
    <t>Iout Min</t>
  </si>
  <si>
    <t>Iout Max</t>
  </si>
  <si>
    <t>Inductor Current Calculations</t>
  </si>
  <si>
    <t>Min Value</t>
  </si>
  <si>
    <t>Max Value</t>
  </si>
  <si>
    <t>Saturation Current</t>
  </si>
  <si>
    <t>Current Ripple</t>
  </si>
  <si>
    <t>Current Ripple (min LED Current)</t>
  </si>
  <si>
    <t>Current Ripple (max LED Current)</t>
  </si>
  <si>
    <t>Desired Fsw</t>
  </si>
  <si>
    <t>Diode Voltage Drop</t>
  </si>
  <si>
    <t>Duty Cycle (VoMax)</t>
  </si>
  <si>
    <t>Duty Cycle (VoMin)</t>
  </si>
  <si>
    <t>Calculated inductor values</t>
  </si>
  <si>
    <t>VoMin, Imin, VinMin</t>
  </si>
  <si>
    <t>VoMin, Imin, VinMax</t>
  </si>
  <si>
    <t>VoMax, Imax, VinMin</t>
  </si>
  <si>
    <t>VoMax, Imax, VinMax</t>
  </si>
  <si>
    <t>(VinMax)</t>
  </si>
  <si>
    <t>(VinMin)</t>
  </si>
  <si>
    <t>Selected Inductor Value (H)</t>
  </si>
  <si>
    <t>Ripple Current Calculation with Selected Inductance</t>
  </si>
  <si>
    <t>Ratio</t>
  </si>
  <si>
    <t>tON Resistor</t>
  </si>
  <si>
    <t>Inductor Current Rating</t>
  </si>
  <si>
    <t>Shunt Capacitor Calculations</t>
  </si>
  <si>
    <t>Selected Capacitor Value (F)</t>
  </si>
  <si>
    <t>Impedance at Fsw</t>
  </si>
  <si>
    <t>LED I/V point 1</t>
  </si>
  <si>
    <t>LED I/V point 2</t>
  </si>
  <si>
    <t>V</t>
  </si>
  <si>
    <t>I</t>
  </si>
  <si>
    <t>Nominal Dynamic Resistance at operating point</t>
  </si>
  <si>
    <t>Impedance Ratio</t>
  </si>
  <si>
    <t>&lt;--this many times more current flows through capacitor</t>
  </si>
  <si>
    <t>LED Ripple Current Factor</t>
  </si>
  <si>
    <t>&lt;-- Multiply the inductor ripple current by this to get LED Iripple</t>
  </si>
  <si>
    <t>Effective LED Ripple Current Ratios</t>
  </si>
  <si>
    <t>20% tolerance</t>
  </si>
  <si>
    <t>Current Sense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</si>
</sst>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3" fillId="2" borderId="0" xfId="1" applyFont="1"/>
    <xf numFmtId="0" fontId="3" fillId="2" borderId="0" xfId="1" applyFont="1" applyAlignment="1">
      <alignment horizontal="right"/>
    </xf>
    <xf numFmtId="11" fontId="3" fillId="2" borderId="0" xfId="1" applyNumberFormat="1" applyFont="1"/>
    <xf numFmtId="2" fontId="3" fillId="2" borderId="0" xfId="1" applyNumberFormat="1" applyFont="1"/>
    <xf numFmtId="0" fontId="1" fillId="2" borderId="0" xfId="1" applyFont="1" applyAlignment="1">
      <alignment horizontal="right"/>
    </xf>
    <xf numFmtId="9" fontId="0" fillId="0" borderId="0" xfId="0" applyNumberFormat="1" applyAlignment="1">
      <alignment horizontal="right"/>
    </xf>
    <xf numFmtId="0" fontId="3" fillId="2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C31F-8378-4ABC-B053-B936F532FC2D}">
  <dimension ref="A1:H51"/>
  <sheetViews>
    <sheetView tabSelected="1" topLeftCell="A13" workbookViewId="0">
      <selection activeCell="F27" sqref="F27"/>
    </sheetView>
  </sheetViews>
  <sheetFormatPr defaultRowHeight="14.4" x14ac:dyDescent="0.3"/>
  <cols>
    <col min="1" max="1" width="27.6640625" bestFit="1" customWidth="1"/>
    <col min="2" max="2" width="12.5546875" bestFit="1" customWidth="1"/>
    <col min="3" max="3" width="13" customWidth="1"/>
    <col min="4" max="4" width="11" bestFit="1" customWidth="1"/>
  </cols>
  <sheetData>
    <row r="1" spans="1:6" x14ac:dyDescent="0.3">
      <c r="A1" s="16" t="s">
        <v>0</v>
      </c>
      <c r="B1" s="16"/>
      <c r="C1" s="16"/>
      <c r="D1" s="16"/>
      <c r="E1" s="16"/>
      <c r="F1" s="16"/>
    </row>
    <row r="2" spans="1:6" x14ac:dyDescent="0.3">
      <c r="A2" t="s">
        <v>1</v>
      </c>
      <c r="B2">
        <v>24</v>
      </c>
    </row>
    <row r="3" spans="1:6" x14ac:dyDescent="0.3">
      <c r="A3" t="s">
        <v>2</v>
      </c>
      <c r="B3">
        <v>33.6</v>
      </c>
    </row>
    <row r="4" spans="1:6" x14ac:dyDescent="0.3">
      <c r="A4" t="s">
        <v>3</v>
      </c>
      <c r="B4">
        <v>10</v>
      </c>
    </row>
    <row r="5" spans="1:6" x14ac:dyDescent="0.3">
      <c r="A5" t="s">
        <v>4</v>
      </c>
      <c r="B5">
        <v>13.6</v>
      </c>
    </row>
    <row r="6" spans="1:6" x14ac:dyDescent="0.3">
      <c r="A6" t="s">
        <v>5</v>
      </c>
      <c r="B6">
        <v>0.1</v>
      </c>
    </row>
    <row r="7" spans="1:6" x14ac:dyDescent="0.3">
      <c r="A7" t="s">
        <v>6</v>
      </c>
      <c r="B7">
        <v>0.3</v>
      </c>
    </row>
    <row r="8" spans="1:6" x14ac:dyDescent="0.3">
      <c r="A8" s="9" t="s">
        <v>28</v>
      </c>
      <c r="B8" s="9">
        <v>47000</v>
      </c>
    </row>
    <row r="9" spans="1:6" x14ac:dyDescent="0.3">
      <c r="A9" t="s">
        <v>14</v>
      </c>
      <c r="B9" s="5">
        <f>1/(0.0139*(B8/1000+5))*1000000</f>
        <v>1383508.577753182</v>
      </c>
    </row>
    <row r="10" spans="1:6" x14ac:dyDescent="0.3">
      <c r="A10" t="s">
        <v>15</v>
      </c>
      <c r="B10">
        <v>0.6</v>
      </c>
    </row>
    <row r="11" spans="1:6" x14ac:dyDescent="0.3">
      <c r="A11" t="s">
        <v>44</v>
      </c>
      <c r="B11">
        <f>0.2/B7</f>
        <v>0.66666666666666674</v>
      </c>
    </row>
    <row r="13" spans="1:6" x14ac:dyDescent="0.3">
      <c r="A13" s="16" t="s">
        <v>7</v>
      </c>
      <c r="B13" s="17"/>
      <c r="C13" s="17"/>
    </row>
    <row r="14" spans="1:6" x14ac:dyDescent="0.3">
      <c r="A14" s="1"/>
      <c r="B14" t="s">
        <v>8</v>
      </c>
      <c r="C14" t="s">
        <v>9</v>
      </c>
    </row>
    <row r="15" spans="1:6" x14ac:dyDescent="0.3">
      <c r="A15" t="s">
        <v>10</v>
      </c>
      <c r="B15">
        <f>1.2*B6</f>
        <v>0.12</v>
      </c>
      <c r="C15" s="1">
        <f>1.2*B7</f>
        <v>0.36</v>
      </c>
    </row>
    <row r="16" spans="1:6" x14ac:dyDescent="0.3">
      <c r="A16" t="s">
        <v>12</v>
      </c>
      <c r="B16" s="1">
        <f>0.1*B6</f>
        <v>1.0000000000000002E-2</v>
      </c>
      <c r="C16">
        <f>0.3*B6</f>
        <v>0.03</v>
      </c>
    </row>
    <row r="17" spans="1:5" x14ac:dyDescent="0.3">
      <c r="A17" t="s">
        <v>13</v>
      </c>
      <c r="B17">
        <f>0.1*B7</f>
        <v>0.03</v>
      </c>
      <c r="C17" s="1">
        <f>0.3*B7</f>
        <v>0.09</v>
      </c>
    </row>
    <row r="18" spans="1:5" x14ac:dyDescent="0.3">
      <c r="A18" t="s">
        <v>17</v>
      </c>
      <c r="B18" s="1">
        <f>(B4+B10)/(B3+B10)</f>
        <v>0.30994152046783624</v>
      </c>
      <c r="C18">
        <f>(B4+B10)/(B2+B10)</f>
        <v>0.43089430894308939</v>
      </c>
      <c r="D18" t="s">
        <v>23</v>
      </c>
      <c r="E18" t="s">
        <v>24</v>
      </c>
    </row>
    <row r="19" spans="1:5" x14ac:dyDescent="0.3">
      <c r="A19" t="s">
        <v>16</v>
      </c>
      <c r="B19">
        <f>(B5+B10)/(B3+B10)</f>
        <v>0.41520467836257302</v>
      </c>
      <c r="C19" s="1">
        <f>(B5+B10)/(B2+B10)</f>
        <v>0.5772357723577235</v>
      </c>
    </row>
    <row r="21" spans="1:5" x14ac:dyDescent="0.3">
      <c r="A21" t="s">
        <v>18</v>
      </c>
    </row>
    <row r="22" spans="1:5" x14ac:dyDescent="0.3">
      <c r="A22" s="4" t="s">
        <v>19</v>
      </c>
      <c r="B22" s="3">
        <f>(B2-B4)*C18*(1/B9)/B16</f>
        <v>4.3603056910569097E-4</v>
      </c>
      <c r="C22" s="3">
        <f>(B2-B4)*C18*(1/B9)/C16</f>
        <v>1.4534352303523034E-4</v>
      </c>
    </row>
    <row r="23" spans="1:5" x14ac:dyDescent="0.3">
      <c r="A23" s="4" t="s">
        <v>20</v>
      </c>
      <c r="B23" s="3">
        <f>(B3-B4)*B18*(1/B9)/B16</f>
        <v>5.2870072514619873E-4</v>
      </c>
      <c r="C23" s="3">
        <f>(B3-B4)*B18*(1/B9)/C16</f>
        <v>1.7623357504873295E-4</v>
      </c>
    </row>
    <row r="24" spans="1:5" x14ac:dyDescent="0.3">
      <c r="A24" s="4" t="s">
        <v>21</v>
      </c>
      <c r="B24" s="3">
        <f>(B2-B5)*C19*(1/B9)/B17</f>
        <v>1.4463835230352302E-4</v>
      </c>
      <c r="C24" s="3">
        <f>(B2-B5)*C19*(1/B9)/C17</f>
        <v>4.8212784101174341E-5</v>
      </c>
    </row>
    <row r="25" spans="1:5" x14ac:dyDescent="0.3">
      <c r="A25" s="4" t="s">
        <v>22</v>
      </c>
      <c r="B25" s="3">
        <f>(B3-B5)*B19*(1/B9)/B17</f>
        <v>2.0007329434697851E-4</v>
      </c>
      <c r="C25" s="3">
        <f>(B3-B5)*B19*(1/B9)/C17</f>
        <v>6.6691098115659507E-5</v>
      </c>
    </row>
    <row r="27" spans="1:5" x14ac:dyDescent="0.3">
      <c r="A27" s="10" t="s">
        <v>25</v>
      </c>
      <c r="B27" s="11">
        <v>1E-4</v>
      </c>
      <c r="C27" s="14" t="s">
        <v>43</v>
      </c>
      <c r="D27" s="3">
        <f>0.000068*0.8</f>
        <v>5.4400000000000001E-5</v>
      </c>
    </row>
    <row r="28" spans="1:5" x14ac:dyDescent="0.3">
      <c r="A28" s="10" t="s">
        <v>29</v>
      </c>
      <c r="B28" s="12">
        <f>B7+MAX(B34:B35)/2</f>
        <v>0.33001099415204677</v>
      </c>
      <c r="C28" s="3"/>
    </row>
    <row r="30" spans="1:5" x14ac:dyDescent="0.3">
      <c r="A30" s="16" t="s">
        <v>26</v>
      </c>
      <c r="B30" s="16"/>
      <c r="C30" s="16"/>
    </row>
    <row r="31" spans="1:5" x14ac:dyDescent="0.3">
      <c r="A31" s="2"/>
      <c r="B31" s="6" t="s">
        <v>11</v>
      </c>
      <c r="C31" s="6" t="s">
        <v>27</v>
      </c>
    </row>
    <row r="32" spans="1:5" x14ac:dyDescent="0.3">
      <c r="A32" s="4" t="s">
        <v>19</v>
      </c>
      <c r="B32" s="5">
        <f>(B2-B4)/B27*C18*(1/B9)</f>
        <v>4.36030569105691E-2</v>
      </c>
      <c r="C32" s="5">
        <f>B32/B6</f>
        <v>0.43603056910569099</v>
      </c>
    </row>
    <row r="33" spans="1:8" x14ac:dyDescent="0.3">
      <c r="A33" s="4" t="s">
        <v>20</v>
      </c>
      <c r="B33" s="5">
        <f>(B3-B4)/B27*B18*(1/B9)</f>
        <v>5.2870072514619879E-2</v>
      </c>
      <c r="C33" s="5">
        <f>B33/B6</f>
        <v>0.5287007251461987</v>
      </c>
    </row>
    <row r="34" spans="1:8" x14ac:dyDescent="0.3">
      <c r="A34" s="4" t="s">
        <v>21</v>
      </c>
      <c r="B34" s="5">
        <f>(B2-B5)/B27*C19*(1/B9)</f>
        <v>4.3391505691056903E-2</v>
      </c>
      <c r="C34" s="5">
        <f>B34/B7</f>
        <v>0.14463835230352301</v>
      </c>
    </row>
    <row r="35" spans="1:8" x14ac:dyDescent="0.3">
      <c r="A35" s="4" t="s">
        <v>22</v>
      </c>
      <c r="B35" s="5">
        <f>(B3-B5)/B27*B19*(1/B9)</f>
        <v>6.0021988304093554E-2</v>
      </c>
      <c r="C35" s="5">
        <f>B35/B7</f>
        <v>0.20007329434697851</v>
      </c>
    </row>
    <row r="37" spans="1:8" x14ac:dyDescent="0.3">
      <c r="A37" s="16" t="s">
        <v>30</v>
      </c>
      <c r="B37" s="16"/>
      <c r="C37" s="16"/>
    </row>
    <row r="38" spans="1:8" x14ac:dyDescent="0.3">
      <c r="A38" s="10" t="s">
        <v>31</v>
      </c>
      <c r="B38" s="11">
        <v>9.9999999999999995E-7</v>
      </c>
    </row>
    <row r="39" spans="1:8" x14ac:dyDescent="0.3">
      <c r="A39" s="4" t="s">
        <v>32</v>
      </c>
      <c r="B39" s="3">
        <f>1/(2*PI()*B9*B38)</f>
        <v>0.11503719286682196</v>
      </c>
    </row>
    <row r="40" spans="1:8" x14ac:dyDescent="0.3">
      <c r="B40" t="s">
        <v>35</v>
      </c>
      <c r="C40" t="s">
        <v>36</v>
      </c>
    </row>
    <row r="41" spans="1:8" x14ac:dyDescent="0.3">
      <c r="A41" s="4" t="s">
        <v>33</v>
      </c>
      <c r="B41">
        <v>3.45</v>
      </c>
      <c r="C41">
        <v>0.45</v>
      </c>
    </row>
    <row r="42" spans="1:8" x14ac:dyDescent="0.3">
      <c r="A42" s="4" t="s">
        <v>34</v>
      </c>
      <c r="B42">
        <v>3</v>
      </c>
      <c r="C42">
        <v>0.13500000000000001</v>
      </c>
    </row>
    <row r="43" spans="1:8" ht="28.8" x14ac:dyDescent="0.3">
      <c r="A43" s="8" t="s">
        <v>37</v>
      </c>
      <c r="B43">
        <f>(B41-B42)/(C41-C42)</f>
        <v>1.428571428571429</v>
      </c>
    </row>
    <row r="44" spans="1:8" x14ac:dyDescent="0.3">
      <c r="A44" s="8" t="s">
        <v>38</v>
      </c>
      <c r="B44" s="5">
        <f>B43/B39</f>
        <v>12.418343954422461</v>
      </c>
      <c r="C44" s="18" t="s">
        <v>39</v>
      </c>
      <c r="D44" s="18"/>
      <c r="E44" s="18"/>
      <c r="F44" s="18"/>
      <c r="G44" s="18"/>
      <c r="H44" s="18"/>
    </row>
    <row r="45" spans="1:8" x14ac:dyDescent="0.3">
      <c r="A45" s="7" t="s">
        <v>40</v>
      </c>
      <c r="B45" s="1">
        <f>1/(B44+1)</f>
        <v>7.4524844749594962E-2</v>
      </c>
      <c r="C45" s="18" t="s">
        <v>41</v>
      </c>
      <c r="D45" s="18"/>
      <c r="E45" s="18"/>
      <c r="F45" s="18"/>
      <c r="G45" s="18"/>
      <c r="H45" s="18"/>
    </row>
    <row r="47" spans="1:8" x14ac:dyDescent="0.3">
      <c r="A47" s="15" t="s">
        <v>42</v>
      </c>
      <c r="B47" s="15"/>
    </row>
    <row r="48" spans="1:8" x14ac:dyDescent="0.3">
      <c r="A48" s="13" t="s">
        <v>19</v>
      </c>
      <c r="B48" s="12">
        <f>C32*B45</f>
        <v>3.2495110468679159E-2</v>
      </c>
    </row>
    <row r="49" spans="1:2" x14ac:dyDescent="0.3">
      <c r="A49" s="13" t="s">
        <v>20</v>
      </c>
      <c r="B49" s="12">
        <f>C33*B45</f>
        <v>3.9401339460518735E-2</v>
      </c>
    </row>
    <row r="50" spans="1:2" x14ac:dyDescent="0.3">
      <c r="A50" s="13" t="s">
        <v>21</v>
      </c>
      <c r="B50" s="12">
        <f>C34*B45</f>
        <v>1.0779150750257272E-2</v>
      </c>
    </row>
    <row r="51" spans="1:2" x14ac:dyDescent="0.3">
      <c r="A51" s="13" t="s">
        <v>22</v>
      </c>
      <c r="B51" s="12">
        <f>C35*B45</f>
        <v>1.4910431199748589E-2</v>
      </c>
    </row>
  </sheetData>
  <mergeCells count="7">
    <mergeCell ref="A47:B47"/>
    <mergeCell ref="A1:F1"/>
    <mergeCell ref="A13:C13"/>
    <mergeCell ref="A30:C30"/>
    <mergeCell ref="A37:C37"/>
    <mergeCell ref="C44:H44"/>
    <mergeCell ref="C45:H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2020-08-11T15:05:41Z</dcterms:created>
  <dcterms:modified xsi:type="dcterms:W3CDTF">2020-08-18T19:56:54Z</dcterms:modified>
</cp:coreProperties>
</file>