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Documentation\"/>
    </mc:Choice>
  </mc:AlternateContent>
  <bookViews>
    <workbookView xWindow="0" yWindow="0" windowWidth="20400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K38" i="1" l="1"/>
  <c r="E46" i="1"/>
  <c r="E47" i="1"/>
  <c r="B56" i="1"/>
  <c r="C51" i="1"/>
  <c r="I38" i="1" l="1"/>
  <c r="B57" i="1" l="1"/>
  <c r="C57" i="1" s="1"/>
  <c r="B58" i="1"/>
  <c r="C58" i="1" s="1"/>
  <c r="B59" i="1"/>
  <c r="C59" i="1" s="1"/>
  <c r="C56" i="1"/>
  <c r="E48" i="1"/>
  <c r="E49" i="1"/>
  <c r="E50" i="1"/>
  <c r="E51" i="1"/>
  <c r="E52" i="1"/>
  <c r="E53" i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46" i="1"/>
  <c r="G46" i="1" s="1"/>
  <c r="B25" i="1"/>
  <c r="B20" i="1" l="1"/>
  <c r="C53" i="1"/>
  <c r="H53" i="1" s="1"/>
  <c r="C47" i="1"/>
  <c r="H47" i="1" s="1"/>
  <c r="C48" i="1"/>
  <c r="H48" i="1" s="1"/>
  <c r="C49" i="1"/>
  <c r="C50" i="1"/>
  <c r="C52" i="1"/>
  <c r="C46" i="1"/>
  <c r="H46" i="1" s="1"/>
  <c r="B40" i="1"/>
  <c r="B41" i="1" s="1"/>
  <c r="B42" i="1" s="1"/>
  <c r="I52" i="1" l="1"/>
  <c r="H52" i="1"/>
  <c r="I50" i="1"/>
  <c r="H50" i="1"/>
  <c r="H49" i="1"/>
  <c r="I49" i="1"/>
  <c r="I46" i="1"/>
  <c r="I53" i="1"/>
  <c r="I51" i="1"/>
  <c r="H51" i="1"/>
  <c r="I48" i="1"/>
  <c r="I47" i="1"/>
  <c r="B14" i="1"/>
  <c r="B13" i="1"/>
  <c r="B15" i="1" l="1"/>
  <c r="B8" i="1"/>
  <c r="B9" i="1" s="1"/>
  <c r="B24" i="1" s="1"/>
  <c r="B26" i="1" s="1"/>
  <c r="B12" i="1" l="1"/>
  <c r="B16" i="1" s="1"/>
  <c r="B19" i="1"/>
  <c r="B21" i="1" s="1"/>
</calcChain>
</file>

<file path=xl/sharedStrings.xml><?xml version="1.0" encoding="utf-8"?>
<sst xmlns="http://schemas.openxmlformats.org/spreadsheetml/2006/main" count="82" uniqueCount="70">
  <si>
    <t>Mosfet Dissipation Calcs</t>
  </si>
  <si>
    <t>Input Variables</t>
  </si>
  <si>
    <t>Vin</t>
  </si>
  <si>
    <t>Iin</t>
  </si>
  <si>
    <t>Vout</t>
  </si>
  <si>
    <t>Igate</t>
  </si>
  <si>
    <t>Pmax</t>
  </si>
  <si>
    <t>RdsOn (ohms)</t>
  </si>
  <si>
    <t>Qg (nC)</t>
  </si>
  <si>
    <t>Calculation of Conduction Losses</t>
  </si>
  <si>
    <t>Assumes symmetrical drive</t>
  </si>
  <si>
    <t>Assuming no temp co for rdson and  Qg</t>
  </si>
  <si>
    <t>%D</t>
  </si>
  <si>
    <t>Vdiode</t>
  </si>
  <si>
    <t>Pcond</t>
  </si>
  <si>
    <t>Used equation from LTC3783 Datasheet</t>
  </si>
  <si>
    <t>I^2*R*Duty Cycle</t>
  </si>
  <si>
    <t>Pmax from 120C max die temp, 40C ambient, and 40C/W Rth</t>
  </si>
  <si>
    <t>Calculating Max Switch Frequency</t>
  </si>
  <si>
    <t>Psw Max</t>
  </si>
  <si>
    <t>Pmax - Pcond</t>
  </si>
  <si>
    <t>Pdiss/Cyc</t>
  </si>
  <si>
    <t>Peak power dissipated during miller plateau transition</t>
  </si>
  <si>
    <t>Using max Qgd + Qgs</t>
  </si>
  <si>
    <t>Tsw (ns)</t>
  </si>
  <si>
    <t>Gate Charge / Gate Drive Current</t>
  </si>
  <si>
    <t>E/cyc</t>
  </si>
  <si>
    <t>Max Fsw</t>
  </si>
  <si>
    <t xml:space="preserve">Max switching frequency (Psw / Esw) </t>
  </si>
  <si>
    <t>Playing around with different PD input specifications</t>
  </si>
  <si>
    <t>5V/3A</t>
  </si>
  <si>
    <t>Input</t>
  </si>
  <si>
    <t>Max Fsw (KHz)</t>
  </si>
  <si>
    <t>9V/3A</t>
  </si>
  <si>
    <t>15V/3A</t>
  </si>
  <si>
    <t>15V/4A</t>
  </si>
  <si>
    <t>20V/5A</t>
  </si>
  <si>
    <t>Inductor Current and Ripple Calculations</t>
  </si>
  <si>
    <t>L (uH)</t>
  </si>
  <si>
    <t>Fsw</t>
  </si>
  <si>
    <t>Duty cycle</t>
  </si>
  <si>
    <t>Iripple</t>
  </si>
  <si>
    <t>Chi-Factor</t>
  </si>
  <si>
    <t>X</t>
  </si>
  <si>
    <t>Input Power</t>
  </si>
  <si>
    <t xml:space="preserve">Vinput </t>
  </si>
  <si>
    <t>Iinput</t>
  </si>
  <si>
    <t>Isat</t>
  </si>
  <si>
    <t>Calculating Max Switch Frequency (Using LTC3783 Datasheet)</t>
  </si>
  <si>
    <t>k*vout^1.85*Iin*Crss*Fsw</t>
  </si>
  <si>
    <t>Crss (pF)</t>
  </si>
  <si>
    <t>Calculating Max Switch Frequency (using https://www.electronicdesign.com/boards/calculate-dissipation-mosfets-high-power-supplies)</t>
  </si>
  <si>
    <t>1/2* peak power * time * 2 (gate transitions per switch period) (J)</t>
  </si>
  <si>
    <t>Crss*Vin^2*Fsw*Iload/Igate</t>
  </si>
  <si>
    <t>Minimum Input Current for Given Voltages to maintain X &lt; 0.4</t>
  </si>
  <si>
    <t>Adadpter "Power Range"</t>
  </si>
  <si>
    <t>Charge at 5V 3A (15W) until 16W</t>
  </si>
  <si>
    <t>ESR</t>
  </si>
  <si>
    <t>Vripple_ESR</t>
  </si>
  <si>
    <t>Vripple_Cap</t>
  </si>
  <si>
    <t>Capacitance (uF)</t>
  </si>
  <si>
    <t>Ripple Rating</t>
  </si>
  <si>
    <t>For 22uH Inductor</t>
  </si>
  <si>
    <t>Charge at 9V 3A (27W) until 33W</t>
  </si>
  <si>
    <t>Charge at 15V 3A (45W) until 48W</t>
  </si>
  <si>
    <t>Rt Calculation (kOhm, Curve fitted from LTC3783 datasheet)</t>
  </si>
  <si>
    <t>Output Cap Specs</t>
  </si>
  <si>
    <t>Link to MOSFET</t>
  </si>
  <si>
    <t>Link to Inductor</t>
  </si>
  <si>
    <t>Link to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</si>
</sst>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1"/>
    <xf numFmtId="0" fontId="3" fillId="3" borderId="0" xfId="2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3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umida-america-components-inc/104CDMCCDS-220MC/308-2498-1-ND/9490545" TargetMode="External"/><Relationship Id="rId2" Type="http://schemas.openxmlformats.org/officeDocument/2006/relationships/hyperlink" Target="https://www.digikey.com/product-detail/en/toshiba-semiconductor-and-storage/TK7S10N1ZLQ/TK7S10N1ZLQCT-ND/4815244" TargetMode="External"/><Relationship Id="rId1" Type="http://schemas.openxmlformats.org/officeDocument/2006/relationships/hyperlink" Target="https://www.digikey.com/product-detail/en/toshiba-semiconductor-and-storage/TK7S10N1ZLQ/TK7S10N1ZLQCT-ND/481524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nichicon/PLV1J470MDL1/493-14185-ND/4991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5" zoomScale="115" zoomScaleNormal="115" workbookViewId="0">
      <selection activeCell="F39" sqref="F39"/>
    </sheetView>
  </sheetViews>
  <sheetFormatPr defaultRowHeight="14.4" x14ac:dyDescent="0.3"/>
  <cols>
    <col min="1" max="1" width="10" bestFit="1" customWidth="1"/>
    <col min="2" max="2" width="13.88671875" bestFit="1" customWidth="1"/>
    <col min="3" max="3" width="11.88671875" bestFit="1" customWidth="1"/>
    <col min="4" max="4" width="13.5546875" bestFit="1" customWidth="1"/>
    <col min="5" max="5" width="12.44140625" bestFit="1" customWidth="1"/>
    <col min="6" max="6" width="9.6640625" customWidth="1"/>
    <col min="7" max="7" width="11.6640625" bestFit="1" customWidth="1"/>
    <col min="8" max="8" width="15.33203125" customWidth="1"/>
    <col min="9" max="9" width="15.6640625" bestFit="1" customWidth="1"/>
    <col min="10" max="10" width="12.6640625" bestFit="1" customWidth="1"/>
    <col min="11" max="11" width="56" bestFit="1" customWidth="1"/>
  </cols>
  <sheetData>
    <row r="1" spans="1:11" x14ac:dyDescent="0.3">
      <c r="A1" s="7" t="s">
        <v>0</v>
      </c>
      <c r="B1" s="7"/>
      <c r="C1" s="7"/>
      <c r="D1" s="7"/>
      <c r="E1" s="7"/>
      <c r="F1" s="7"/>
      <c r="G1" s="7"/>
      <c r="H1" s="9" t="s">
        <v>67</v>
      </c>
      <c r="I1" s="9"/>
      <c r="J1" s="9"/>
    </row>
    <row r="2" spans="1:11" x14ac:dyDescent="0.3">
      <c r="A2" s="7" t="s">
        <v>1</v>
      </c>
      <c r="B2" s="7"/>
      <c r="C2" s="7"/>
      <c r="D2" s="7"/>
      <c r="E2" s="7"/>
      <c r="F2" s="7"/>
      <c r="G2" s="7"/>
      <c r="H2" s="1"/>
      <c r="I2" s="2"/>
    </row>
    <row r="3" spans="1:11" x14ac:dyDescent="0.3">
      <c r="A3" t="s">
        <v>2</v>
      </c>
      <c r="B3" t="s">
        <v>3</v>
      </c>
      <c r="C3" t="s">
        <v>4</v>
      </c>
      <c r="D3" t="s">
        <v>7</v>
      </c>
      <c r="E3" t="s">
        <v>8</v>
      </c>
      <c r="F3" t="s">
        <v>5</v>
      </c>
      <c r="G3" t="s">
        <v>6</v>
      </c>
      <c r="H3" t="s">
        <v>13</v>
      </c>
      <c r="I3" t="s">
        <v>50</v>
      </c>
      <c r="K3" t="s">
        <v>10</v>
      </c>
    </row>
    <row r="4" spans="1:11" x14ac:dyDescent="0.3">
      <c r="A4">
        <v>20</v>
      </c>
      <c r="B4">
        <v>5</v>
      </c>
      <c r="C4">
        <v>42</v>
      </c>
      <c r="D4">
        <v>4.8000000000000001E-2</v>
      </c>
      <c r="E4">
        <v>5.5</v>
      </c>
      <c r="F4">
        <v>0.5</v>
      </c>
      <c r="G4">
        <v>2</v>
      </c>
      <c r="H4">
        <v>0.75</v>
      </c>
      <c r="I4">
        <v>36</v>
      </c>
      <c r="K4" t="s">
        <v>23</v>
      </c>
    </row>
    <row r="5" spans="1:11" x14ac:dyDescent="0.3">
      <c r="K5" t="s">
        <v>11</v>
      </c>
    </row>
    <row r="6" spans="1:11" x14ac:dyDescent="0.3">
      <c r="K6" t="s">
        <v>17</v>
      </c>
    </row>
    <row r="7" spans="1:11" x14ac:dyDescent="0.3">
      <c r="A7" s="7" t="s">
        <v>9</v>
      </c>
      <c r="B7" s="7"/>
      <c r="C7" s="7"/>
      <c r="D7" s="7"/>
      <c r="E7" s="7"/>
      <c r="F7" s="7"/>
      <c r="G7" s="7"/>
      <c r="H7" s="1"/>
      <c r="I7" s="3"/>
    </row>
    <row r="8" spans="1:11" x14ac:dyDescent="0.3">
      <c r="A8" t="s">
        <v>12</v>
      </c>
      <c r="B8">
        <f>(C4+H4-A4)/(C4+H4)</f>
        <v>0.53216374269005851</v>
      </c>
      <c r="K8" t="s">
        <v>15</v>
      </c>
    </row>
    <row r="9" spans="1:11" x14ac:dyDescent="0.3">
      <c r="A9" t="s">
        <v>14</v>
      </c>
      <c r="B9">
        <f>B4^2*D4*B8</f>
        <v>0.63859649122807016</v>
      </c>
      <c r="K9" t="s">
        <v>16</v>
      </c>
    </row>
    <row r="11" spans="1:11" x14ac:dyDescent="0.3">
      <c r="A11" s="7" t="s">
        <v>18</v>
      </c>
      <c r="B11" s="7"/>
      <c r="C11" s="7"/>
      <c r="D11" s="7"/>
      <c r="E11" s="7"/>
      <c r="F11" s="7"/>
      <c r="G11" s="7"/>
    </row>
    <row r="12" spans="1:11" x14ac:dyDescent="0.3">
      <c r="A12" t="s">
        <v>19</v>
      </c>
      <c r="B12">
        <f>G4-B9</f>
        <v>1.3614035087719298</v>
      </c>
      <c r="K12" t="s">
        <v>20</v>
      </c>
    </row>
    <row r="13" spans="1:11" x14ac:dyDescent="0.3">
      <c r="A13" t="s">
        <v>21</v>
      </c>
      <c r="B13">
        <f>(C4+H4)*B4</f>
        <v>213.75</v>
      </c>
      <c r="K13" t="s">
        <v>22</v>
      </c>
    </row>
    <row r="14" spans="1:11" x14ac:dyDescent="0.3">
      <c r="A14" t="s">
        <v>24</v>
      </c>
      <c r="B14">
        <f>E4/F4</f>
        <v>11</v>
      </c>
      <c r="K14" t="s">
        <v>25</v>
      </c>
    </row>
    <row r="15" spans="1:11" x14ac:dyDescent="0.3">
      <c r="A15" t="s">
        <v>26</v>
      </c>
      <c r="B15">
        <f>B13*B14 * (0.000000001)</f>
        <v>2.3512500000000001E-6</v>
      </c>
      <c r="K15" t="s">
        <v>52</v>
      </c>
    </row>
    <row r="16" spans="1:11" x14ac:dyDescent="0.3">
      <c r="A16" s="5" t="s">
        <v>27</v>
      </c>
      <c r="B16" s="5">
        <f>B12/B15</f>
        <v>579012.65657498338</v>
      </c>
      <c r="K16" t="s">
        <v>28</v>
      </c>
    </row>
    <row r="18" spans="1:11" x14ac:dyDescent="0.3">
      <c r="A18" s="7" t="s">
        <v>48</v>
      </c>
      <c r="B18" s="7"/>
      <c r="C18" s="7"/>
      <c r="D18" s="7"/>
      <c r="E18" s="7"/>
      <c r="F18" s="7"/>
      <c r="G18" s="7"/>
      <c r="H18" s="7"/>
      <c r="I18" s="3"/>
    </row>
    <row r="19" spans="1:11" x14ac:dyDescent="0.3">
      <c r="A19" t="s">
        <v>19</v>
      </c>
      <c r="B19">
        <f>G4-B9</f>
        <v>1.3614035087719298</v>
      </c>
      <c r="K19" t="s">
        <v>49</v>
      </c>
    </row>
    <row r="20" spans="1:11" x14ac:dyDescent="0.3">
      <c r="A20" t="s">
        <v>26</v>
      </c>
      <c r="B20">
        <f xml:space="preserve"> 1.7*C4^(1.85)*B4*I4/1000000000000</f>
        <v>3.0812902783556212E-7</v>
      </c>
    </row>
    <row r="21" spans="1:11" x14ac:dyDescent="0.3">
      <c r="A21" t="s">
        <v>27</v>
      </c>
      <c r="B21">
        <f xml:space="preserve"> B19/B20</f>
        <v>4418290.3452331154</v>
      </c>
    </row>
    <row r="23" spans="1:11" x14ac:dyDescent="0.3">
      <c r="A23" s="7" t="s">
        <v>51</v>
      </c>
      <c r="B23" s="7"/>
      <c r="C23" s="7"/>
      <c r="D23" s="7"/>
      <c r="E23" s="7"/>
      <c r="F23" s="7"/>
      <c r="G23" s="7"/>
      <c r="H23" s="7"/>
      <c r="I23" s="7"/>
    </row>
    <row r="24" spans="1:11" x14ac:dyDescent="0.3">
      <c r="A24" t="s">
        <v>19</v>
      </c>
      <c r="B24">
        <f>G4-B9</f>
        <v>1.3614035087719298</v>
      </c>
    </row>
    <row r="25" spans="1:11" x14ac:dyDescent="0.3">
      <c r="A25" t="s">
        <v>26</v>
      </c>
      <c r="B25">
        <f xml:space="preserve"> I4/1000000000000*C4^2*B4/F4</f>
        <v>6.3504E-7</v>
      </c>
      <c r="K25" t="s">
        <v>53</v>
      </c>
    </row>
    <row r="26" spans="1:11" x14ac:dyDescent="0.3">
      <c r="A26" t="s">
        <v>27</v>
      </c>
      <c r="B26">
        <f>B24/B25</f>
        <v>2143807.4905075743</v>
      </c>
    </row>
    <row r="28" spans="1:11" x14ac:dyDescent="0.3">
      <c r="A28" s="7" t="s">
        <v>29</v>
      </c>
      <c r="B28" s="7"/>
      <c r="C28" s="7"/>
      <c r="D28" s="7"/>
      <c r="E28" s="7"/>
      <c r="F28" s="7"/>
      <c r="G28" s="7"/>
      <c r="H28" s="7"/>
      <c r="I28" s="7"/>
      <c r="J28" s="7"/>
    </row>
    <row r="29" spans="1:11" x14ac:dyDescent="0.3">
      <c r="A29" t="s">
        <v>31</v>
      </c>
      <c r="B29" t="s">
        <v>32</v>
      </c>
    </row>
    <row r="30" spans="1:11" x14ac:dyDescent="0.3">
      <c r="A30" t="s">
        <v>30</v>
      </c>
      <c r="B30">
        <v>1147</v>
      </c>
    </row>
    <row r="31" spans="1:11" x14ac:dyDescent="0.3">
      <c r="A31" t="s">
        <v>33</v>
      </c>
      <c r="B31">
        <v>1175</v>
      </c>
    </row>
    <row r="32" spans="1:11" x14ac:dyDescent="0.3">
      <c r="A32" t="s">
        <v>34</v>
      </c>
      <c r="B32">
        <v>1219</v>
      </c>
    </row>
    <row r="33" spans="1:11" x14ac:dyDescent="0.3">
      <c r="A33" t="s">
        <v>35</v>
      </c>
      <c r="B33">
        <v>798</v>
      </c>
    </row>
    <row r="34" spans="1:11" x14ac:dyDescent="0.3">
      <c r="A34" s="5" t="s">
        <v>36</v>
      </c>
      <c r="B34" s="5">
        <v>579</v>
      </c>
    </row>
    <row r="36" spans="1:11" x14ac:dyDescent="0.3">
      <c r="A36" s="7" t="s">
        <v>37</v>
      </c>
      <c r="B36" s="7"/>
      <c r="C36" s="7"/>
      <c r="D36" s="7"/>
      <c r="E36" s="7"/>
      <c r="F36" s="7"/>
      <c r="G36" s="7"/>
      <c r="H36" s="9" t="s">
        <v>68</v>
      </c>
      <c r="I36" s="9"/>
      <c r="J36" s="9"/>
    </row>
    <row r="37" spans="1:11" x14ac:dyDescent="0.3">
      <c r="A37" t="s">
        <v>2</v>
      </c>
      <c r="B37" t="s">
        <v>3</v>
      </c>
      <c r="C37" t="s">
        <v>38</v>
      </c>
      <c r="D37" t="s">
        <v>13</v>
      </c>
      <c r="E37" t="s">
        <v>4</v>
      </c>
      <c r="F37" t="s">
        <v>39</v>
      </c>
      <c r="G37" t="s">
        <v>58</v>
      </c>
      <c r="H37" t="s">
        <v>59</v>
      </c>
      <c r="I37" t="s">
        <v>39</v>
      </c>
      <c r="K37" t="s">
        <v>65</v>
      </c>
    </row>
    <row r="38" spans="1:11" x14ac:dyDescent="0.3">
      <c r="A38">
        <v>5</v>
      </c>
      <c r="B38">
        <v>3</v>
      </c>
      <c r="C38">
        <v>22</v>
      </c>
      <c r="D38">
        <v>0.65</v>
      </c>
      <c r="E38">
        <v>42</v>
      </c>
      <c r="F38">
        <v>516000</v>
      </c>
      <c r="G38">
        <v>0.4</v>
      </c>
      <c r="H38">
        <f>0.5-G38</f>
        <v>9.9999999999999978E-2</v>
      </c>
      <c r="I38">
        <f>F38</f>
        <v>516000</v>
      </c>
      <c r="K38">
        <f>10^(-LOG10(F38/1000)+3.77827)</f>
        <v>11.631086842815245</v>
      </c>
    </row>
    <row r="39" spans="1:11" x14ac:dyDescent="0.3">
      <c r="F39" s="6"/>
    </row>
    <row r="40" spans="1:11" x14ac:dyDescent="0.3">
      <c r="A40" t="s">
        <v>40</v>
      </c>
      <c r="B40">
        <f xml:space="preserve"> (E38+D38-A38)/(D38+E38)</f>
        <v>0.88276670574443139</v>
      </c>
    </row>
    <row r="41" spans="1:11" x14ac:dyDescent="0.3">
      <c r="A41" t="s">
        <v>41</v>
      </c>
      <c r="B41">
        <f>(A38*B40/F38)/(C38/1000000)</f>
        <v>0.38881549759708928</v>
      </c>
    </row>
    <row r="42" spans="1:11" x14ac:dyDescent="0.3">
      <c r="A42" t="s">
        <v>42</v>
      </c>
      <c r="B42">
        <f>B41/B38</f>
        <v>0.12960516586569643</v>
      </c>
    </row>
    <row r="43" spans="1:11" x14ac:dyDescent="0.3">
      <c r="G43" s="9" t="s">
        <v>69</v>
      </c>
      <c r="H43" s="9"/>
      <c r="I43" s="9"/>
    </row>
    <row r="44" spans="1:11" x14ac:dyDescent="0.3">
      <c r="A44" s="7" t="s">
        <v>62</v>
      </c>
      <c r="B44" s="7"/>
      <c r="C44" s="7"/>
      <c r="D44" s="7"/>
      <c r="E44" s="7"/>
      <c r="F44" s="7"/>
      <c r="G44" s="7" t="s">
        <v>66</v>
      </c>
      <c r="H44" s="7"/>
      <c r="I44" s="7"/>
      <c r="J44" s="2"/>
    </row>
    <row r="45" spans="1:11" x14ac:dyDescent="0.3">
      <c r="A45" t="s">
        <v>45</v>
      </c>
      <c r="B45" t="s">
        <v>46</v>
      </c>
      <c r="C45" t="s">
        <v>44</v>
      </c>
      <c r="D45" t="s">
        <v>41</v>
      </c>
      <c r="E45" t="s">
        <v>43</v>
      </c>
      <c r="F45" t="s">
        <v>47</v>
      </c>
      <c r="G45" t="s">
        <v>57</v>
      </c>
      <c r="H45" t="s">
        <v>60</v>
      </c>
      <c r="I45" t="s">
        <v>61</v>
      </c>
    </row>
    <row r="46" spans="1:11" x14ac:dyDescent="0.3">
      <c r="A46" s="4">
        <v>5</v>
      </c>
      <c r="B46" s="4">
        <v>2</v>
      </c>
      <c r="C46" s="4">
        <f>A46*B46</f>
        <v>10</v>
      </c>
      <c r="D46" s="4">
        <v>0.40129999999999999</v>
      </c>
      <c r="E46" s="4">
        <f>D46/B46</f>
        <v>0.20065</v>
      </c>
      <c r="F46" s="4">
        <f>B46+D46/2</f>
        <v>2.20065</v>
      </c>
      <c r="G46">
        <f>G38/F46</f>
        <v>0.1817644786767546</v>
      </c>
      <c r="H46">
        <f>C46*0.85/E38/(H38*I38)*1000000</f>
        <v>3.922111480251016</v>
      </c>
      <c r="I46">
        <f>(C46*0.85/42)*SQRT((42-A46)/A46)</f>
        <v>0.55053571106786314</v>
      </c>
    </row>
    <row r="47" spans="1:11" x14ac:dyDescent="0.3">
      <c r="A47" s="4">
        <v>5</v>
      </c>
      <c r="B47" s="4">
        <v>3</v>
      </c>
      <c r="C47" s="4">
        <f t="shared" ref="C47:C53" si="0">A47*B47</f>
        <v>15</v>
      </c>
      <c r="D47" s="4">
        <v>0.64549999999999996</v>
      </c>
      <c r="E47" s="4">
        <f>D47/B47</f>
        <v>0.21516666666666664</v>
      </c>
      <c r="F47" s="4">
        <f>B47+D47/2</f>
        <v>3.3227500000000001</v>
      </c>
      <c r="G47">
        <f>G38/F47</f>
        <v>0.12038221352795125</v>
      </c>
      <c r="H47">
        <f>C47*0.85/E38/(H38*I38)*1000000</f>
        <v>5.8831672203765235</v>
      </c>
      <c r="I47">
        <f>(C47*0.85/42)*SQRT((42-A47)/A47)</f>
        <v>0.82580356660179466</v>
      </c>
    </row>
    <row r="48" spans="1:11" x14ac:dyDescent="0.3">
      <c r="A48" s="4">
        <v>9</v>
      </c>
      <c r="B48" s="4">
        <v>2</v>
      </c>
      <c r="C48" s="4">
        <f t="shared" si="0"/>
        <v>18</v>
      </c>
      <c r="D48" s="4">
        <v>0.64549999999999996</v>
      </c>
      <c r="E48" s="4">
        <f>D48/B48</f>
        <v>0.32274999999999998</v>
      </c>
      <c r="F48" s="4">
        <f>B48+D48/2</f>
        <v>2.3227500000000001</v>
      </c>
      <c r="G48">
        <f>G38/F48</f>
        <v>0.17220966526746315</v>
      </c>
      <c r="H48">
        <f>C48*0.85/E38/(H38*I38)*1000000</f>
        <v>7.0598006644518287</v>
      </c>
      <c r="I48">
        <f>(C48*0.85/42)*SQRT((42-A48)/A48)</f>
        <v>0.69755403565104634</v>
      </c>
    </row>
    <row r="49" spans="1:11" x14ac:dyDescent="0.3">
      <c r="A49" s="4">
        <v>9</v>
      </c>
      <c r="B49" s="4">
        <v>3</v>
      </c>
      <c r="C49" s="4">
        <f t="shared" si="0"/>
        <v>27</v>
      </c>
      <c r="D49" s="4">
        <v>0.64549999999999996</v>
      </c>
      <c r="E49" s="4">
        <f>D49/B49</f>
        <v>0.21516666666666664</v>
      </c>
      <c r="F49" s="4">
        <f>B49+D49/2</f>
        <v>3.3227500000000001</v>
      </c>
      <c r="G49">
        <f>G38/F49</f>
        <v>0.12038221352795125</v>
      </c>
      <c r="H49">
        <f>C49*0.85/E38/(H38*I38)*1000000</f>
        <v>10.589700996677742</v>
      </c>
      <c r="I49">
        <f>(C49*0.85/42)*SQRT((42-A49)/A49)</f>
        <v>1.0463310534765693</v>
      </c>
    </row>
    <row r="50" spans="1:11" x14ac:dyDescent="0.3">
      <c r="A50" s="4">
        <v>15</v>
      </c>
      <c r="B50" s="4">
        <v>3</v>
      </c>
      <c r="C50" s="4">
        <f t="shared" si="0"/>
        <v>45</v>
      </c>
      <c r="D50" s="4">
        <v>0.88400000000000001</v>
      </c>
      <c r="E50" s="4">
        <f>D50/B50</f>
        <v>0.29466666666666669</v>
      </c>
      <c r="F50" s="4">
        <f>B50+D50/2</f>
        <v>3.4420000000000002</v>
      </c>
      <c r="G50">
        <f>G38/F50</f>
        <v>0.11621150493898896</v>
      </c>
      <c r="H50">
        <f>C50*0.85/E38/(H38*I38)*1000000</f>
        <v>17.649501661129573</v>
      </c>
      <c r="I50">
        <f>(C50*0.85/42)*SQRT((42-A50)/A50)</f>
        <v>1.2218514305623851</v>
      </c>
    </row>
    <row r="51" spans="1:11" x14ac:dyDescent="0.3">
      <c r="A51" s="4">
        <v>20</v>
      </c>
      <c r="B51" s="4">
        <v>3</v>
      </c>
      <c r="C51" s="4">
        <f t="shared" si="0"/>
        <v>60</v>
      </c>
      <c r="D51" s="4">
        <v>0.96560000000000001</v>
      </c>
      <c r="E51" s="4">
        <f>D51/B51</f>
        <v>0.32186666666666669</v>
      </c>
      <c r="F51" s="4">
        <f>B51+D51/2</f>
        <v>3.4828000000000001</v>
      </c>
      <c r="G51">
        <f>G38/F51</f>
        <v>0.11485012059262663</v>
      </c>
      <c r="H51">
        <f>C51*0.85/E38/(H38*I38)*1000000</f>
        <v>23.532668881506094</v>
      </c>
      <c r="I51">
        <f>(C51*0.85/42)*SQRT((42-A51)/A51)</f>
        <v>1.2735536013494697</v>
      </c>
    </row>
    <row r="52" spans="1:11" x14ac:dyDescent="0.3">
      <c r="A52" s="4">
        <v>20</v>
      </c>
      <c r="B52" s="4">
        <v>4</v>
      </c>
      <c r="C52" s="4">
        <f t="shared" si="0"/>
        <v>80</v>
      </c>
      <c r="D52" s="4">
        <v>0.96560000000000001</v>
      </c>
      <c r="E52" s="4">
        <f>D52/B52</f>
        <v>0.2414</v>
      </c>
      <c r="F52" s="4">
        <f>B52+D52/2</f>
        <v>4.4828000000000001</v>
      </c>
      <c r="G52">
        <f>G38/F52</f>
        <v>8.922994556973321E-2</v>
      </c>
      <c r="H52">
        <f>C52*0.85/E38/(H38*I38)*1000000</f>
        <v>31.376891842008128</v>
      </c>
      <c r="I52">
        <f>(C52*0.85/42)*SQRT((42-A52)/A52)</f>
        <v>1.6980714684659599</v>
      </c>
    </row>
    <row r="53" spans="1:11" x14ac:dyDescent="0.3">
      <c r="A53" s="4">
        <v>20</v>
      </c>
      <c r="B53" s="4">
        <v>5</v>
      </c>
      <c r="C53" s="4">
        <f t="shared" si="0"/>
        <v>100</v>
      </c>
      <c r="D53" s="4">
        <v>0.96560000000000001</v>
      </c>
      <c r="E53" s="4">
        <f>D53/B53</f>
        <v>0.19312000000000001</v>
      </c>
      <c r="F53" s="4">
        <f>B53+D53/2</f>
        <v>5.4828000000000001</v>
      </c>
      <c r="G53" s="5">
        <f>G38/F53</f>
        <v>7.2955424235791932E-2</v>
      </c>
      <c r="H53" s="5">
        <f>C53*0.85/E38/(H38*I38)*1000000</f>
        <v>39.221114802510158</v>
      </c>
      <c r="I53" s="5">
        <f>(C53*0.85/42)*SQRT((42-A53)/A53)</f>
        <v>2.1225893355824494</v>
      </c>
    </row>
    <row r="55" spans="1:11" x14ac:dyDescent="0.3">
      <c r="A55" s="7" t="s">
        <v>54</v>
      </c>
      <c r="B55" s="7"/>
      <c r="C55" s="7"/>
      <c r="D55" s="7"/>
      <c r="E55" s="7"/>
      <c r="F55" s="7"/>
      <c r="G55" s="8" t="s">
        <v>55</v>
      </c>
      <c r="H55" s="8"/>
    </row>
    <row r="56" spans="1:11" x14ac:dyDescent="0.3">
      <c r="A56">
        <v>5</v>
      </c>
      <c r="B56">
        <f>E56/0.4</f>
        <v>1.00325</v>
      </c>
      <c r="C56">
        <f>A56*B56</f>
        <v>5.0162499999999994</v>
      </c>
      <c r="E56">
        <v>0.40129999999999999</v>
      </c>
      <c r="G56">
        <v>0.5</v>
      </c>
      <c r="H56">
        <v>15</v>
      </c>
    </row>
    <row r="57" spans="1:11" x14ac:dyDescent="0.3">
      <c r="A57">
        <v>9</v>
      </c>
      <c r="B57">
        <f t="shared" ref="B57:B59" si="1">E57/0.4</f>
        <v>1.6137499999999998</v>
      </c>
      <c r="C57">
        <f t="shared" ref="C57:C59" si="2">A57*B57</f>
        <v>14.523749999999998</v>
      </c>
      <c r="E57">
        <v>0.64549999999999996</v>
      </c>
      <c r="G57">
        <v>15</v>
      </c>
      <c r="H57">
        <v>27</v>
      </c>
      <c r="K57" t="s">
        <v>56</v>
      </c>
    </row>
    <row r="58" spans="1:11" x14ac:dyDescent="0.3">
      <c r="A58">
        <v>15</v>
      </c>
      <c r="B58">
        <f t="shared" si="1"/>
        <v>2.21</v>
      </c>
      <c r="C58">
        <f t="shared" si="2"/>
        <v>33.15</v>
      </c>
      <c r="E58">
        <v>0.88400000000000001</v>
      </c>
      <c r="G58">
        <v>27</v>
      </c>
      <c r="H58">
        <v>45</v>
      </c>
      <c r="K58" t="s">
        <v>63</v>
      </c>
    </row>
    <row r="59" spans="1:11" x14ac:dyDescent="0.3">
      <c r="A59">
        <v>20</v>
      </c>
      <c r="B59">
        <f t="shared" si="1"/>
        <v>2.4139999999999997</v>
      </c>
      <c r="C59">
        <f t="shared" si="2"/>
        <v>48.279999999999994</v>
      </c>
      <c r="E59">
        <v>0.96560000000000001</v>
      </c>
      <c r="G59">
        <v>45</v>
      </c>
      <c r="H59">
        <v>100</v>
      </c>
      <c r="K59" t="s">
        <v>64</v>
      </c>
    </row>
  </sheetData>
  <mergeCells count="15">
    <mergeCell ref="H36:J36"/>
    <mergeCell ref="G43:I43"/>
    <mergeCell ref="A1:G1"/>
    <mergeCell ref="A7:G7"/>
    <mergeCell ref="A11:G11"/>
    <mergeCell ref="A28:J28"/>
    <mergeCell ref="A55:F55"/>
    <mergeCell ref="G55:H55"/>
    <mergeCell ref="A44:F44"/>
    <mergeCell ref="A18:H18"/>
    <mergeCell ref="A23:I23"/>
    <mergeCell ref="A2:G2"/>
    <mergeCell ref="G44:I44"/>
    <mergeCell ref="H1:J1"/>
    <mergeCell ref="A36:G36"/>
  </mergeCells>
  <hyperlinks>
    <hyperlink ref="H1" r:id="rId1" display="https://www.digikey.com/product-detail/en/toshiba-semiconductor-and-storage/TK7S10N1ZLQ/TK7S10N1ZLQCT-ND/4815244"/>
    <hyperlink ref="H1:J1" r:id="rId2" display="Link to MOSFET"/>
    <hyperlink ref="H36" r:id="rId3"/>
    <hyperlink ref="G43:I43" r:id="rId4" display="Link to Capacitor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2019-01-25T21:25:14Z</dcterms:created>
  <dcterms:modified xsi:type="dcterms:W3CDTF">2019-07-07T20:18:11Z</dcterms:modified>
</cp:coreProperties>
</file>