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 - HDD\Projects\FusIon-Pack\Documentation\"/>
    </mc:Choice>
  </mc:AlternateContent>
  <bookViews>
    <workbookView xWindow="0" yWindow="0" windowWidth="20400" windowHeight="76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H38" i="1" l="1"/>
  <c r="G38" i="1"/>
  <c r="H54" i="1" s="1"/>
  <c r="I49" i="1"/>
  <c r="J47" i="1"/>
  <c r="J48" i="1"/>
  <c r="J49" i="1"/>
  <c r="J50" i="1"/>
  <c r="J51" i="1"/>
  <c r="J52" i="1"/>
  <c r="J53" i="1"/>
  <c r="J54" i="1"/>
  <c r="J55" i="1"/>
  <c r="J46" i="1"/>
  <c r="H53" i="1" l="1"/>
  <c r="H52" i="1"/>
  <c r="I50" i="1"/>
  <c r="I54" i="1"/>
  <c r="H46" i="1"/>
  <c r="H55" i="1"/>
  <c r="H47" i="1"/>
  <c r="H48" i="1"/>
  <c r="H49" i="1"/>
  <c r="H50" i="1"/>
  <c r="H51" i="1"/>
  <c r="I46" i="1"/>
  <c r="I51" i="1"/>
  <c r="I52" i="1"/>
  <c r="I53" i="1"/>
  <c r="I47" i="1"/>
  <c r="I55" i="1"/>
  <c r="I48" i="1"/>
  <c r="C59" i="1"/>
  <c r="C60" i="1"/>
  <c r="C61" i="1"/>
  <c r="C62" i="1"/>
  <c r="C58" i="1"/>
  <c r="B59" i="1"/>
  <c r="B60" i="1"/>
  <c r="B61" i="1"/>
  <c r="B62" i="1"/>
  <c r="B58" i="1"/>
  <c r="F47" i="1"/>
  <c r="F48" i="1"/>
  <c r="F49" i="1"/>
  <c r="F50" i="1"/>
  <c r="F51" i="1"/>
  <c r="F52" i="1"/>
  <c r="F53" i="1"/>
  <c r="F54" i="1"/>
  <c r="F55" i="1"/>
  <c r="F46" i="1"/>
  <c r="G47" i="1"/>
  <c r="G48" i="1"/>
  <c r="G49" i="1"/>
  <c r="G50" i="1"/>
  <c r="G51" i="1"/>
  <c r="G52" i="1"/>
  <c r="G53" i="1"/>
  <c r="G54" i="1"/>
  <c r="G55" i="1"/>
  <c r="G46" i="1"/>
  <c r="B25" i="1"/>
  <c r="B20" i="1" l="1"/>
  <c r="C55" i="1"/>
  <c r="C47" i="1"/>
  <c r="C48" i="1"/>
  <c r="C49" i="1"/>
  <c r="C50" i="1"/>
  <c r="C51" i="1"/>
  <c r="C52" i="1"/>
  <c r="C53" i="1"/>
  <c r="C54" i="1"/>
  <c r="C46" i="1"/>
  <c r="B40" i="1"/>
  <c r="B41" i="1" s="1"/>
  <c r="B42" i="1" s="1"/>
  <c r="B14" i="1" l="1"/>
  <c r="B13" i="1"/>
  <c r="B15" i="1" l="1"/>
  <c r="B8" i="1"/>
  <c r="B9" i="1" s="1"/>
  <c r="B24" i="1" s="1"/>
  <c r="B26" i="1" s="1"/>
  <c r="B12" i="1" l="1"/>
  <c r="B16" i="1" s="1"/>
  <c r="B19" i="1"/>
  <c r="B21" i="1" s="1"/>
</calcChain>
</file>

<file path=xl/sharedStrings.xml><?xml version="1.0" encoding="utf-8"?>
<sst xmlns="http://schemas.openxmlformats.org/spreadsheetml/2006/main" count="84" uniqueCount="69">
  <si>
    <t>Mosfet Dissipation Calcs</t>
  </si>
  <si>
    <t>Input Variables</t>
  </si>
  <si>
    <t>Vin</t>
  </si>
  <si>
    <t>Iin</t>
  </si>
  <si>
    <t>Vout</t>
  </si>
  <si>
    <t>Igate</t>
  </si>
  <si>
    <t>Pmax</t>
  </si>
  <si>
    <t>RdsOn (ohms)</t>
  </si>
  <si>
    <t>Qg (nC)</t>
  </si>
  <si>
    <t>Calculation of Conduction Losses</t>
  </si>
  <si>
    <t>Assumes symmetrical drive</t>
  </si>
  <si>
    <t>Assuming no temp co for rdson and  Qg</t>
  </si>
  <si>
    <t>%D</t>
  </si>
  <si>
    <t>Vdiode</t>
  </si>
  <si>
    <t>Pcond</t>
  </si>
  <si>
    <t>Used equation from LTC3783 Datasheet</t>
  </si>
  <si>
    <t>I^2*R*Duty Cycle</t>
  </si>
  <si>
    <t>Pmax from 120C max die temp, 40C ambient, and 40C/W Rth</t>
  </si>
  <si>
    <t>Calculating Max Switch Frequency</t>
  </si>
  <si>
    <t>Psw Max</t>
  </si>
  <si>
    <t>Pmax - Pcond</t>
  </si>
  <si>
    <t>Pdiss/Cyc</t>
  </si>
  <si>
    <t>Peak power dissipated during miller plateau transition</t>
  </si>
  <si>
    <t>Using max Qgd + Qgs</t>
  </si>
  <si>
    <t>Tsw (ns)</t>
  </si>
  <si>
    <t>Gate Charge / Gate Drive Current</t>
  </si>
  <si>
    <t>E/cyc</t>
  </si>
  <si>
    <t>Max Fsw</t>
  </si>
  <si>
    <t xml:space="preserve">Max switching frequency (Psw / Esw) </t>
  </si>
  <si>
    <t>Playing around with different PD input specifications</t>
  </si>
  <si>
    <t>5V/3A</t>
  </si>
  <si>
    <t>Input</t>
  </si>
  <si>
    <t>Max Fsw (KHz)</t>
  </si>
  <si>
    <t>9V/3A</t>
  </si>
  <si>
    <t>15V/3A</t>
  </si>
  <si>
    <t>15V/4A</t>
  </si>
  <si>
    <t>20V/5A</t>
  </si>
  <si>
    <t>Inductor Current and Ripple Calculations</t>
  </si>
  <si>
    <t>L (uH)</t>
  </si>
  <si>
    <t>Fsw</t>
  </si>
  <si>
    <t>Duty cycle</t>
  </si>
  <si>
    <t>Iripple</t>
  </si>
  <si>
    <t>Chi-Factor</t>
  </si>
  <si>
    <t>X</t>
  </si>
  <si>
    <t>Input Power</t>
  </si>
  <si>
    <t>Nonstandard</t>
  </si>
  <si>
    <t xml:space="preserve">Vinput </t>
  </si>
  <si>
    <t>Iinput</t>
  </si>
  <si>
    <t>Isat</t>
  </si>
  <si>
    <t>Calculating Max Switch Frequency (Using LTC3783 Datasheet)</t>
  </si>
  <si>
    <t>k*vout^1.85*Iin*Crss*Fsw</t>
  </si>
  <si>
    <t>Crss (pF)</t>
  </si>
  <si>
    <t>Calculating Max Switch Frequency (using https://www.electronicdesign.com/boards/calculate-dissipation-mosfets-high-power-supplies)</t>
  </si>
  <si>
    <t>1/2* peak power * time * 2 (gate transitions per switch period) (J)</t>
  </si>
  <si>
    <t>Crss*Vin^2*Fsw*Iload/Igate</t>
  </si>
  <si>
    <t>x</t>
  </si>
  <si>
    <t>For 68uH Inductor</t>
  </si>
  <si>
    <t>Minimum Input Current for Given Voltages to maintain X &lt; 0.4</t>
  </si>
  <si>
    <t>Adadpter "Power Range"</t>
  </si>
  <si>
    <t>-</t>
  </si>
  <si>
    <t>Charge at 9V 3A (27W) until 35W</t>
  </si>
  <si>
    <t>Charge at 5V 3A (15W) until 16W</t>
  </si>
  <si>
    <t>Charge at 15V 3A (45W) until 52W</t>
  </si>
  <si>
    <t>Cap Specs</t>
  </si>
  <si>
    <t>ESR</t>
  </si>
  <si>
    <t>Vripple_ESR</t>
  </si>
  <si>
    <t>Vripple_Cap</t>
  </si>
  <si>
    <t>Capacitance (uF)</t>
  </si>
  <si>
    <t>Ripple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</si>
</sst>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1"/>
    <xf numFmtId="0" fontId="3" fillId="3" borderId="0" xfId="2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zoomScale="115" zoomScaleNormal="115" workbookViewId="0">
      <selection activeCell="E5" sqref="E5"/>
    </sheetView>
  </sheetViews>
  <sheetFormatPr defaultRowHeight="14.4" x14ac:dyDescent="0.3"/>
  <cols>
    <col min="1" max="1" width="10" bestFit="1" customWidth="1"/>
    <col min="2" max="2" width="13.88671875" bestFit="1" customWidth="1"/>
    <col min="3" max="3" width="11.88671875" bestFit="1" customWidth="1"/>
    <col min="4" max="4" width="13.5546875" bestFit="1" customWidth="1"/>
    <col min="5" max="5" width="12.44140625" bestFit="1" customWidth="1"/>
    <col min="6" max="6" width="9.6640625" customWidth="1"/>
    <col min="7" max="7" width="11.6640625" bestFit="1" customWidth="1"/>
    <col min="8" max="8" width="12.109375" customWidth="1"/>
    <col min="9" max="9" width="15.6640625" bestFit="1" customWidth="1"/>
    <col min="10" max="10" width="12.6640625" bestFit="1" customWidth="1"/>
    <col min="11" max="11" width="60.33203125" bestFit="1" customWidth="1"/>
  </cols>
  <sheetData>
    <row r="1" spans="1:11" x14ac:dyDescent="0.3">
      <c r="A1" s="6" t="s">
        <v>0</v>
      </c>
      <c r="B1" s="6"/>
      <c r="C1" s="6"/>
      <c r="D1" s="6"/>
      <c r="E1" s="6"/>
      <c r="F1" s="6"/>
      <c r="G1" s="6"/>
      <c r="H1" s="1"/>
    </row>
    <row r="2" spans="1:11" x14ac:dyDescent="0.3">
      <c r="A2" s="6" t="s">
        <v>1</v>
      </c>
      <c r="B2" s="6"/>
      <c r="C2" s="6"/>
      <c r="D2" s="6"/>
      <c r="E2" s="6"/>
      <c r="F2" s="6"/>
      <c r="G2" s="6"/>
      <c r="H2" s="1"/>
      <c r="I2" s="2"/>
    </row>
    <row r="3" spans="1:11" x14ac:dyDescent="0.3">
      <c r="A3" t="s">
        <v>2</v>
      </c>
      <c r="B3" t="s">
        <v>3</v>
      </c>
      <c r="C3" t="s">
        <v>4</v>
      </c>
      <c r="D3" t="s">
        <v>7</v>
      </c>
      <c r="E3" t="s">
        <v>8</v>
      </c>
      <c r="F3" t="s">
        <v>5</v>
      </c>
      <c r="G3" t="s">
        <v>6</v>
      </c>
      <c r="H3" t="s">
        <v>13</v>
      </c>
      <c r="I3" t="s">
        <v>51</v>
      </c>
      <c r="K3" t="s">
        <v>10</v>
      </c>
    </row>
    <row r="4" spans="1:11" x14ac:dyDescent="0.3">
      <c r="A4">
        <v>20</v>
      </c>
      <c r="B4">
        <v>5</v>
      </c>
      <c r="C4">
        <v>42</v>
      </c>
      <c r="D4">
        <v>0.04</v>
      </c>
      <c r="E4">
        <v>5.5</v>
      </c>
      <c r="F4">
        <v>0.5</v>
      </c>
      <c r="G4">
        <v>2</v>
      </c>
      <c r="H4">
        <v>0.75</v>
      </c>
      <c r="I4">
        <v>54</v>
      </c>
      <c r="K4" t="s">
        <v>23</v>
      </c>
    </row>
    <row r="5" spans="1:11" x14ac:dyDescent="0.3">
      <c r="K5" t="s">
        <v>11</v>
      </c>
    </row>
    <row r="6" spans="1:11" x14ac:dyDescent="0.3">
      <c r="K6" t="s">
        <v>17</v>
      </c>
    </row>
    <row r="7" spans="1:11" x14ac:dyDescent="0.3">
      <c r="A7" s="6" t="s">
        <v>9</v>
      </c>
      <c r="B7" s="6"/>
      <c r="C7" s="6"/>
      <c r="D7" s="6"/>
      <c r="E7" s="6"/>
      <c r="F7" s="6"/>
      <c r="G7" s="6"/>
      <c r="H7" s="1"/>
      <c r="I7" s="3"/>
    </row>
    <row r="8" spans="1:11" x14ac:dyDescent="0.3">
      <c r="A8" t="s">
        <v>12</v>
      </c>
      <c r="B8">
        <f>(C4+H4-A4)/(C4+H4)</f>
        <v>0.53216374269005851</v>
      </c>
      <c r="K8" t="s">
        <v>15</v>
      </c>
    </row>
    <row r="9" spans="1:11" x14ac:dyDescent="0.3">
      <c r="A9" t="s">
        <v>14</v>
      </c>
      <c r="B9">
        <f>B4^2*D4*B8</f>
        <v>0.53216374269005851</v>
      </c>
      <c r="K9" t="s">
        <v>16</v>
      </c>
    </row>
    <row r="11" spans="1:11" x14ac:dyDescent="0.3">
      <c r="A11" s="6" t="s">
        <v>18</v>
      </c>
      <c r="B11" s="6"/>
      <c r="C11" s="6"/>
      <c r="D11" s="6"/>
      <c r="E11" s="6"/>
      <c r="F11" s="6"/>
      <c r="G11" s="6"/>
    </row>
    <row r="12" spans="1:11" x14ac:dyDescent="0.3">
      <c r="A12" t="s">
        <v>19</v>
      </c>
      <c r="B12">
        <f>G4-B9</f>
        <v>1.4678362573099415</v>
      </c>
      <c r="K12" t="s">
        <v>20</v>
      </c>
    </row>
    <row r="13" spans="1:11" x14ac:dyDescent="0.3">
      <c r="A13" t="s">
        <v>21</v>
      </c>
      <c r="B13">
        <f>(C4+H4)*B4</f>
        <v>213.75</v>
      </c>
      <c r="K13" t="s">
        <v>22</v>
      </c>
    </row>
    <row r="14" spans="1:11" x14ac:dyDescent="0.3">
      <c r="A14" t="s">
        <v>24</v>
      </c>
      <c r="B14">
        <f>E4/F4</f>
        <v>11</v>
      </c>
      <c r="K14" t="s">
        <v>25</v>
      </c>
    </row>
    <row r="15" spans="1:11" x14ac:dyDescent="0.3">
      <c r="A15" t="s">
        <v>26</v>
      </c>
      <c r="B15">
        <f>B13*B14 * (0.000000001)</f>
        <v>2.3512500000000001E-6</v>
      </c>
      <c r="K15" t="s">
        <v>53</v>
      </c>
    </row>
    <row r="16" spans="1:11" x14ac:dyDescent="0.3">
      <c r="A16" t="s">
        <v>27</v>
      </c>
      <c r="B16">
        <f>B12/B15</f>
        <v>624279.10996701394</v>
      </c>
      <c r="K16" t="s">
        <v>28</v>
      </c>
    </row>
    <row r="18" spans="1:11" x14ac:dyDescent="0.3">
      <c r="A18" s="6" t="s">
        <v>49</v>
      </c>
      <c r="B18" s="6"/>
      <c r="C18" s="6"/>
      <c r="D18" s="6"/>
      <c r="E18" s="6"/>
      <c r="F18" s="6"/>
      <c r="G18" s="6"/>
      <c r="H18" s="6"/>
      <c r="I18" s="3"/>
    </row>
    <row r="19" spans="1:11" x14ac:dyDescent="0.3">
      <c r="A19" t="s">
        <v>19</v>
      </c>
      <c r="B19">
        <f>G4-B9</f>
        <v>1.4678362573099415</v>
      </c>
      <c r="K19" t="s">
        <v>50</v>
      </c>
    </row>
    <row r="20" spans="1:11" x14ac:dyDescent="0.3">
      <c r="A20" t="s">
        <v>26</v>
      </c>
      <c r="B20">
        <f xml:space="preserve"> 1.7*C4^(1.85)*B4*I4/1000000000000</f>
        <v>4.6219354175334313E-7</v>
      </c>
    </row>
    <row r="21" spans="1:11" x14ac:dyDescent="0.3">
      <c r="A21" t="s">
        <v>27</v>
      </c>
      <c r="B21">
        <f xml:space="preserve"> B19/B20</f>
        <v>3175804.3432231154</v>
      </c>
    </row>
    <row r="23" spans="1:11" x14ac:dyDescent="0.3">
      <c r="A23" s="6" t="s">
        <v>52</v>
      </c>
      <c r="B23" s="6"/>
      <c r="C23" s="6"/>
      <c r="D23" s="6"/>
      <c r="E23" s="6"/>
      <c r="F23" s="6"/>
      <c r="G23" s="6"/>
      <c r="H23" s="6"/>
      <c r="I23" s="6"/>
    </row>
    <row r="24" spans="1:11" x14ac:dyDescent="0.3">
      <c r="A24" t="s">
        <v>19</v>
      </c>
      <c r="B24">
        <f>G4-B9</f>
        <v>1.4678362573099415</v>
      </c>
    </row>
    <row r="25" spans="1:11" x14ac:dyDescent="0.3">
      <c r="A25" t="s">
        <v>26</v>
      </c>
      <c r="B25">
        <f xml:space="preserve"> I4/1000000000000*C4^2*B4/F4</f>
        <v>9.5256000000000005E-7</v>
      </c>
      <c r="K25" t="s">
        <v>54</v>
      </c>
    </row>
    <row r="26" spans="1:11" x14ac:dyDescent="0.3">
      <c r="A26" t="s">
        <v>27</v>
      </c>
      <c r="B26">
        <f>B24/B25</f>
        <v>1540938.3737611715</v>
      </c>
    </row>
    <row r="28" spans="1:11" x14ac:dyDescent="0.3">
      <c r="A28" s="6" t="s">
        <v>29</v>
      </c>
      <c r="B28" s="6"/>
      <c r="C28" s="6"/>
      <c r="D28" s="6"/>
      <c r="E28" s="6"/>
      <c r="F28" s="6"/>
      <c r="G28" s="6"/>
      <c r="H28" s="6"/>
      <c r="I28" s="6"/>
      <c r="J28" s="6"/>
    </row>
    <row r="29" spans="1:11" x14ac:dyDescent="0.3">
      <c r="A29" t="s">
        <v>31</v>
      </c>
      <c r="B29" t="s">
        <v>32</v>
      </c>
    </row>
    <row r="30" spans="1:11" x14ac:dyDescent="0.3">
      <c r="A30" t="s">
        <v>30</v>
      </c>
      <c r="B30">
        <v>1192</v>
      </c>
    </row>
    <row r="31" spans="1:11" x14ac:dyDescent="0.3">
      <c r="A31" t="s">
        <v>33</v>
      </c>
      <c r="B31">
        <v>1216</v>
      </c>
    </row>
    <row r="32" spans="1:11" x14ac:dyDescent="0.3">
      <c r="A32" t="s">
        <v>34</v>
      </c>
      <c r="B32">
        <v>1252</v>
      </c>
    </row>
    <row r="33" spans="1:10" x14ac:dyDescent="0.3">
      <c r="A33" t="s">
        <v>35</v>
      </c>
      <c r="B33">
        <v>842</v>
      </c>
    </row>
    <row r="34" spans="1:10" x14ac:dyDescent="0.3">
      <c r="A34" t="s">
        <v>36</v>
      </c>
      <c r="B34">
        <v>624</v>
      </c>
    </row>
    <row r="36" spans="1:10" x14ac:dyDescent="0.3">
      <c r="A36" s="6" t="s">
        <v>37</v>
      </c>
      <c r="B36" s="7"/>
      <c r="C36" s="7"/>
      <c r="D36" s="7"/>
      <c r="E36" s="7"/>
      <c r="F36" s="7"/>
      <c r="G36" s="7"/>
      <c r="H36" s="7"/>
      <c r="I36" s="7"/>
      <c r="J36" s="7"/>
    </row>
    <row r="37" spans="1:10" x14ac:dyDescent="0.3">
      <c r="A37" t="s">
        <v>2</v>
      </c>
      <c r="B37" t="s">
        <v>3</v>
      </c>
      <c r="C37" t="s">
        <v>38</v>
      </c>
      <c r="D37" t="s">
        <v>13</v>
      </c>
      <c r="E37" t="s">
        <v>4</v>
      </c>
      <c r="F37" t="s">
        <v>39</v>
      </c>
      <c r="G37" t="s">
        <v>65</v>
      </c>
      <c r="H37" t="s">
        <v>66</v>
      </c>
      <c r="I37" t="s">
        <v>39</v>
      </c>
    </row>
    <row r="38" spans="1:10" x14ac:dyDescent="0.3">
      <c r="A38">
        <v>20</v>
      </c>
      <c r="B38">
        <v>3</v>
      </c>
      <c r="C38">
        <v>15</v>
      </c>
      <c r="D38">
        <v>0.65</v>
      </c>
      <c r="E38">
        <v>42</v>
      </c>
      <c r="F38">
        <v>600000</v>
      </c>
      <c r="G38">
        <f>0.84*0.5</f>
        <v>0.42</v>
      </c>
      <c r="H38">
        <f>0.84*0.5</f>
        <v>0.42</v>
      </c>
      <c r="I38">
        <f>F38</f>
        <v>600000</v>
      </c>
    </row>
    <row r="40" spans="1:10" x14ac:dyDescent="0.3">
      <c r="A40" t="s">
        <v>40</v>
      </c>
      <c r="B40">
        <f xml:space="preserve"> (E38+D38-A38)/(D38+E38)</f>
        <v>0.53106682297772567</v>
      </c>
    </row>
    <row r="41" spans="1:10" x14ac:dyDescent="0.3">
      <c r="A41" t="s">
        <v>41</v>
      </c>
      <c r="B41">
        <f>(A38*B40/F38)/(C38/1000000)</f>
        <v>1.180148495506057</v>
      </c>
    </row>
    <row r="42" spans="1:10" x14ac:dyDescent="0.3">
      <c r="A42" t="s">
        <v>42</v>
      </c>
      <c r="B42">
        <f>B41/B38</f>
        <v>0.39338283183535233</v>
      </c>
    </row>
    <row r="44" spans="1:10" x14ac:dyDescent="0.3">
      <c r="A44" s="6" t="s">
        <v>56</v>
      </c>
      <c r="B44" s="6"/>
      <c r="C44" s="6"/>
      <c r="D44" s="6"/>
      <c r="E44" s="6"/>
      <c r="F44" s="6"/>
      <c r="H44" s="6" t="s">
        <v>63</v>
      </c>
      <c r="I44" s="6"/>
      <c r="J44" s="6"/>
    </row>
    <row r="45" spans="1:10" x14ac:dyDescent="0.3">
      <c r="A45" t="s">
        <v>46</v>
      </c>
      <c r="B45" t="s">
        <v>47</v>
      </c>
      <c r="C45" t="s">
        <v>44</v>
      </c>
      <c r="D45" t="s">
        <v>45</v>
      </c>
      <c r="E45" t="s">
        <v>41</v>
      </c>
      <c r="F45" t="s">
        <v>43</v>
      </c>
      <c r="G45" t="s">
        <v>48</v>
      </c>
      <c r="H45" t="s">
        <v>64</v>
      </c>
      <c r="I45" t="s">
        <v>67</v>
      </c>
      <c r="J45" t="s">
        <v>68</v>
      </c>
    </row>
    <row r="46" spans="1:10" x14ac:dyDescent="0.3">
      <c r="A46" s="4">
        <v>5</v>
      </c>
      <c r="B46" s="4">
        <v>2</v>
      </c>
      <c r="C46" s="4">
        <f>A46*B46</f>
        <v>10</v>
      </c>
      <c r="D46" s="4"/>
      <c r="E46" s="4">
        <v>0.43269999999999997</v>
      </c>
      <c r="F46" s="4">
        <f>E46/B46</f>
        <v>0.21634999999999999</v>
      </c>
      <c r="G46" s="4">
        <f>B46+E46/2</f>
        <v>2.2163499999999998</v>
      </c>
      <c r="H46">
        <f>G38/G46</f>
        <v>0.18950075574706163</v>
      </c>
      <c r="I46">
        <f>C46*0.85/E38/(H38*I38)*1000000</f>
        <v>0.80309901738473166</v>
      </c>
      <c r="J46">
        <f>(C46*0.85/42)*SQRT((42-A46)/A46)</f>
        <v>0.55053571106786314</v>
      </c>
    </row>
    <row r="47" spans="1:10" x14ac:dyDescent="0.3">
      <c r="A47" s="4">
        <v>5</v>
      </c>
      <c r="B47" s="4">
        <v>3</v>
      </c>
      <c r="C47" s="4">
        <f t="shared" ref="C47:C55" si="0">A47*B47</f>
        <v>15</v>
      </c>
      <c r="D47" s="4"/>
      <c r="E47" s="4">
        <v>0.43269999999999997</v>
      </c>
      <c r="F47" s="4">
        <f t="shared" ref="F47:F55" si="1">E47/B47</f>
        <v>0.14423333333333332</v>
      </c>
      <c r="G47" s="4">
        <f t="shared" ref="G47:G55" si="2">B47+E47/2</f>
        <v>3.2163499999999998</v>
      </c>
      <c r="H47">
        <f>G38/G47</f>
        <v>0.13058280348842632</v>
      </c>
      <c r="I47">
        <f>C47*0.85/E38/(H38*I38)*1000000</f>
        <v>1.2046485260770976</v>
      </c>
      <c r="J47">
        <f t="shared" ref="J47:J55" si="3">(C47*0.85/42)*SQRT((42-A47)/A47)</f>
        <v>0.82580356660179466</v>
      </c>
    </row>
    <row r="48" spans="1:10" x14ac:dyDescent="0.3">
      <c r="A48" s="4">
        <v>9</v>
      </c>
      <c r="B48" s="4">
        <v>2</v>
      </c>
      <c r="C48" s="4">
        <f t="shared" si="0"/>
        <v>18</v>
      </c>
      <c r="D48" s="4"/>
      <c r="E48" s="4">
        <v>0.69610000000000005</v>
      </c>
      <c r="F48" s="4">
        <f t="shared" si="1"/>
        <v>0.34805000000000003</v>
      </c>
      <c r="G48" s="4">
        <f t="shared" si="2"/>
        <v>2.3480500000000002</v>
      </c>
      <c r="H48">
        <f>G38/G48</f>
        <v>0.17887182981623045</v>
      </c>
      <c r="I48">
        <f>C48*0.85/E38/(H38*I38)*1000000</f>
        <v>1.4455782312925169</v>
      </c>
      <c r="J48">
        <f t="shared" si="3"/>
        <v>0.69755403565104634</v>
      </c>
    </row>
    <row r="49" spans="1:11" x14ac:dyDescent="0.3">
      <c r="A49" s="4">
        <v>9</v>
      </c>
      <c r="B49" s="4">
        <v>3</v>
      </c>
      <c r="C49" s="4">
        <f t="shared" si="0"/>
        <v>27</v>
      </c>
      <c r="D49" s="4"/>
      <c r="E49" s="4">
        <v>0.69610000000000005</v>
      </c>
      <c r="F49" s="4">
        <f t="shared" si="1"/>
        <v>0.23203333333333334</v>
      </c>
      <c r="G49" s="4">
        <f t="shared" si="2"/>
        <v>3.3480500000000002</v>
      </c>
      <c r="H49">
        <f>G38/G49</f>
        <v>0.12544615522468303</v>
      </c>
      <c r="I49">
        <f>C49*0.85/E38/(H38*I38)*1000000</f>
        <v>2.1683673469387754</v>
      </c>
      <c r="J49">
        <f t="shared" si="3"/>
        <v>1.0463310534765693</v>
      </c>
    </row>
    <row r="50" spans="1:11" x14ac:dyDescent="0.3">
      <c r="A50">
        <v>15</v>
      </c>
      <c r="B50">
        <v>2</v>
      </c>
      <c r="C50">
        <f t="shared" si="0"/>
        <v>30</v>
      </c>
      <c r="D50" t="s">
        <v>55</v>
      </c>
      <c r="E50">
        <v>0.95330000000000004</v>
      </c>
      <c r="F50">
        <f t="shared" si="1"/>
        <v>0.47665000000000002</v>
      </c>
      <c r="G50">
        <f t="shared" si="2"/>
        <v>2.4766500000000002</v>
      </c>
      <c r="H50">
        <f>G38/G50</f>
        <v>0.16958391375446669</v>
      </c>
      <c r="I50">
        <f>C50*0.85/E38/(H38*I38)*1000000</f>
        <v>2.4092970521541952</v>
      </c>
      <c r="J50">
        <f t="shared" si="3"/>
        <v>0.81456762037492336</v>
      </c>
    </row>
    <row r="51" spans="1:11" x14ac:dyDescent="0.3">
      <c r="A51" s="4">
        <v>15</v>
      </c>
      <c r="B51" s="4">
        <v>3</v>
      </c>
      <c r="C51" s="4">
        <f t="shared" si="0"/>
        <v>45</v>
      </c>
      <c r="D51" s="4"/>
      <c r="E51" s="4">
        <v>0.95330000000000004</v>
      </c>
      <c r="F51" s="4">
        <f t="shared" si="1"/>
        <v>0.3177666666666667</v>
      </c>
      <c r="G51" s="4">
        <f t="shared" si="2"/>
        <v>3.4766500000000002</v>
      </c>
      <c r="H51">
        <f>G38/G51</f>
        <v>0.12080594825478548</v>
      </c>
      <c r="I51">
        <f>C51*0.85/E38/(H38*I38)*1000000</f>
        <v>3.6139455782312924</v>
      </c>
      <c r="J51">
        <f t="shared" si="3"/>
        <v>1.2218514305623851</v>
      </c>
    </row>
    <row r="52" spans="1:11" x14ac:dyDescent="0.3">
      <c r="A52">
        <v>20</v>
      </c>
      <c r="B52">
        <v>2</v>
      </c>
      <c r="C52">
        <f t="shared" si="0"/>
        <v>40</v>
      </c>
      <c r="D52" t="s">
        <v>55</v>
      </c>
      <c r="E52">
        <v>1.0412999999999999</v>
      </c>
      <c r="F52">
        <f t="shared" si="1"/>
        <v>0.52064999999999995</v>
      </c>
      <c r="G52">
        <f t="shared" si="2"/>
        <v>2.5206499999999998</v>
      </c>
      <c r="H52">
        <f>G38/G52</f>
        <v>0.1666236883343582</v>
      </c>
      <c r="I52">
        <f>C52*0.85/E38/(H38*I38)*1000000</f>
        <v>3.2123960695389266</v>
      </c>
      <c r="J52">
        <f t="shared" si="3"/>
        <v>0.84903573423297996</v>
      </c>
    </row>
    <row r="53" spans="1:11" x14ac:dyDescent="0.3">
      <c r="A53" s="4">
        <v>20</v>
      </c>
      <c r="B53" s="4">
        <v>3</v>
      </c>
      <c r="C53" s="4">
        <f t="shared" si="0"/>
        <v>60</v>
      </c>
      <c r="D53" s="4"/>
      <c r="E53" s="4">
        <v>1.0412999999999999</v>
      </c>
      <c r="F53" s="4">
        <f t="shared" si="1"/>
        <v>0.34709999999999996</v>
      </c>
      <c r="G53" s="4">
        <f t="shared" si="2"/>
        <v>3.5206499999999998</v>
      </c>
      <c r="H53">
        <f>G38/G53</f>
        <v>0.11929615269907545</v>
      </c>
      <c r="I53">
        <f>C53*0.85/E38/(H38*I38)*1000000</f>
        <v>4.8185941043083904</v>
      </c>
      <c r="J53">
        <f t="shared" si="3"/>
        <v>1.2735536013494697</v>
      </c>
    </row>
    <row r="54" spans="1:11" x14ac:dyDescent="0.3">
      <c r="A54" s="4">
        <v>20</v>
      </c>
      <c r="B54" s="4">
        <v>4</v>
      </c>
      <c r="C54" s="4">
        <f t="shared" si="0"/>
        <v>80</v>
      </c>
      <c r="D54" s="4"/>
      <c r="E54" s="4">
        <v>1.0412999999999999</v>
      </c>
      <c r="F54" s="4">
        <f t="shared" si="1"/>
        <v>0.26032499999999997</v>
      </c>
      <c r="G54" s="4">
        <f t="shared" si="2"/>
        <v>4.5206499999999998</v>
      </c>
      <c r="H54">
        <f>G38/G54</f>
        <v>9.2906993463329382E-2</v>
      </c>
      <c r="I54">
        <f>C54*0.85/E38/(H38*I38)*1000000</f>
        <v>6.4247921390778533</v>
      </c>
      <c r="J54">
        <f t="shared" si="3"/>
        <v>1.6980714684659599</v>
      </c>
    </row>
    <row r="55" spans="1:11" x14ac:dyDescent="0.3">
      <c r="A55" s="4">
        <v>20</v>
      </c>
      <c r="B55" s="4">
        <v>5</v>
      </c>
      <c r="C55" s="4">
        <f t="shared" si="0"/>
        <v>100</v>
      </c>
      <c r="D55" s="4"/>
      <c r="E55" s="4">
        <v>1.0412999999999999</v>
      </c>
      <c r="F55" s="4">
        <f t="shared" si="1"/>
        <v>0.20825999999999997</v>
      </c>
      <c r="G55" s="4">
        <f t="shared" si="2"/>
        <v>5.5206499999999998</v>
      </c>
      <c r="H55" s="5">
        <f>G38/G55</f>
        <v>7.607799806182243E-2</v>
      </c>
      <c r="I55" s="5">
        <f>C55*0.85/E38/(H38*I38)*1000000</f>
        <v>8.0309901738473162</v>
      </c>
      <c r="J55" s="5">
        <f t="shared" si="3"/>
        <v>2.1225893355824494</v>
      </c>
    </row>
    <row r="57" spans="1:11" x14ac:dyDescent="0.3">
      <c r="A57" s="6" t="s">
        <v>57</v>
      </c>
      <c r="B57" s="6"/>
      <c r="C57" s="6"/>
      <c r="D57" s="6"/>
      <c r="E57" s="6"/>
      <c r="F57" s="6"/>
      <c r="G57" s="7" t="s">
        <v>58</v>
      </c>
      <c r="H57" s="7"/>
    </row>
    <row r="58" spans="1:11" x14ac:dyDescent="0.3">
      <c r="A58">
        <v>5</v>
      </c>
      <c r="B58">
        <f>E58/0.4</f>
        <v>1.0817499999999998</v>
      </c>
      <c r="C58">
        <f>A58*B58</f>
        <v>5.4087499999999986</v>
      </c>
      <c r="E58">
        <v>0.43269999999999997</v>
      </c>
      <c r="G58">
        <v>0.5</v>
      </c>
      <c r="H58">
        <v>15</v>
      </c>
    </row>
    <row r="59" spans="1:11" x14ac:dyDescent="0.3">
      <c r="A59">
        <v>9</v>
      </c>
      <c r="B59">
        <f t="shared" ref="B59:B62" si="4">E59/0.4</f>
        <v>1.7404999999999999</v>
      </c>
      <c r="C59">
        <f t="shared" ref="C59:C62" si="5">A59*B59</f>
        <v>15.6645</v>
      </c>
      <c r="E59">
        <v>0.69620000000000004</v>
      </c>
      <c r="G59">
        <v>15</v>
      </c>
      <c r="H59">
        <v>27</v>
      </c>
      <c r="K59" t="s">
        <v>61</v>
      </c>
    </row>
    <row r="60" spans="1:11" x14ac:dyDescent="0.3">
      <c r="A60">
        <v>12</v>
      </c>
      <c r="B60">
        <f t="shared" si="4"/>
        <v>2.1135000000000002</v>
      </c>
      <c r="C60">
        <f t="shared" si="5"/>
        <v>25.362000000000002</v>
      </c>
      <c r="D60" t="s">
        <v>55</v>
      </c>
      <c r="E60">
        <v>0.84540000000000004</v>
      </c>
      <c r="G60" t="s">
        <v>59</v>
      </c>
      <c r="H60" t="s">
        <v>59</v>
      </c>
    </row>
    <row r="61" spans="1:11" x14ac:dyDescent="0.3">
      <c r="A61">
        <v>15</v>
      </c>
      <c r="B61">
        <f t="shared" si="4"/>
        <v>2.3832499999999999</v>
      </c>
      <c r="C61">
        <f t="shared" si="5"/>
        <v>35.748750000000001</v>
      </c>
      <c r="E61">
        <v>0.95330000000000004</v>
      </c>
      <c r="G61">
        <v>27</v>
      </c>
      <c r="H61">
        <v>45</v>
      </c>
      <c r="K61" t="s">
        <v>60</v>
      </c>
    </row>
    <row r="62" spans="1:11" x14ac:dyDescent="0.3">
      <c r="A62">
        <v>20</v>
      </c>
      <c r="B62">
        <f t="shared" si="4"/>
        <v>2.6032499999999996</v>
      </c>
      <c r="C62">
        <f t="shared" si="5"/>
        <v>52.064999999999991</v>
      </c>
      <c r="E62">
        <v>1.0412999999999999</v>
      </c>
      <c r="G62">
        <v>45</v>
      </c>
      <c r="H62">
        <v>100</v>
      </c>
      <c r="K62" t="s">
        <v>62</v>
      </c>
    </row>
  </sheetData>
  <mergeCells count="12">
    <mergeCell ref="A1:G1"/>
    <mergeCell ref="A7:G7"/>
    <mergeCell ref="A11:G11"/>
    <mergeCell ref="A28:J28"/>
    <mergeCell ref="A57:F57"/>
    <mergeCell ref="G57:H57"/>
    <mergeCell ref="A36:J36"/>
    <mergeCell ref="A44:F44"/>
    <mergeCell ref="A18:H18"/>
    <mergeCell ref="A23:I23"/>
    <mergeCell ref="A2:G2"/>
    <mergeCell ref="H44:J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Ishaan</cp:lastModifiedBy>
  <dcterms:created xsi:type="dcterms:W3CDTF">2019-01-25T21:25:14Z</dcterms:created>
  <dcterms:modified xsi:type="dcterms:W3CDTF">2019-07-02T09:07:56Z</dcterms:modified>
</cp:coreProperties>
</file>