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ATA ANALYST\Anudeep Foundations\Excel tasks(Kamatchi mam)\"/>
    </mc:Choice>
  </mc:AlternateContent>
  <xr:revisionPtr revIDLastSave="0" documentId="13_ncr:1_{456FEE5E-2AAC-4157-9E71-AFAEB6496834}" xr6:coauthVersionLast="47" xr6:coauthVersionMax="47" xr10:uidLastSave="{00000000-0000-0000-0000-000000000000}"/>
  <bookViews>
    <workbookView xWindow="-110" yWindow="-110" windowWidth="19420" windowHeight="10420" firstSheet="15" activeTab="19" xr2:uid="{209B229B-FB6D-42B4-A390-6E8865F99D2B}"/>
  </bookViews>
  <sheets>
    <sheet name="Formatting, Alignment" sheetId="1" r:id="rId1"/>
    <sheet name="Paste Special" sheetId="3" r:id="rId2"/>
    <sheet name="Tools to identify &amp; fill blank " sheetId="14" r:id="rId3"/>
    <sheet name="Relative &amp; Absolute Reference" sheetId="16" r:id="rId4"/>
    <sheet name="Formatted Table" sheetId="15" r:id="rId5"/>
    <sheet name="If, IF AND, IF OR" sheetId="17" r:id="rId6"/>
    <sheet name="Filters &amp; Advanced filters" sheetId="18" r:id="rId7"/>
    <sheet name="SUMIF &amp; SUMIFS" sheetId="19" r:id="rId8"/>
    <sheet name="CountIF &amp; CountIFs" sheetId="20" r:id="rId9"/>
    <sheet name="AverageIF &amp; AverageIFS" sheetId="21" r:id="rId10"/>
    <sheet name="Dates, Months &amp; Years, Join" sheetId="23" r:id="rId11"/>
    <sheet name="Protect Cell" sheetId="24" r:id="rId12"/>
    <sheet name="Protect Worksheets &amp; workbook" sheetId="25" r:id="rId13"/>
    <sheet name="Hide Formula" sheetId="26" r:id="rId14"/>
    <sheet name="Hlookup" sheetId="27" r:id="rId15"/>
    <sheet name="Vlookup" sheetId="28" r:id="rId16"/>
    <sheet name="Index" sheetId="29" r:id="rId17"/>
    <sheet name="Matching" sheetId="38" r:id="rId18"/>
    <sheet name="Reverse Lookup" sheetId="39" r:id="rId19"/>
    <sheet name="Color Coding" sheetId="22" r:id="rId20"/>
    <sheet name="Finding duplicates" sheetId="32" r:id="rId21"/>
    <sheet name="Visual Analysis" sheetId="34" r:id="rId22"/>
    <sheet name="Custom Formatting" sheetId="35" r:id="rId23"/>
    <sheet name="Sheet2" sheetId="37" r:id="rId24"/>
  </sheets>
  <externalReferences>
    <externalReference r:id="rId25"/>
  </externalReferences>
  <definedNames>
    <definedName name="_xlnm._FilterDatabase" localSheetId="6" hidden="1">'Filters &amp; Advanced filters'!$A$3:$F$214</definedName>
    <definedName name="_xlnm._FilterDatabase" localSheetId="20" hidden="1">'Finding duplicates'!$A$1:$M$501</definedName>
    <definedName name="_xlnm._FilterDatabase" localSheetId="7" hidden="1">'SUMIF &amp; SUMIFS'!$A$18:$M$517</definedName>
    <definedName name="gadgets">[1]Matching!$A$2:$A$11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5" l="1"/>
  <c r="H14" i="15"/>
  <c r="C29" i="17"/>
  <c r="C30" i="17"/>
  <c r="C28" i="17"/>
  <c r="C27" i="17"/>
  <c r="H23" i="21"/>
  <c r="H24" i="21"/>
  <c r="H25" i="21"/>
  <c r="H26" i="21"/>
  <c r="F8" i="21"/>
  <c r="F9" i="21"/>
  <c r="F7" i="21"/>
  <c r="S41" i="20"/>
  <c r="S42" i="20"/>
  <c r="S43" i="20"/>
  <c r="S40" i="20"/>
  <c r="G6" i="20"/>
  <c r="G7" i="20"/>
  <c r="G8" i="20"/>
  <c r="G9" i="20"/>
  <c r="G10" i="20"/>
  <c r="G11" i="20"/>
  <c r="G12" i="20"/>
  <c r="G13" i="20"/>
  <c r="G14" i="20"/>
  <c r="G15" i="20"/>
  <c r="G5" i="20"/>
  <c r="R26" i="19"/>
  <c r="R27" i="19"/>
  <c r="R28" i="19"/>
  <c r="R25" i="19"/>
  <c r="F8" i="19"/>
  <c r="F9" i="19"/>
  <c r="F7" i="19"/>
  <c r="H17" i="15"/>
  <c r="H16" i="15"/>
  <c r="H15" i="15"/>
  <c r="K11" i="16"/>
  <c r="L11" i="16"/>
  <c r="M11" i="16"/>
  <c r="N11" i="16"/>
  <c r="O11" i="16"/>
  <c r="J11" i="16"/>
  <c r="F11" i="16"/>
  <c r="F12" i="16"/>
  <c r="F13" i="16"/>
  <c r="F14" i="16"/>
  <c r="F15" i="16"/>
  <c r="F10" i="16"/>
  <c r="K4" i="16"/>
  <c r="L4" i="16"/>
  <c r="M4" i="16"/>
  <c r="N4" i="16"/>
  <c r="O4" i="16"/>
  <c r="J4" i="16"/>
  <c r="G3" i="16"/>
  <c r="G4" i="16"/>
  <c r="G5" i="16"/>
  <c r="G6" i="16"/>
  <c r="G7" i="16"/>
  <c r="G2" i="16"/>
  <c r="G28" i="17"/>
  <c r="G29" i="17"/>
  <c r="G30" i="17"/>
  <c r="G27" i="17"/>
  <c r="F30" i="17"/>
  <c r="F29" i="17"/>
  <c r="F28" i="17"/>
  <c r="F27" i="17"/>
  <c r="E5" i="17"/>
  <c r="E6" i="17"/>
  <c r="E7" i="17"/>
  <c r="E8" i="17"/>
  <c r="E9" i="17"/>
  <c r="E10" i="17"/>
  <c r="E11" i="17"/>
  <c r="E12" i="17"/>
  <c r="E4" i="17"/>
  <c r="D5" i="17"/>
  <c r="D6" i="17"/>
  <c r="D7" i="17"/>
  <c r="D8" i="17"/>
  <c r="D9" i="17"/>
  <c r="D10" i="17"/>
  <c r="D11" i="17"/>
  <c r="D12" i="17"/>
  <c r="D4" i="17"/>
  <c r="H14" i="39"/>
  <c r="D11" i="38"/>
  <c r="I11" i="29"/>
  <c r="E16" i="29"/>
  <c r="D16" i="29"/>
  <c r="G6" i="39"/>
  <c r="H6" i="39"/>
  <c r="G7" i="39"/>
  <c r="H7" i="39"/>
  <c r="G8" i="39"/>
  <c r="H8" i="39"/>
  <c r="E5" i="38"/>
  <c r="N23" i="28"/>
  <c r="F17" i="27"/>
  <c r="C17" i="27"/>
  <c r="C18" i="27" s="1"/>
  <c r="O12" i="28"/>
  <c r="O9" i="28"/>
  <c r="P9" i="28" s="1"/>
  <c r="F10" i="27"/>
  <c r="B10" i="27"/>
  <c r="I10" i="27"/>
  <c r="J10" i="27" s="1"/>
  <c r="E10" i="27"/>
  <c r="H17" i="28"/>
  <c r="J13" i="28"/>
  <c r="H3" i="28"/>
  <c r="H4" i="28"/>
  <c r="H7" i="29"/>
  <c r="C68" i="23"/>
  <c r="C69" i="23"/>
  <c r="C67" i="23"/>
  <c r="C59" i="23"/>
  <c r="C60" i="23"/>
  <c r="C58" i="23"/>
  <c r="C43" i="23"/>
  <c r="C44" i="23"/>
  <c r="C45" i="23"/>
  <c r="C46" i="23"/>
  <c r="C47" i="23"/>
  <c r="C48" i="23"/>
  <c r="C49" i="23"/>
  <c r="C50" i="23"/>
  <c r="C51" i="23"/>
  <c r="C52" i="23"/>
  <c r="C53" i="23"/>
  <c r="C42" i="23"/>
  <c r="D35" i="23"/>
  <c r="D34" i="23"/>
  <c r="D33" i="23"/>
  <c r="D32" i="23"/>
  <c r="R9" i="23"/>
  <c r="R10" i="23"/>
  <c r="Q9" i="23"/>
  <c r="Q10" i="23"/>
  <c r="R6" i="23"/>
  <c r="R7" i="23"/>
  <c r="R8" i="23"/>
  <c r="R5" i="23"/>
  <c r="Q6" i="23"/>
  <c r="Q7" i="23"/>
  <c r="Q8" i="23"/>
  <c r="Q5" i="23"/>
  <c r="L17" i="23"/>
  <c r="K17" i="23"/>
  <c r="J17" i="23"/>
  <c r="L18" i="23"/>
  <c r="K18" i="23"/>
  <c r="J18" i="23"/>
  <c r="J10" i="23"/>
  <c r="J11" i="23"/>
  <c r="J9" i="23"/>
  <c r="J6" i="23"/>
  <c r="K6" i="23"/>
  <c r="L6" i="23"/>
  <c r="L5" i="23"/>
  <c r="K5" i="23"/>
  <c r="J5" i="23"/>
  <c r="B20" i="23"/>
  <c r="B21" i="23" s="1"/>
  <c r="B15" i="23"/>
  <c r="B16" i="23" s="1"/>
  <c r="B10" i="23"/>
  <c r="B11" i="23" s="1"/>
  <c r="B6" i="23"/>
  <c r="B2" i="23"/>
  <c r="B1" i="23"/>
  <c r="B3" i="23" s="1"/>
  <c r="G23" i="17"/>
  <c r="G24" i="17"/>
  <c r="G25" i="17"/>
  <c r="G22" i="17"/>
  <c r="F23" i="17"/>
  <c r="F24" i="17"/>
  <c r="F25" i="17"/>
  <c r="F22" i="17"/>
  <c r="K3" i="14"/>
  <c r="K4" i="14" s="1"/>
  <c r="K6" i="14"/>
  <c r="K8" i="14"/>
  <c r="K10" i="14"/>
  <c r="K11" i="14" s="1"/>
  <c r="K12" i="14" s="1"/>
  <c r="K14" i="14"/>
  <c r="K15" i="14" s="1"/>
  <c r="K16" i="14" s="1"/>
  <c r="K17" i="14" s="1"/>
  <c r="J3" i="14"/>
  <c r="J4" i="14" s="1"/>
  <c r="J6" i="14"/>
  <c r="J8" i="14"/>
  <c r="J10" i="14"/>
  <c r="J11" i="14" s="1"/>
  <c r="J12" i="14" s="1"/>
  <c r="J14" i="14"/>
  <c r="J15" i="14"/>
  <c r="J16" i="14" s="1"/>
  <c r="J17" i="14" s="1"/>
  <c r="D2" i="14"/>
  <c r="E3" i="14"/>
  <c r="E4" i="14"/>
  <c r="B6" i="14"/>
  <c r="D6" i="14"/>
  <c r="B8" i="14"/>
  <c r="E8" i="14"/>
  <c r="C9" i="14"/>
  <c r="B10" i="14"/>
  <c r="D11" i="14"/>
  <c r="D13" i="14"/>
  <c r="D14" i="14"/>
  <c r="E15" i="14"/>
  <c r="C16" i="14"/>
  <c r="E17" i="14"/>
  <c r="E18" i="14"/>
  <c r="B19" i="14"/>
  <c r="D20" i="14"/>
  <c r="E21" i="14"/>
  <c r="D22" i="14"/>
  <c r="E23" i="14"/>
  <c r="E24" i="14"/>
  <c r="B25" i="14"/>
  <c r="C26" i="14"/>
  <c r="E27" i="14"/>
  <c r="D28" i="14"/>
  <c r="E29" i="14"/>
  <c r="E30" i="14"/>
  <c r="C31" i="14"/>
  <c r="B32" i="14"/>
  <c r="E33" i="14"/>
  <c r="E34" i="14"/>
  <c r="D35" i="14"/>
  <c r="E36" i="14"/>
  <c r="D37" i="14"/>
  <c r="C38" i="14"/>
  <c r="B39" i="14"/>
  <c r="B40" i="14"/>
  <c r="D42" i="14"/>
  <c r="B45" i="14"/>
  <c r="C46" i="14"/>
  <c r="D50" i="14"/>
  <c r="C51" i="14"/>
  <c r="G52" i="3"/>
  <c r="G53" i="3"/>
  <c r="G54" i="3"/>
  <c r="G55" i="3"/>
  <c r="G56" i="3"/>
  <c r="G51" i="3"/>
  <c r="B6" i="3"/>
  <c r="B7" i="3"/>
  <c r="B8" i="3"/>
  <c r="B9" i="3"/>
  <c r="B10" i="3"/>
  <c r="B11" i="3"/>
  <c r="B12" i="3"/>
  <c r="B13" i="3"/>
  <c r="B5" i="3"/>
  <c r="D255" i="32"/>
  <c r="D256" i="32" s="1"/>
  <c r="D327" i="32"/>
  <c r="D328" i="32" s="1"/>
  <c r="D433" i="32"/>
  <c r="D445" i="32"/>
  <c r="D351" i="32"/>
  <c r="D352" i="32" s="1"/>
  <c r="D280" i="32"/>
  <c r="D198" i="32" s="1"/>
  <c r="D199" i="32" s="1"/>
  <c r="D200" i="32" s="1"/>
  <c r="D355" i="32"/>
  <c r="D49" i="32" s="1"/>
  <c r="D21" i="32"/>
  <c r="D111" i="32"/>
  <c r="D112" i="32" s="1"/>
  <c r="D463" i="32"/>
  <c r="D464" i="32" s="1"/>
  <c r="D95" i="32"/>
  <c r="D149" i="32"/>
  <c r="D152" i="32"/>
  <c r="D55" i="32"/>
  <c r="D56" i="32" s="1"/>
  <c r="D31" i="32"/>
  <c r="D204" i="32"/>
  <c r="D207" i="32"/>
  <c r="D294" i="32"/>
  <c r="D295" i="32" s="1"/>
  <c r="D296" i="32" s="1"/>
  <c r="D297" i="32" s="1"/>
  <c r="D389" i="32"/>
  <c r="D301" i="32"/>
  <c r="D302" i="32"/>
  <c r="D410" i="32"/>
  <c r="D480" i="32"/>
  <c r="D481" i="32" s="1"/>
  <c r="D159" i="32"/>
  <c r="D364" i="32" s="1"/>
  <c r="D365" i="32" s="1"/>
  <c r="D366" i="32" s="1"/>
  <c r="D59" i="32" s="1"/>
  <c r="D60" i="32" s="1"/>
  <c r="D367" i="32" s="1"/>
  <c r="D210" i="32"/>
  <c r="D305" i="32"/>
  <c r="D484" i="32"/>
  <c r="D492" i="32"/>
  <c r="D396" i="32"/>
  <c r="D250" i="32"/>
  <c r="D415" i="32" s="1"/>
  <c r="D493" i="32"/>
  <c r="D494" i="32" s="1"/>
  <c r="D495" i="32" s="1"/>
  <c r="D496" i="32" s="1"/>
  <c r="D236" i="32"/>
  <c r="D311" i="32"/>
  <c r="D313" i="32"/>
  <c r="D314" i="32" s="1"/>
  <c r="D315" i="32" s="1"/>
  <c r="D317" i="32"/>
  <c r="D318" i="32"/>
  <c r="D401" i="32"/>
  <c r="D321" i="32"/>
  <c r="D127" i="32" s="1"/>
  <c r="D175" i="32"/>
  <c r="D488" i="32"/>
  <c r="D67" i="32" s="1"/>
  <c r="D68" i="32" s="1"/>
  <c r="D486" i="32"/>
  <c r="D487" i="32" s="1"/>
  <c r="D337" i="32"/>
  <c r="D338" i="32" s="1"/>
  <c r="D229" i="32"/>
  <c r="D282" i="32"/>
  <c r="D283" i="32" s="1"/>
  <c r="D284" i="32" s="1"/>
  <c r="D167" i="32"/>
  <c r="D356" i="32" s="1"/>
  <c r="D357" i="32" s="1"/>
  <c r="D384" i="32"/>
  <c r="D457" i="32" s="1"/>
  <c r="D90" i="32"/>
  <c r="D91" i="32" s="1"/>
  <c r="D92" i="32" s="1"/>
  <c r="D93" i="32" s="1"/>
  <c r="D62" i="32"/>
  <c r="D349" i="32" s="1"/>
  <c r="D332" i="32"/>
  <c r="D333" i="32" s="1"/>
  <c r="D435" i="32" s="1"/>
  <c r="D342" i="32"/>
  <c r="D419" i="32"/>
  <c r="D420" i="32" s="1"/>
  <c r="D421" i="32" s="1"/>
  <c r="D422" i="32" s="1"/>
  <c r="D130" i="32"/>
  <c r="D131" i="32" s="1"/>
  <c r="E35" i="20"/>
  <c r="E36" i="20"/>
  <c r="E40" i="20"/>
  <c r="E41" i="20" s="1"/>
  <c r="E42" i="20" s="1"/>
  <c r="E43" i="20" s="1"/>
  <c r="E44" i="20" s="1"/>
  <c r="E45" i="20" s="1"/>
  <c r="E55" i="20"/>
  <c r="E56" i="20"/>
  <c r="E59" i="20"/>
  <c r="E60" i="20" s="1"/>
  <c r="E61" i="20" s="1"/>
  <c r="E62" i="20" s="1"/>
  <c r="E63" i="20" s="1"/>
  <c r="E64" i="20" s="1"/>
  <c r="E65" i="20" s="1"/>
  <c r="E66" i="20" s="1"/>
  <c r="E68" i="20"/>
  <c r="E69" i="20"/>
  <c r="E71" i="20"/>
  <c r="E72" i="20" s="1"/>
  <c r="E73" i="20" s="1"/>
  <c r="E74" i="20" s="1"/>
  <c r="E86" i="20"/>
  <c r="E87" i="20"/>
  <c r="E88" i="20" s="1"/>
  <c r="E89" i="20" s="1"/>
  <c r="E90" i="20" s="1"/>
  <c r="E91" i="20" s="1"/>
  <c r="E92" i="20" s="1"/>
  <c r="E93" i="20" s="1"/>
  <c r="E94" i="20" s="1"/>
  <c r="E95" i="20" s="1"/>
  <c r="E96" i="20" s="1"/>
  <c r="E97" i="20" s="1"/>
  <c r="E99" i="20"/>
  <c r="E100" i="20"/>
  <c r="E101" i="20" s="1"/>
  <c r="E102" i="20" s="1"/>
  <c r="E103" i="20" s="1"/>
  <c r="E104" i="20" s="1"/>
  <c r="E105" i="20" s="1"/>
  <c r="E114" i="20"/>
  <c r="E115" i="20" s="1"/>
  <c r="E124" i="20"/>
  <c r="E126" i="20"/>
  <c r="E127" i="20"/>
  <c r="E128" i="20" s="1"/>
  <c r="E135" i="20"/>
  <c r="E136" i="20" s="1"/>
  <c r="E137" i="20" s="1"/>
  <c r="E138" i="20" s="1"/>
  <c r="E139" i="20" s="1"/>
  <c r="E140" i="20" s="1"/>
  <c r="E143" i="20"/>
  <c r="E144" i="20" s="1"/>
  <c r="E145" i="20" s="1"/>
  <c r="E146" i="20" s="1"/>
  <c r="E147" i="20" s="1"/>
  <c r="E148" i="20" s="1"/>
  <c r="E149" i="20" s="1"/>
  <c r="E152" i="20"/>
  <c r="E153" i="20"/>
  <c r="E154" i="20" s="1"/>
  <c r="E155" i="20" s="1"/>
  <c r="E156" i="20" s="1"/>
  <c r="E157" i="20" s="1"/>
  <c r="E158" i="20" s="1"/>
  <c r="E159" i="20" s="1"/>
  <c r="E160" i="20" s="1"/>
  <c r="E165" i="20"/>
  <c r="E166" i="20" s="1"/>
  <c r="E167" i="20" s="1"/>
  <c r="E169" i="20"/>
  <c r="E170" i="20" s="1"/>
  <c r="E174" i="20"/>
  <c r="E175" i="20"/>
  <c r="E176" i="20"/>
  <c r="E177" i="20"/>
  <c r="E178" i="20" s="1"/>
  <c r="E179" i="20" s="1"/>
  <c r="E186" i="20"/>
  <c r="E190" i="20"/>
  <c r="E191" i="20"/>
  <c r="E193" i="20"/>
  <c r="E195" i="20"/>
  <c r="E196" i="20"/>
  <c r="E197" i="20" s="1"/>
  <c r="E198" i="20" s="1"/>
  <c r="E199" i="20" s="1"/>
  <c r="E200" i="20" s="1"/>
  <c r="E201" i="20" s="1"/>
  <c r="E202" i="20" s="1"/>
  <c r="E203" i="20" s="1"/>
  <c r="E204" i="20" s="1"/>
  <c r="E205" i="20" s="1"/>
  <c r="E206" i="20" s="1"/>
  <c r="E207" i="20" s="1"/>
  <c r="E217" i="20"/>
  <c r="E218" i="20"/>
  <c r="E220" i="20"/>
  <c r="E224" i="20"/>
  <c r="E225" i="20"/>
  <c r="E226" i="20" s="1"/>
  <c r="E228" i="20"/>
  <c r="E231" i="20"/>
  <c r="E232" i="20"/>
  <c r="E236" i="20"/>
  <c r="E237" i="20"/>
  <c r="E238" i="20"/>
  <c r="E242" i="20"/>
  <c r="E243" i="20" s="1"/>
  <c r="E246" i="20"/>
  <c r="E247" i="20" s="1"/>
  <c r="E248" i="20" s="1"/>
  <c r="E250" i="20"/>
  <c r="E252" i="20"/>
  <c r="E256" i="20"/>
  <c r="E257" i="20"/>
  <c r="E265" i="20"/>
  <c r="E266" i="20" s="1"/>
  <c r="E267" i="20" s="1"/>
  <c r="E272" i="20"/>
  <c r="E273" i="20"/>
  <c r="E281" i="20"/>
  <c r="E282" i="20"/>
  <c r="E283" i="20"/>
  <c r="E284" i="20" s="1"/>
  <c r="E285" i="20" s="1"/>
  <c r="E286" i="20" s="1"/>
  <c r="E287" i="20" s="1"/>
  <c r="E289" i="20"/>
  <c r="E290" i="20" s="1"/>
  <c r="E291" i="20" s="1"/>
  <c r="E292" i="20" s="1"/>
  <c r="E293" i="20" s="1"/>
  <c r="E294" i="20" s="1"/>
  <c r="E295" i="20" s="1"/>
  <c r="E303" i="20"/>
  <c r="E304" i="20"/>
  <c r="E305" i="20"/>
  <c r="E307" i="20"/>
  <c r="E311" i="20"/>
  <c r="E315" i="20"/>
  <c r="E316" i="20" s="1"/>
  <c r="E317" i="20" s="1"/>
  <c r="E318" i="20" s="1"/>
  <c r="E319" i="20" s="1"/>
  <c r="E320" i="20" s="1"/>
  <c r="E322" i="20"/>
  <c r="E327" i="20"/>
  <c r="E340" i="20"/>
  <c r="E342" i="20"/>
  <c r="E343" i="20" s="1"/>
  <c r="E344" i="20" s="1"/>
  <c r="E348" i="20"/>
  <c r="E349" i="20"/>
  <c r="E350" i="20"/>
  <c r="E351" i="20" s="1"/>
  <c r="E352" i="20" s="1"/>
  <c r="E354" i="20"/>
  <c r="E355" i="20" s="1"/>
  <c r="E356" i="20" s="1"/>
  <c r="E364" i="20"/>
  <c r="E368" i="20"/>
  <c r="E369" i="20"/>
  <c r="E370" i="20"/>
  <c r="E371" i="20" s="1"/>
  <c r="E372" i="20" s="1"/>
  <c r="E373" i="20" s="1"/>
  <c r="E374" i="20" s="1"/>
  <c r="E376" i="20"/>
  <c r="E377" i="20" s="1"/>
  <c r="E381" i="20"/>
  <c r="E382" i="20" s="1"/>
  <c r="E386" i="20"/>
  <c r="E387" i="20"/>
  <c r="E388" i="20"/>
  <c r="E389" i="20"/>
  <c r="E390" i="20" s="1"/>
  <c r="E393" i="20"/>
  <c r="E398" i="20"/>
  <c r="E399" i="20" s="1"/>
  <c r="E404" i="20"/>
  <c r="E412" i="20"/>
  <c r="E413" i="20"/>
  <c r="E414" i="20"/>
  <c r="E415" i="20" s="1"/>
  <c r="E416" i="20" s="1"/>
  <c r="E417" i="20" s="1"/>
  <c r="E418" i="20" s="1"/>
  <c r="E419" i="20" s="1"/>
  <c r="E420" i="20" s="1"/>
  <c r="E422" i="20"/>
  <c r="E423" i="20"/>
  <c r="E424" i="20"/>
  <c r="E425" i="20"/>
  <c r="E426" i="20" s="1"/>
  <c r="E427" i="20" s="1"/>
  <c r="E428" i="20" s="1"/>
  <c r="E432" i="20"/>
  <c r="E433" i="20" s="1"/>
  <c r="E434" i="20" s="1"/>
  <c r="E436" i="20"/>
  <c r="E437" i="20"/>
  <c r="E438" i="20"/>
  <c r="E445" i="20"/>
  <c r="E446" i="20" s="1"/>
  <c r="E447" i="20" s="1"/>
  <c r="E452" i="20"/>
  <c r="E453" i="20" s="1"/>
  <c r="E454" i="20" s="1"/>
  <c r="E459" i="20"/>
  <c r="E460" i="20"/>
  <c r="E461" i="20"/>
  <c r="E462" i="20" s="1"/>
  <c r="E463" i="20" s="1"/>
  <c r="E464" i="20" s="1"/>
  <c r="E466" i="20"/>
  <c r="E469" i="20"/>
  <c r="E470" i="20" s="1"/>
  <c r="E475" i="20"/>
  <c r="E477" i="20"/>
  <c r="E478" i="20" s="1"/>
  <c r="E479" i="20" s="1"/>
  <c r="E480" i="20" s="1"/>
  <c r="E481" i="20" s="1"/>
  <c r="E484" i="20"/>
  <c r="E485" i="20"/>
  <c r="E488" i="20"/>
  <c r="E495" i="20"/>
  <c r="E496" i="20" s="1"/>
  <c r="E497" i="20" s="1"/>
  <c r="E498" i="20" s="1"/>
  <c r="E499" i="20" s="1"/>
  <c r="E500" i="20" s="1"/>
  <c r="E502" i="20"/>
  <c r="E505" i="20"/>
  <c r="E506" i="20" s="1"/>
  <c r="E508" i="20"/>
  <c r="E510" i="20"/>
  <c r="E511" i="20"/>
  <c r="E512" i="20"/>
  <c r="E517" i="20"/>
  <c r="E519" i="20"/>
  <c r="E526" i="20"/>
  <c r="E527" i="20" s="1"/>
  <c r="C4" i="20"/>
  <c r="C12" i="20"/>
  <c r="C14" i="20"/>
  <c r="C17" i="20"/>
  <c r="C21" i="20"/>
  <c r="C20" i="20" s="1"/>
  <c r="C19" i="20" s="1"/>
  <c r="F4" i="27"/>
  <c r="G4" i="27" s="1"/>
  <c r="K4" i="27"/>
  <c r="L4" i="27" s="1"/>
  <c r="M4" i="27" s="1"/>
  <c r="N4" i="27" s="1"/>
  <c r="O4" i="27" s="1"/>
  <c r="D6" i="28"/>
  <c r="D7" i="28" s="1"/>
  <c r="D11" i="28"/>
  <c r="D12" i="28"/>
  <c r="D13" i="28" s="1"/>
  <c r="D14" i="28" s="1"/>
  <c r="D15" i="28" s="1"/>
  <c r="D16" i="28" s="1"/>
  <c r="D26" i="28"/>
  <c r="D27" i="28" s="1"/>
  <c r="D30" i="28"/>
  <c r="M5" i="3"/>
  <c r="M6" i="3"/>
  <c r="M7" i="3"/>
  <c r="M8" i="3"/>
  <c r="M9" i="3"/>
  <c r="D2" i="26"/>
  <c r="D3" i="26"/>
  <c r="D4" i="26"/>
  <c r="D5" i="26"/>
  <c r="P29" i="23"/>
  <c r="P32" i="23" s="1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D244" i="32" l="1"/>
  <c r="D245" i="32" s="1"/>
  <c r="D246" i="32" s="1"/>
  <c r="D368" i="32"/>
  <c r="D369" i="32" s="1"/>
  <c r="D370" i="32" s="1"/>
  <c r="D371" i="32" s="1"/>
  <c r="D213" i="32" s="1"/>
  <c r="D214" i="32" s="1"/>
  <c r="D322" i="32"/>
  <c r="D323" i="32" s="1"/>
  <c r="D339" i="32"/>
  <c r="D319" i="32"/>
  <c r="D160" i="32"/>
  <c r="D489" i="32"/>
  <c r="D490" i="32" s="1"/>
  <c r="D303" i="32"/>
  <c r="P38" i="23"/>
  <c r="P36" i="23"/>
  <c r="P37" i="23"/>
  <c r="P34" i="23"/>
  <c r="P33" i="23"/>
  <c r="B22" i="23"/>
  <c r="B17" i="23"/>
  <c r="B12" i="23"/>
  <c r="B4" i="23"/>
  <c r="B5" i="23"/>
  <c r="D397" i="32"/>
  <c r="D398" i="32" s="1"/>
  <c r="D63" i="32"/>
  <c r="D81" i="32"/>
  <c r="D298" i="32"/>
  <c r="D299" i="32" s="1"/>
  <c r="D144" i="32"/>
  <c r="D437" i="32"/>
  <c r="D306" i="32"/>
  <c r="D201" i="32"/>
  <c r="D202" i="32" s="1"/>
  <c r="D2" i="32"/>
  <c r="D3" i="32" s="1"/>
  <c r="D135" i="32"/>
  <c r="D136" i="32" s="1"/>
  <c r="D230" i="32"/>
  <c r="D285" i="32" s="1"/>
  <c r="D343" i="32"/>
  <c r="D344" i="32" s="1"/>
  <c r="D345" i="32" s="1"/>
  <c r="D372" i="32" l="1"/>
  <c r="D231" i="32"/>
  <c r="D346" i="32"/>
  <c r="D347" i="32" s="1"/>
  <c r="D286" i="32"/>
  <c r="D287" i="32" s="1"/>
  <c r="D82" i="32"/>
  <c r="D307" i="32"/>
  <c r="D168" i="32" s="1"/>
  <c r="D169" i="32" s="1"/>
  <c r="D170" i="32" s="1"/>
  <c r="D171" i="32" s="1"/>
  <c r="D172" i="32" s="1"/>
  <c r="D438" i="32"/>
  <c r="D85" i="32" s="1"/>
  <c r="D86" i="32" s="1"/>
  <c r="D87" i="32" s="1"/>
  <c r="D145" i="32"/>
  <c r="D146" i="32" s="1"/>
  <c r="D147" i="32" l="1"/>
  <c r="D288" i="32"/>
  <c r="D289" i="32" s="1"/>
  <c r="D96" i="32" l="1"/>
  <c r="D290" i="32"/>
  <c r="D291" i="32" s="1"/>
  <c r="D28" i="32" s="1"/>
  <c r="D29" i="32" s="1"/>
  <c r="D150" i="32" l="1"/>
  <c r="D467" i="32" s="1"/>
  <c r="D468" i="32" s="1"/>
  <c r="D97" i="32"/>
  <c r="D98" i="32" s="1"/>
  <c r="D99" i="32" s="1"/>
  <c r="D100" i="32" s="1"/>
  <c r="D101" i="32" s="1"/>
  <c r="D38" i="32" s="1"/>
  <c r="D39" i="32" s="1"/>
  <c r="D40" i="32" s="1"/>
  <c r="D41" i="32" s="1"/>
  <c r="D102" i="32" l="1"/>
  <c r="D103" i="32" s="1"/>
  <c r="D104" i="32" s="1"/>
  <c r="D105" i="32" s="1"/>
  <c r="D42" i="32"/>
  <c r="D498" i="32" l="1"/>
  <c r="D499" i="32" s="1"/>
  <c r="D218" i="32" s="1"/>
  <c r="D219" i="32" s="1"/>
  <c r="D106" i="32"/>
  <c r="D107" i="32" s="1"/>
  <c r="D108" i="32" s="1"/>
  <c r="D109" i="32" s="1"/>
  <c r="D500" i="32" l="1"/>
  <c r="D220" i="32"/>
  <c r="D221" i="32" s="1"/>
  <c r="D324" i="32" l="1"/>
  <c r="D325" i="32" s="1"/>
  <c r="D222" i="32"/>
  <c r="D223" i="32" s="1"/>
  <c r="D261" i="32" l="1"/>
  <c r="D262" i="32" s="1"/>
  <c r="D423" i="32" s="1"/>
  <c r="D424" i="32" s="1"/>
  <c r="D113" i="32" s="1"/>
  <c r="D114" i="32" s="1"/>
  <c r="D224" i="32"/>
  <c r="D225" i="32" s="1"/>
  <c r="D137" i="32" l="1"/>
  <c r="D138" i="32" s="1"/>
  <c r="D115" i="32"/>
  <c r="D116" i="32" s="1"/>
  <c r="D117" i="32" s="1"/>
  <c r="D118" i="32" s="1"/>
  <c r="D119" i="32" s="1"/>
  <c r="D266" i="32" l="1"/>
  <c r="D120" i="32"/>
  <c r="D121" i="32" s="1"/>
  <c r="D122" i="32" s="1"/>
  <c r="D123" i="32" s="1"/>
  <c r="D425" i="32"/>
  <c r="D426" i="32" s="1"/>
  <c r="D139" i="32"/>
  <c r="D140" i="32" s="1"/>
  <c r="D141" i="32" s="1"/>
  <c r="D14" i="32" s="1"/>
  <c r="D334" i="32" l="1"/>
  <c r="D335" i="32" s="1"/>
  <c r="D267" i="32"/>
  <c r="D190" i="32" l="1"/>
  <c r="D191" i="32" s="1"/>
  <c r="D192" i="32" s="1"/>
  <c r="D193" i="32" s="1"/>
  <c r="D194" i="32" s="1"/>
  <c r="D268" i="32"/>
  <c r="D269" i="32" s="1"/>
  <c r="D439" i="32" l="1"/>
  <c r="D440" i="32" s="1"/>
  <c r="D441" i="32" s="1"/>
  <c r="D442" i="32" s="1"/>
  <c r="D443" i="32" s="1"/>
  <c r="D270" i="32"/>
  <c r="D271" i="32" s="1"/>
  <c r="D272" i="32" s="1"/>
  <c r="D449" i="32" s="1"/>
  <c r="D88" i="32" l="1"/>
  <c r="D142" i="32" s="1"/>
  <c r="D273" i="32" s="1"/>
  <c r="D274" i="32" s="1"/>
  <c r="D450" i="32"/>
  <c r="D451" i="32" s="1"/>
  <c r="D452" i="32" s="1"/>
  <c r="D275" i="32" s="1"/>
  <c r="D276" i="32" s="1"/>
</calcChain>
</file>

<file path=xl/sharedStrings.xml><?xml version="1.0" encoding="utf-8"?>
<sst xmlns="http://schemas.openxmlformats.org/spreadsheetml/2006/main" count="5565" uniqueCount="983">
  <si>
    <t>Formatting</t>
  </si>
  <si>
    <t>Font</t>
  </si>
  <si>
    <t>Alignment</t>
  </si>
  <si>
    <t>Bold</t>
  </si>
  <si>
    <t>Italic</t>
  </si>
  <si>
    <t>Underline</t>
  </si>
  <si>
    <t>Border</t>
  </si>
  <si>
    <t>Background color</t>
  </si>
  <si>
    <t>Font color</t>
  </si>
  <si>
    <t>Text</t>
  </si>
  <si>
    <t>Font 1</t>
  </si>
  <si>
    <t>Font 2</t>
  </si>
  <si>
    <t>Font 3</t>
  </si>
  <si>
    <t>Font 4</t>
  </si>
  <si>
    <t>Numbers</t>
  </si>
  <si>
    <t>Date</t>
  </si>
  <si>
    <t>Currency</t>
  </si>
  <si>
    <t>Brady</t>
  </si>
  <si>
    <t>Pedri</t>
  </si>
  <si>
    <t>Gavi</t>
  </si>
  <si>
    <t>Messi</t>
  </si>
  <si>
    <t>Federer</t>
  </si>
  <si>
    <t>Name</t>
  </si>
  <si>
    <t>Sketchpen</t>
  </si>
  <si>
    <t>Scale</t>
  </si>
  <si>
    <t>Eraser</t>
  </si>
  <si>
    <t>Pencil</t>
  </si>
  <si>
    <t>Pen</t>
  </si>
  <si>
    <t>Price</t>
  </si>
  <si>
    <t>Units</t>
  </si>
  <si>
    <t>Product</t>
  </si>
  <si>
    <t>Q4</t>
  </si>
  <si>
    <t>Q3</t>
  </si>
  <si>
    <t>Q2</t>
  </si>
  <si>
    <t>Q1</t>
  </si>
  <si>
    <t>12</t>
  </si>
  <si>
    <t>8</t>
  </si>
  <si>
    <t>7</t>
  </si>
  <si>
    <t>Percentages</t>
  </si>
  <si>
    <t>Numbers 2</t>
  </si>
  <si>
    <t>Numbers 1</t>
  </si>
  <si>
    <t>Pen set</t>
  </si>
  <si>
    <t>Pen and Pencil</t>
  </si>
  <si>
    <t>Paper</t>
  </si>
  <si>
    <t>Desk</t>
  </si>
  <si>
    <t>Binder</t>
  </si>
  <si>
    <t>E</t>
  </si>
  <si>
    <t>D</t>
  </si>
  <si>
    <t>C</t>
  </si>
  <si>
    <t>B</t>
  </si>
  <si>
    <t>East</t>
  </si>
  <si>
    <t>A</t>
  </si>
  <si>
    <t>Central</t>
  </si>
  <si>
    <t>Quantity</t>
  </si>
  <si>
    <t>Item</t>
  </si>
  <si>
    <t>Employee</t>
  </si>
  <si>
    <t>Region</t>
  </si>
  <si>
    <t>Geography</t>
  </si>
  <si>
    <t>History</t>
  </si>
  <si>
    <t>English</t>
  </si>
  <si>
    <t>Maths</t>
  </si>
  <si>
    <t>Student Number</t>
  </si>
  <si>
    <t>England</t>
  </si>
  <si>
    <t>Football</t>
  </si>
  <si>
    <t>Aaron Ramsdale</t>
  </si>
  <si>
    <t>Norway</t>
  </si>
  <si>
    <t>Martin Ødegaard</t>
  </si>
  <si>
    <t>Germany</t>
  </si>
  <si>
    <t>Marc-André ter Stegen</t>
  </si>
  <si>
    <t>Netherlands</t>
  </si>
  <si>
    <t>Frenkie de Jong</t>
  </si>
  <si>
    <t>Spain</t>
  </si>
  <si>
    <t>Belgium</t>
  </si>
  <si>
    <t>Kevin De Bruyne</t>
  </si>
  <si>
    <t>Portuguese</t>
  </si>
  <si>
    <t>Cristiano Ronaldo</t>
  </si>
  <si>
    <t>Brazil</t>
  </si>
  <si>
    <t>Pelé</t>
  </si>
  <si>
    <t>USA</t>
  </si>
  <si>
    <t>Swimming</t>
  </si>
  <si>
    <t>Michael Phelps</t>
  </si>
  <si>
    <t>India</t>
  </si>
  <si>
    <t>Bhaichung Bhutia</t>
  </si>
  <si>
    <t>Cricket</t>
  </si>
  <si>
    <t>Jhulan Goswami</t>
  </si>
  <si>
    <t>Basketball</t>
  </si>
  <si>
    <t>Kobe Bryant</t>
  </si>
  <si>
    <t>Michael Jordan</t>
  </si>
  <si>
    <t>How many belong to the football sport?</t>
  </si>
  <si>
    <t>Mithali Raj</t>
  </si>
  <si>
    <t>Whose the largest when you consider ID No?</t>
  </si>
  <si>
    <t>Tennis</t>
  </si>
  <si>
    <t>Rafael Nadal</t>
  </si>
  <si>
    <t>Find the average of the Numbers?</t>
  </si>
  <si>
    <t>Rahul Dravid</t>
  </si>
  <si>
    <t>Whose the smallest when you consider ID No?</t>
  </si>
  <si>
    <t>American Football</t>
  </si>
  <si>
    <t>Tom Brady</t>
  </si>
  <si>
    <t>Sunil Chhetri</t>
  </si>
  <si>
    <t>Argentina</t>
  </si>
  <si>
    <t>Leo Messi</t>
  </si>
  <si>
    <t>Switzerland</t>
  </si>
  <si>
    <t>Roger Federer</t>
  </si>
  <si>
    <t>Country</t>
  </si>
  <si>
    <t>Sport</t>
  </si>
  <si>
    <t>Athlete's Name</t>
  </si>
  <si>
    <t>ID No</t>
  </si>
  <si>
    <t>Kasper</t>
  </si>
  <si>
    <t>Iben</t>
  </si>
  <si>
    <t>Jenny</t>
  </si>
  <si>
    <t>Pablo</t>
  </si>
  <si>
    <t>Liam</t>
  </si>
  <si>
    <t>Iva</t>
  </si>
  <si>
    <t>Cost</t>
  </si>
  <si>
    <t>Pokeballs</t>
  </si>
  <si>
    <t>Trainers</t>
  </si>
  <si>
    <t>Absolute Reference</t>
  </si>
  <si>
    <t>Great balls</t>
  </si>
  <si>
    <t>Relative Refernce</t>
  </si>
  <si>
    <t>P</t>
  </si>
  <si>
    <t>O</t>
  </si>
  <si>
    <t>N</t>
  </si>
  <si>
    <t>M</t>
  </si>
  <si>
    <t>Atleast one is A</t>
  </si>
  <si>
    <t>All A's</t>
  </si>
  <si>
    <t>Science</t>
  </si>
  <si>
    <t>IF AND, IF OR</t>
  </si>
  <si>
    <t>2. Check if the Pokemon's total stats is greater than 500: The function returns "Yes" or "No".</t>
  </si>
  <si>
    <t>1. Check if the Pokemon type is grass: The condition is if the "Type 1" value for the Pokemon is "Grass". The function returns "Yes" or "No".</t>
  </si>
  <si>
    <t>Water</t>
  </si>
  <si>
    <t xml:space="preserve">  Blastoise</t>
  </si>
  <si>
    <t xml:space="preserve">  Wartortle</t>
  </si>
  <si>
    <t xml:space="preserve">  Squirtle</t>
  </si>
  <si>
    <t>Fire</t>
  </si>
  <si>
    <t xml:space="preserve">  Charizard</t>
  </si>
  <si>
    <t xml:space="preserve">  Charmeleon</t>
  </si>
  <si>
    <t xml:space="preserve">  Charmander</t>
  </si>
  <si>
    <t>Grass</t>
  </si>
  <si>
    <t xml:space="preserve">  Venusaur</t>
  </si>
  <si>
    <t xml:space="preserve">  Ivysaur</t>
  </si>
  <si>
    <t xml:space="preserve">  Bulbasaur</t>
  </si>
  <si>
    <t>More than 500 total stats</t>
  </si>
  <si>
    <t>Grass Type</t>
  </si>
  <si>
    <t>Total</t>
  </si>
  <si>
    <t>Type 1</t>
  </si>
  <si>
    <t xml:space="preserve">  Name</t>
  </si>
  <si>
    <t>IF</t>
  </si>
  <si>
    <t>1/25/2019</t>
  </si>
  <si>
    <t>Electronic accessories</t>
  </si>
  <si>
    <t>Male</t>
  </si>
  <si>
    <t>Yangon</t>
  </si>
  <si>
    <t>Female</t>
  </si>
  <si>
    <t>Mandalay</t>
  </si>
  <si>
    <t>3/28/2019</t>
  </si>
  <si>
    <t>Fashion accessories</t>
  </si>
  <si>
    <t>3/18/2019</t>
  </si>
  <si>
    <t>Home and lifestyle</t>
  </si>
  <si>
    <t>Naypyitaw</t>
  </si>
  <si>
    <t>Health and beauty</t>
  </si>
  <si>
    <t>2/15/2019</t>
  </si>
  <si>
    <t>1/14/2019</t>
  </si>
  <si>
    <t>3/15/2019</t>
  </si>
  <si>
    <t>1/29/2019</t>
  </si>
  <si>
    <t>Sports and travel</t>
  </si>
  <si>
    <t>2/17/2019</t>
  </si>
  <si>
    <t>Food and beverages</t>
  </si>
  <si>
    <t>3/23/2019</t>
  </si>
  <si>
    <t>3/26/2019</t>
  </si>
  <si>
    <t>1/13/2019</t>
  </si>
  <si>
    <t>3/19/2019</t>
  </si>
  <si>
    <t>1/26/2019</t>
  </si>
  <si>
    <t>3/16/2019</t>
  </si>
  <si>
    <t>1/15/2019</t>
  </si>
  <si>
    <t>1/28/2019</t>
  </si>
  <si>
    <t>1/23/2019</t>
  </si>
  <si>
    <t>2/13/2019</t>
  </si>
  <si>
    <t>3/21/2019</t>
  </si>
  <si>
    <t>1/18/2019</t>
  </si>
  <si>
    <t>1/19/2019</t>
  </si>
  <si>
    <t>1/16/2019</t>
  </si>
  <si>
    <t>2/25/2019</t>
  </si>
  <si>
    <t>2/20/2019</t>
  </si>
  <si>
    <t>1/30/2019</t>
  </si>
  <si>
    <t>3/13/2019</t>
  </si>
  <si>
    <t>3/27/2019</t>
  </si>
  <si>
    <t>3/30/2019</t>
  </si>
  <si>
    <t>1/21/2019</t>
  </si>
  <si>
    <t>2/22/2019</t>
  </si>
  <si>
    <t>2/16/2019</t>
  </si>
  <si>
    <t>2/18/2019</t>
  </si>
  <si>
    <t>1/27/2019</t>
  </si>
  <si>
    <t>2/14/2019</t>
  </si>
  <si>
    <t>1/20/2019</t>
  </si>
  <si>
    <t>3/24/2019</t>
  </si>
  <si>
    <t>3/22/2019</t>
  </si>
  <si>
    <t>3/29/2019</t>
  </si>
  <si>
    <t>2/27/2019</t>
  </si>
  <si>
    <t>3/25/2019</t>
  </si>
  <si>
    <t>2/23/2019</t>
  </si>
  <si>
    <t>1/22/2019</t>
  </si>
  <si>
    <t>1/24/2019</t>
  </si>
  <si>
    <t>2/24/2019</t>
  </si>
  <si>
    <t>2/28/2019</t>
  </si>
  <si>
    <t>1/17/2019</t>
  </si>
  <si>
    <t>J</t>
  </si>
  <si>
    <t>West</t>
  </si>
  <si>
    <t>I</t>
  </si>
  <si>
    <t>Northeast</t>
  </si>
  <si>
    <t>H</t>
  </si>
  <si>
    <t>South East</t>
  </si>
  <si>
    <t>G</t>
  </si>
  <si>
    <t>F</t>
  </si>
  <si>
    <t>Midwest</t>
  </si>
  <si>
    <t>&gt;15-07-2017</t>
  </si>
  <si>
    <t>&lt;2000</t>
  </si>
  <si>
    <t>Cogs</t>
  </si>
  <si>
    <t>Sales Rep</t>
  </si>
  <si>
    <t>Sales</t>
  </si>
  <si>
    <t>cogs</t>
  </si>
  <si>
    <t>Total sales</t>
  </si>
  <si>
    <t>Product line</t>
  </si>
  <si>
    <t>Gender</t>
  </si>
  <si>
    <t>City</t>
  </si>
  <si>
    <t>Advanced Filters</t>
  </si>
  <si>
    <t>Filters</t>
  </si>
  <si>
    <t>Steel</t>
  </si>
  <si>
    <t>Fighting</t>
  </si>
  <si>
    <t>LucarioMega Lucario</t>
  </si>
  <si>
    <t>Lucario</t>
  </si>
  <si>
    <t>Riolu</t>
  </si>
  <si>
    <t>Normal</t>
  </si>
  <si>
    <t>Munchlax</t>
  </si>
  <si>
    <t>Ground</t>
  </si>
  <si>
    <t>Dragon</t>
  </si>
  <si>
    <t>GarchompMega Garchomp</t>
  </si>
  <si>
    <t>Garchomp</t>
  </si>
  <si>
    <t>Gabite</t>
  </si>
  <si>
    <t>Gible</t>
  </si>
  <si>
    <t>Dark</t>
  </si>
  <si>
    <t>Ghost</t>
  </si>
  <si>
    <t>Spiritomb</t>
  </si>
  <si>
    <t>Flying</t>
  </si>
  <si>
    <t>Chatot</t>
  </si>
  <si>
    <t>Happiny</t>
  </si>
  <si>
    <t>Fairy</t>
  </si>
  <si>
    <t>Psychic</t>
  </si>
  <si>
    <t>Mime Jr.</t>
  </si>
  <si>
    <t>Rock</t>
  </si>
  <si>
    <t>Bonsly</t>
  </si>
  <si>
    <t>Bronzong</t>
  </si>
  <si>
    <t>Bronzor</t>
  </si>
  <si>
    <t>Poison</t>
  </si>
  <si>
    <t>Skuntank</t>
  </si>
  <si>
    <t>Stunky</t>
  </si>
  <si>
    <t>Chingling</t>
  </si>
  <si>
    <t>Purugly</t>
  </si>
  <si>
    <t>Glameow</t>
  </si>
  <si>
    <t>Honchkrow</t>
  </si>
  <si>
    <t>Mismagius</t>
  </si>
  <si>
    <t>LopunnyMega Lopunny</t>
  </si>
  <si>
    <t>Lopunny</t>
  </si>
  <si>
    <t>Buneary</t>
  </si>
  <si>
    <t>Drifblim</t>
  </si>
  <si>
    <t>Drifloon</t>
  </si>
  <si>
    <t>Ambipom</t>
  </si>
  <si>
    <t>Gastrodon</t>
  </si>
  <si>
    <t>Shellos</t>
  </si>
  <si>
    <t>Cherrim</t>
  </si>
  <si>
    <t>Cherubi</t>
  </si>
  <si>
    <t>Floatzel</t>
  </si>
  <si>
    <t>Buizel</t>
  </si>
  <si>
    <t>Electric</t>
  </si>
  <si>
    <t>Pachirisu</t>
  </si>
  <si>
    <t>Bug</t>
  </si>
  <si>
    <t>Vespiquen</t>
  </si>
  <si>
    <t>Combee</t>
  </si>
  <si>
    <t>Mothim</t>
  </si>
  <si>
    <t>WormadamTrash Cloak</t>
  </si>
  <si>
    <t>WormadamSandy Cloak</t>
  </si>
  <si>
    <t>WormadamPlant Cloak</t>
  </si>
  <si>
    <t>Burmy</t>
  </si>
  <si>
    <t>Bastiodon</t>
  </si>
  <si>
    <t>Shieldon</t>
  </si>
  <si>
    <t>Rampardos</t>
  </si>
  <si>
    <t>Cranidos</t>
  </si>
  <si>
    <t>Roserade</t>
  </si>
  <si>
    <t>Budew</t>
  </si>
  <si>
    <t>Luxray</t>
  </si>
  <si>
    <t>Luxio</t>
  </si>
  <si>
    <t>Shinx</t>
  </si>
  <si>
    <t>Kricketune</t>
  </si>
  <si>
    <t>Kricketot</t>
  </si>
  <si>
    <t>Bibarel</t>
  </si>
  <si>
    <t>Bidoof</t>
  </si>
  <si>
    <t>Staraptor</t>
  </si>
  <si>
    <t>Staravia</t>
  </si>
  <si>
    <t>Starly</t>
  </si>
  <si>
    <t>Empoleon</t>
  </si>
  <si>
    <t>Prinplup</t>
  </si>
  <si>
    <t>Piplup</t>
  </si>
  <si>
    <t>Infernape</t>
  </si>
  <si>
    <t>Monferno</t>
  </si>
  <si>
    <t>Chimchar</t>
  </si>
  <si>
    <t>Torterra</t>
  </si>
  <si>
    <t>Grotle</t>
  </si>
  <si>
    <t>Turtwig</t>
  </si>
  <si>
    <t>DeoxysSpeed Forme</t>
  </si>
  <si>
    <t>DeoxysDefense Forme</t>
  </si>
  <si>
    <t>DeoxysAttack Forme</t>
  </si>
  <si>
    <t>DeoxysNormal Forme</t>
  </si>
  <si>
    <t>Jirachi</t>
  </si>
  <si>
    <t>RayquazaMega Rayquaza</t>
  </si>
  <si>
    <t>Rayquaza</t>
  </si>
  <si>
    <t>GroudonPrimal Groudon</t>
  </si>
  <si>
    <t>Groudon</t>
  </si>
  <si>
    <t>KyogrePrimal Kyogre</t>
  </si>
  <si>
    <t>Kyogre</t>
  </si>
  <si>
    <t>LatiosMega Latios</t>
  </si>
  <si>
    <t>Latios</t>
  </si>
  <si>
    <t>LatiasMega Latias</t>
  </si>
  <si>
    <t>Latias</t>
  </si>
  <si>
    <t>Registeel</t>
  </si>
  <si>
    <t>Ice</t>
  </si>
  <si>
    <t>Regice</t>
  </si>
  <si>
    <t>Regirock</t>
  </si>
  <si>
    <t>MetagrossMega Metagross</t>
  </si>
  <si>
    <t>Metagross</t>
  </si>
  <si>
    <t>Metang</t>
  </si>
  <si>
    <t>Beldum</t>
  </si>
  <si>
    <t>SalamenceMega Salamence</t>
  </si>
  <si>
    <t>Salamence</t>
  </si>
  <si>
    <t>Shelgon</t>
  </si>
  <si>
    <t>Bagon</t>
  </si>
  <si>
    <t>Luvdisc</t>
  </si>
  <si>
    <t>Relicanth</t>
  </si>
  <si>
    <t>Gorebyss</t>
  </si>
  <si>
    <t>Huntail</t>
  </si>
  <si>
    <t>Clamperl</t>
  </si>
  <si>
    <t>Walrein</t>
  </si>
  <si>
    <t>Sealeo</t>
  </si>
  <si>
    <t>Spheal</t>
  </si>
  <si>
    <t>GlalieMega Glalie</t>
  </si>
  <si>
    <t>Glalie</t>
  </si>
  <si>
    <t>Snorunt</t>
  </si>
  <si>
    <t>Wynaut</t>
  </si>
  <si>
    <t>AbsolMega Absol</t>
  </si>
  <si>
    <t>Absol</t>
  </si>
  <si>
    <t>Chimecho</t>
  </si>
  <si>
    <t>Tropius</t>
  </si>
  <si>
    <t>Dusclops</t>
  </si>
  <si>
    <t>Duskull</t>
  </si>
  <si>
    <t>BanetteMega Banette</t>
  </si>
  <si>
    <t>Banette</t>
  </si>
  <si>
    <t>Shuppet</t>
  </si>
  <si>
    <t>Kecleon</t>
  </si>
  <si>
    <t>Castform</t>
  </si>
  <si>
    <t>Milotic</t>
  </si>
  <si>
    <t>Feebas</t>
  </si>
  <si>
    <t>Armaldo</t>
  </si>
  <si>
    <t>Anorith</t>
  </si>
  <si>
    <t>Cradily</t>
  </si>
  <si>
    <t>Lileep</t>
  </si>
  <si>
    <t>Claydol</t>
  </si>
  <si>
    <t>Baltoy</t>
  </si>
  <si>
    <t>Crawdaunt</t>
  </si>
  <si>
    <t>Corphish</t>
  </si>
  <si>
    <t>Whiscash</t>
  </si>
  <si>
    <t>Barboach</t>
  </si>
  <si>
    <t>Solrock</t>
  </si>
  <si>
    <t>Lunatone</t>
  </si>
  <si>
    <t>Seviper</t>
  </si>
  <si>
    <t>Zangoose</t>
  </si>
  <si>
    <t>AltariaMega Altaria</t>
  </si>
  <si>
    <t>Altaria</t>
  </si>
  <si>
    <t>Swablu</t>
  </si>
  <si>
    <t>Cacturne</t>
  </si>
  <si>
    <t>Cacnea</t>
  </si>
  <si>
    <t>Flygon</t>
  </si>
  <si>
    <t>Vibrava</t>
  </si>
  <si>
    <t>Trapinch</t>
  </si>
  <si>
    <t>Spinda</t>
  </si>
  <si>
    <t>Grumpig</t>
  </si>
  <si>
    <t>Spoink</t>
  </si>
  <si>
    <t>Torkoal</t>
  </si>
  <si>
    <t>CameruptMega Camerupt</t>
  </si>
  <si>
    <t>Camerupt</t>
  </si>
  <si>
    <t>Numel</t>
  </si>
  <si>
    <t>Wailord</t>
  </si>
  <si>
    <t>Wailmer</t>
  </si>
  <si>
    <t>SharpedoMega Sharpedo</t>
  </si>
  <si>
    <t>Sharpedo</t>
  </si>
  <si>
    <t>Carvanha</t>
  </si>
  <si>
    <t>Swalot</t>
  </si>
  <si>
    <t>Gulpin</t>
  </si>
  <si>
    <t>Roselia</t>
  </si>
  <si>
    <t>Illumise</t>
  </si>
  <si>
    <t>Volbeat</t>
  </si>
  <si>
    <t>Minun</t>
  </si>
  <si>
    <t>Plusle</t>
  </si>
  <si>
    <t>ManectricMega Manectric</t>
  </si>
  <si>
    <t>Manectric</t>
  </si>
  <si>
    <t>Electrike</t>
  </si>
  <si>
    <t>MedichamMega Medicham</t>
  </si>
  <si>
    <t>Medicham</t>
  </si>
  <si>
    <t>Meditite</t>
  </si>
  <si>
    <t>AggronMega Aggron</t>
  </si>
  <si>
    <t>Aggron</t>
  </si>
  <si>
    <t>Lairon</t>
  </si>
  <si>
    <t>Aron</t>
  </si>
  <si>
    <t>MawileMega Mawile</t>
  </si>
  <si>
    <t>Mawile</t>
  </si>
  <si>
    <t>SableyeMega Sableye</t>
  </si>
  <si>
    <t>Sableye</t>
  </si>
  <si>
    <t>Delcatty</t>
  </si>
  <si>
    <t>Skitty</t>
  </si>
  <si>
    <t>Nosepass</t>
  </si>
  <si>
    <t>Azurill</t>
  </si>
  <si>
    <t>Hariyama</t>
  </si>
  <si>
    <t>Makuhita</t>
  </si>
  <si>
    <t>Exploud</t>
  </si>
  <si>
    <t>Loudred</t>
  </si>
  <si>
    <t>Whismur</t>
  </si>
  <si>
    <t>Shedinja</t>
  </si>
  <si>
    <t>Ninjask</t>
  </si>
  <si>
    <t>Nincada</t>
  </si>
  <si>
    <t>Slaking</t>
  </si>
  <si>
    <t>Vigoroth</t>
  </si>
  <si>
    <t>Slakoth</t>
  </si>
  <si>
    <t>Breloom</t>
  </si>
  <si>
    <t>Shroomish</t>
  </si>
  <si>
    <t>Masquerain</t>
  </si>
  <si>
    <t>Surskit</t>
  </si>
  <si>
    <t>GardevoirMega Gardevoir</t>
  </si>
  <si>
    <t>Gardevoir</t>
  </si>
  <si>
    <t>Kirlia</t>
  </si>
  <si>
    <t>Ralts</t>
  </si>
  <si>
    <t>Pelipper</t>
  </si>
  <si>
    <t>Wingull</t>
  </si>
  <si>
    <t>Swellow</t>
  </si>
  <si>
    <t>Taillow</t>
  </si>
  <si>
    <t>Shiftry</t>
  </si>
  <si>
    <t>Nuzleaf</t>
  </si>
  <si>
    <t>Seedot</t>
  </si>
  <si>
    <t>Ludicolo</t>
  </si>
  <si>
    <t>Lombre</t>
  </si>
  <si>
    <t>Lotad</t>
  </si>
  <si>
    <t>Dustox</t>
  </si>
  <si>
    <t>Cascoon</t>
  </si>
  <si>
    <t>Beautifly</t>
  </si>
  <si>
    <t>Silcoon</t>
  </si>
  <si>
    <t>Wurmple</t>
  </si>
  <si>
    <t>Linoone</t>
  </si>
  <si>
    <t>Zigzagoon</t>
  </si>
  <si>
    <t>Mightyena</t>
  </si>
  <si>
    <t>Poochyena</t>
  </si>
  <si>
    <t>SwampertMega Swampert</t>
  </si>
  <si>
    <t>Swampert</t>
  </si>
  <si>
    <t>Marshtomp</t>
  </si>
  <si>
    <t>Mudkip</t>
  </si>
  <si>
    <t>BlazikenMega Blaziken</t>
  </si>
  <si>
    <t>Blaziken</t>
  </si>
  <si>
    <t>Combusken</t>
  </si>
  <si>
    <t>Torchic</t>
  </si>
  <si>
    <t>SceptileMega Sceptile</t>
  </si>
  <si>
    <t>Sceptile</t>
  </si>
  <si>
    <t>Grovyle</t>
  </si>
  <si>
    <t>Treecko</t>
  </si>
  <si>
    <t>Celebi</t>
  </si>
  <si>
    <t>Ho-oh</t>
  </si>
  <si>
    <t>Lugia</t>
  </si>
  <si>
    <t>TyranitarMega Tyranitar</t>
  </si>
  <si>
    <t>Tyranitar</t>
  </si>
  <si>
    <t>Pupitar</t>
  </si>
  <si>
    <t>Larvitar</t>
  </si>
  <si>
    <t>Suicune</t>
  </si>
  <si>
    <t>Entei</t>
  </si>
  <si>
    <t>Raikou</t>
  </si>
  <si>
    <t>Blissey</t>
  </si>
  <si>
    <t>Miltank</t>
  </si>
  <si>
    <t>Magby</t>
  </si>
  <si>
    <t>Elekid</t>
  </si>
  <si>
    <t>Smoochum</t>
  </si>
  <si>
    <t>Hitmontop</t>
  </si>
  <si>
    <t>Tyrogue</t>
  </si>
  <si>
    <t>Smeargle</t>
  </si>
  <si>
    <t>Stantler</t>
  </si>
  <si>
    <t>Porygon2</t>
  </si>
  <si>
    <t>Donphan</t>
  </si>
  <si>
    <t>Phanpy</t>
  </si>
  <si>
    <t>Kingdra</t>
  </si>
  <si>
    <t>HoundoomMega Houndoom</t>
  </si>
  <si>
    <t>Houndoom</t>
  </si>
  <si>
    <t>Houndour</t>
  </si>
  <si>
    <t>Skarmory</t>
  </si>
  <si>
    <t>Mantine</t>
  </si>
  <si>
    <t>Delibird</t>
  </si>
  <si>
    <t>Octillery</t>
  </si>
  <si>
    <t>Remoraid</t>
  </si>
  <si>
    <t>Corsola</t>
  </si>
  <si>
    <t>Piloswine</t>
  </si>
  <si>
    <t>Swinub</t>
  </si>
  <si>
    <t>Magcargo</t>
  </si>
  <si>
    <t>Slugma</t>
  </si>
  <si>
    <t>Ursaring</t>
  </si>
  <si>
    <t>Teddiursa</t>
  </si>
  <si>
    <t>Sneasel</t>
  </si>
  <si>
    <t>HeracrossMega Heracross</t>
  </si>
  <si>
    <t>Heracross</t>
  </si>
  <si>
    <t>Shuckle</t>
  </si>
  <si>
    <t>ScizorMega Scizor</t>
  </si>
  <si>
    <t>Scizor</t>
  </si>
  <si>
    <t>Qwilfish</t>
  </si>
  <si>
    <t>Granbull</t>
  </si>
  <si>
    <t>Snubbull</t>
  </si>
  <si>
    <t>SteelixMega Steelix</t>
  </si>
  <si>
    <t>Steelix</t>
  </si>
  <si>
    <t>Gligar</t>
  </si>
  <si>
    <t>Dunsparce</t>
  </si>
  <si>
    <t>Forretress</t>
  </si>
  <si>
    <t>Pineco</t>
  </si>
  <si>
    <t>Girafarig</t>
  </si>
  <si>
    <t>Wobbuffet</t>
  </si>
  <si>
    <t>Unown</t>
  </si>
  <si>
    <t>Misdreavus</t>
  </si>
  <si>
    <t>Slowking</t>
  </si>
  <si>
    <t>Murkrow</t>
  </si>
  <si>
    <t>Umbreon</t>
  </si>
  <si>
    <t>Espeon</t>
  </si>
  <si>
    <t>Quagsire</t>
  </si>
  <si>
    <t>Wooper</t>
  </si>
  <si>
    <t>Yanma</t>
  </si>
  <si>
    <t>Sunflora</t>
  </si>
  <si>
    <t>Sunkern</t>
  </si>
  <si>
    <t>Aipom</t>
  </si>
  <si>
    <t>Jumpluff</t>
  </si>
  <si>
    <t>Skiploom</t>
  </si>
  <si>
    <t>Hoppip</t>
  </si>
  <si>
    <t>Politoed</t>
  </si>
  <si>
    <t>Sudowoodo</t>
  </si>
  <si>
    <t>Azumarill</t>
  </si>
  <si>
    <t>Marill</t>
  </si>
  <si>
    <t>Bellossom</t>
  </si>
  <si>
    <t>AmpharosMega Ampharos</t>
  </si>
  <si>
    <t>Ampharos</t>
  </si>
  <si>
    <t>Flaaffy</t>
  </si>
  <si>
    <t>Mareep</t>
  </si>
  <si>
    <t>Xatu</t>
  </si>
  <si>
    <t>Natu</t>
  </si>
  <si>
    <t>Togetic</t>
  </si>
  <si>
    <t>Togepi</t>
  </si>
  <si>
    <t>Igglybuff</t>
  </si>
  <si>
    <t>Cleffa</t>
  </si>
  <si>
    <t>Pichu</t>
  </si>
  <si>
    <t>Lanturn</t>
  </si>
  <si>
    <t>Chinchou</t>
  </si>
  <si>
    <t>Crobat</t>
  </si>
  <si>
    <t>Ariados</t>
  </si>
  <si>
    <t>Spinarak</t>
  </si>
  <si>
    <t>Ledian</t>
  </si>
  <si>
    <t>Ledyba</t>
  </si>
  <si>
    <t>Noctowl</t>
  </si>
  <si>
    <t>Hoothoot</t>
  </si>
  <si>
    <t>Furret</t>
  </si>
  <si>
    <t>Sentret</t>
  </si>
  <si>
    <t>Feraligatr</t>
  </si>
  <si>
    <t>Croconaw</t>
  </si>
  <si>
    <t>Totodile</t>
  </si>
  <si>
    <t>Typhlosion</t>
  </si>
  <si>
    <t>Quilava</t>
  </si>
  <si>
    <t>Cyndaquil</t>
  </si>
  <si>
    <t>Meganium</t>
  </si>
  <si>
    <t>Bayleef</t>
  </si>
  <si>
    <t>Chikorita</t>
  </si>
  <si>
    <t>Mew</t>
  </si>
  <si>
    <t>MewtwoMega Mewtwo Y</t>
  </si>
  <si>
    <t>MewtwoMega Mewtwo X</t>
  </si>
  <si>
    <t>Mewtwo</t>
  </si>
  <si>
    <t>Dragonite</t>
  </si>
  <si>
    <t>Dragonair</t>
  </si>
  <si>
    <t>Dratini</t>
  </si>
  <si>
    <t>Moltres</t>
  </si>
  <si>
    <t>Zapdos</t>
  </si>
  <si>
    <t>Articuno</t>
  </si>
  <si>
    <t>Snorlax</t>
  </si>
  <si>
    <t>AerodactylMega Aerodactyl</t>
  </si>
  <si>
    <t>Aerodactyl</t>
  </si>
  <si>
    <t>Kabutops</t>
  </si>
  <si>
    <t>Kabuto</t>
  </si>
  <si>
    <t>Omastar</t>
  </si>
  <si>
    <t>Omanyte</t>
  </si>
  <si>
    <t>Porygon</t>
  </si>
  <si>
    <t>Flareon</t>
  </si>
  <si>
    <t>Jolteon</t>
  </si>
  <si>
    <t>Vaporeon</t>
  </si>
  <si>
    <t>Eevee</t>
  </si>
  <si>
    <t>Ditto</t>
  </si>
  <si>
    <t>Lapras</t>
  </si>
  <si>
    <t>GyaradosMega Gyarados</t>
  </si>
  <si>
    <t>Gyarados</t>
  </si>
  <si>
    <t>Magikarp</t>
  </si>
  <si>
    <t>Tauros</t>
  </si>
  <si>
    <t>PinsirMega Pinsir</t>
  </si>
  <si>
    <t>Pinsir</t>
  </si>
  <si>
    <t>Magmar</t>
  </si>
  <si>
    <t>Electabuzz</t>
  </si>
  <si>
    <t>Jynx</t>
  </si>
  <si>
    <t>Scyther</t>
  </si>
  <si>
    <t>Mr. Mime</t>
  </si>
  <si>
    <t>Starmie</t>
  </si>
  <si>
    <t>Staryu</t>
  </si>
  <si>
    <t>Seaking</t>
  </si>
  <si>
    <t>Goldeen</t>
  </si>
  <si>
    <t>Seadra</t>
  </si>
  <si>
    <t>Horsea</t>
  </si>
  <si>
    <t>KangaskhanMega Kangaskhan</t>
  </si>
  <si>
    <t>Kangaskhan</t>
  </si>
  <si>
    <t>Tangela</t>
  </si>
  <si>
    <t>Chansey</t>
  </si>
  <si>
    <t>Rhydon</t>
  </si>
  <si>
    <t>Rhyhorn</t>
  </si>
  <si>
    <t>Weezing</t>
  </si>
  <si>
    <t>Koffing</t>
  </si>
  <si>
    <t>Lickitung</t>
  </si>
  <si>
    <t>Hitmonchan</t>
  </si>
  <si>
    <t>Hitmonlee</t>
  </si>
  <si>
    <t>Marowak</t>
  </si>
  <si>
    <t>Cubone</t>
  </si>
  <si>
    <t>Exeggutor</t>
  </si>
  <si>
    <t>Exeggcute</t>
  </si>
  <si>
    <t>Electrode</t>
  </si>
  <si>
    <t>Voltorb</t>
  </si>
  <si>
    <t>Kingler</t>
  </si>
  <si>
    <t>Krabby</t>
  </si>
  <si>
    <t>Hypno</t>
  </si>
  <si>
    <t>Drowzee</t>
  </si>
  <si>
    <t>Onix</t>
  </si>
  <si>
    <t>GengarMega Gengar</t>
  </si>
  <si>
    <t>Gengar</t>
  </si>
  <si>
    <t>Haunter</t>
  </si>
  <si>
    <t>Gastly</t>
  </si>
  <si>
    <t>Cloyster</t>
  </si>
  <si>
    <t>Shellder</t>
  </si>
  <si>
    <t>Muk</t>
  </si>
  <si>
    <t>Grimer</t>
  </si>
  <si>
    <t>Dewgong</t>
  </si>
  <si>
    <t>Seel</t>
  </si>
  <si>
    <t>Dodrio</t>
  </si>
  <si>
    <t>Doduo</t>
  </si>
  <si>
    <t>Farfetch'd</t>
  </si>
  <si>
    <t>Magneton</t>
  </si>
  <si>
    <t>Magnemite</t>
  </si>
  <si>
    <t>SlowbroMega Slowbro</t>
  </si>
  <si>
    <t>Slowbro</t>
  </si>
  <si>
    <t>Slowpoke</t>
  </si>
  <si>
    <t>Rapidash</t>
  </si>
  <si>
    <t>Ponyta</t>
  </si>
  <si>
    <t>Golem</t>
  </si>
  <si>
    <t>Graveler</t>
  </si>
  <si>
    <t>Geodude</t>
  </si>
  <si>
    <t>Tentacruel</t>
  </si>
  <si>
    <t>Tentacool</t>
  </si>
  <si>
    <t>Victreebel</t>
  </si>
  <si>
    <t>Weepinbell</t>
  </si>
  <si>
    <t>Bellsprout</t>
  </si>
  <si>
    <t>Machamp</t>
  </si>
  <si>
    <t>Machoke</t>
  </si>
  <si>
    <t>Machop</t>
  </si>
  <si>
    <t>AlakazamMega Alakazam</t>
  </si>
  <si>
    <t>Alakazam</t>
  </si>
  <si>
    <t>Kadabra</t>
  </si>
  <si>
    <t>Abra</t>
  </si>
  <si>
    <t>Poliwrath</t>
  </si>
  <si>
    <t>Poliwhirl</t>
  </si>
  <si>
    <t>Poliwag</t>
  </si>
  <si>
    <t>Arcanine</t>
  </si>
  <si>
    <t>Growlithe</t>
  </si>
  <si>
    <t>Primeape</t>
  </si>
  <si>
    <t>Mankey</t>
  </si>
  <si>
    <t>Golduck</t>
  </si>
  <si>
    <t>Psyduck</t>
  </si>
  <si>
    <t>Persian</t>
  </si>
  <si>
    <t>Meowth</t>
  </si>
  <si>
    <t>Dugtrio</t>
  </si>
  <si>
    <t>Diglett</t>
  </si>
  <si>
    <t>Venomoth</t>
  </si>
  <si>
    <t>Venonat</t>
  </si>
  <si>
    <t>Parasect</t>
  </si>
  <si>
    <t>Paras</t>
  </si>
  <si>
    <t>Vileplume</t>
  </si>
  <si>
    <t>Gloom</t>
  </si>
  <si>
    <t>Oddish</t>
  </si>
  <si>
    <t>Golbat</t>
  </si>
  <si>
    <t>Zubat</t>
  </si>
  <si>
    <t>Wigglytuff</t>
  </si>
  <si>
    <t>Jigglypuff</t>
  </si>
  <si>
    <t>Ninetales</t>
  </si>
  <si>
    <t>Vulpix</t>
  </si>
  <si>
    <t>Clefable</t>
  </si>
  <si>
    <t>Clefairy</t>
  </si>
  <si>
    <t>Nidoking</t>
  </si>
  <si>
    <t>Nidorino</t>
  </si>
  <si>
    <t>Nidoran♂</t>
  </si>
  <si>
    <t>Nidoqueen</t>
  </si>
  <si>
    <t>Nidorina</t>
  </si>
  <si>
    <t>Nidoran♀</t>
  </si>
  <si>
    <t>Sandslash</t>
  </si>
  <si>
    <t>Sandshrew</t>
  </si>
  <si>
    <t>Raichu</t>
  </si>
  <si>
    <t>Pikachu</t>
  </si>
  <si>
    <t>Arbok</t>
  </si>
  <si>
    <t>Ekans</t>
  </si>
  <si>
    <t>Fearow</t>
  </si>
  <si>
    <t>Spearow</t>
  </si>
  <si>
    <t>Raticate</t>
  </si>
  <si>
    <t>Rattata</t>
  </si>
  <si>
    <t>PidgeotMega Pidgeot</t>
  </si>
  <si>
    <t>Pidgeot</t>
  </si>
  <si>
    <t>Pidgeotto</t>
  </si>
  <si>
    <t>Pidgey</t>
  </si>
  <si>
    <t>BeedrillMega Beedrill</t>
  </si>
  <si>
    <t>Beedrill</t>
  </si>
  <si>
    <t>Kakuna</t>
  </si>
  <si>
    <t>Weedle</t>
  </si>
  <si>
    <t>Butterfree</t>
  </si>
  <si>
    <t>Metapod</t>
  </si>
  <si>
    <t>Caterpie</t>
  </si>
  <si>
    <t>BlastoiseMega Blastoise</t>
  </si>
  <si>
    <t>Blastoise</t>
  </si>
  <si>
    <t>Wartortle</t>
  </si>
  <si>
    <t>Squirtle</t>
  </si>
  <si>
    <t>CharizardMega Charizard Y</t>
  </si>
  <si>
    <t>CharizardMega Charizard X</t>
  </si>
  <si>
    <t>Charizard</t>
  </si>
  <si>
    <t>Total Sum</t>
  </si>
  <si>
    <t>Generation</t>
  </si>
  <si>
    <t>Charmeleon</t>
  </si>
  <si>
    <t>Charmander</t>
  </si>
  <si>
    <t>VenusaurMega Venusaur</t>
  </si>
  <si>
    <t>Venusaur</t>
  </si>
  <si>
    <t>Ivysaur</t>
  </si>
  <si>
    <t>Bulbasaur</t>
  </si>
  <si>
    <t>Legendary</t>
  </si>
  <si>
    <t>Speed</t>
  </si>
  <si>
    <t>Sp. Def</t>
  </si>
  <si>
    <t>Sp. Atk</t>
  </si>
  <si>
    <t>Defense</t>
  </si>
  <si>
    <t>Attack</t>
  </si>
  <si>
    <t>HP</t>
  </si>
  <si>
    <t>Type 2</t>
  </si>
  <si>
    <t>#</t>
  </si>
  <si>
    <t>SUMIFS</t>
  </si>
  <si>
    <t xml:space="preserve">    </t>
  </si>
  <si>
    <t xml:space="preserve">    Blastoise</t>
  </si>
  <si>
    <t xml:space="preserve">    Wartortle</t>
  </si>
  <si>
    <t xml:space="preserve">    Squirtle</t>
  </si>
  <si>
    <t xml:space="preserve">    Charizard</t>
  </si>
  <si>
    <t xml:space="preserve">    Charmeleon</t>
  </si>
  <si>
    <t xml:space="preserve">    Charmander</t>
  </si>
  <si>
    <t>Type</t>
  </si>
  <si>
    <t xml:space="preserve">    Venusaur</t>
  </si>
  <si>
    <t xml:space="preserve">    Ivysaur</t>
  </si>
  <si>
    <t xml:space="preserve">    Bulbasaur</t>
  </si>
  <si>
    <t xml:space="preserve">    Name</t>
  </si>
  <si>
    <t>SUMIF</t>
  </si>
  <si>
    <t>Count</t>
  </si>
  <si>
    <t>COUNTIFS</t>
  </si>
  <si>
    <t xml:space="preserve">    Magikarp</t>
  </si>
  <si>
    <t xml:space="preserve">    Gastly</t>
  </si>
  <si>
    <t xml:space="preserve">    Arbok</t>
  </si>
  <si>
    <t xml:space="preserve">    Hitmonchan</t>
  </si>
  <si>
    <t xml:space="preserve">    Nidoqueen</t>
  </si>
  <si>
    <t xml:space="preserve">    Kingler</t>
  </si>
  <si>
    <t xml:space="preserve">    Doduo</t>
  </si>
  <si>
    <t xml:space="preserve">    Beedrill</t>
  </si>
  <si>
    <t xml:space="preserve">    Rattata</t>
  </si>
  <si>
    <t xml:space="preserve">    Pidgeotto</t>
  </si>
  <si>
    <t xml:space="preserve">    Dragonair</t>
  </si>
  <si>
    <t xml:space="preserve">    Onix</t>
  </si>
  <si>
    <t xml:space="preserve">    Cloyster</t>
  </si>
  <si>
    <t xml:space="preserve">    Dewgong</t>
  </si>
  <si>
    <t xml:space="preserve">    Magneton</t>
  </si>
  <si>
    <t xml:space="preserve">    Tentacool</t>
  </si>
  <si>
    <t xml:space="preserve">    Victreebel</t>
  </si>
  <si>
    <t xml:space="preserve">    Poliwrath</t>
  </si>
  <si>
    <t xml:space="preserve">    Mankey</t>
  </si>
  <si>
    <t>Total stats</t>
  </si>
  <si>
    <t>COUNTIF</t>
  </si>
  <si>
    <t xml:space="preserve">    Typhlosion</t>
  </si>
  <si>
    <t xml:space="preserve">    Quilava</t>
  </si>
  <si>
    <t xml:space="preserve">    Cyndaquil</t>
  </si>
  <si>
    <t xml:space="preserve">    Meganium</t>
  </si>
  <si>
    <t xml:space="preserve">    Bayleef</t>
  </si>
  <si>
    <t xml:space="preserve">    Chikorita</t>
  </si>
  <si>
    <t>Average Defense</t>
  </si>
  <si>
    <t>Gen.</t>
  </si>
  <si>
    <t>AVERAGEIFS</t>
  </si>
  <si>
    <t>Average Speed</t>
  </si>
  <si>
    <t>AVERAGEIF</t>
  </si>
  <si>
    <t>Highlight Column &amp; row at the same time</t>
  </si>
  <si>
    <t>Highlight Column &amp; Row at the same time</t>
  </si>
  <si>
    <t>Highlight Entire Record</t>
  </si>
  <si>
    <t>One column Values</t>
  </si>
  <si>
    <t>One Column Values</t>
  </si>
  <si>
    <t>Wednesday</t>
  </si>
  <si>
    <t>Tuesday</t>
  </si>
  <si>
    <t>Monday</t>
  </si>
  <si>
    <t>Sunday</t>
  </si>
  <si>
    <t>Saturday</t>
  </si>
  <si>
    <t>Friday</t>
  </si>
  <si>
    <t>Thursday</t>
  </si>
  <si>
    <t>Dates</t>
  </si>
  <si>
    <t>Color Coding using conditional formatting(data bars, color scales, icon sets)</t>
  </si>
  <si>
    <t>Color Coding using conditional formatting(highlight cells rules, top/bottom rules)</t>
  </si>
  <si>
    <t>Lionel</t>
  </si>
  <si>
    <t>Dravid</t>
  </si>
  <si>
    <t>Rahul</t>
  </si>
  <si>
    <t>Roger</t>
  </si>
  <si>
    <t>Join</t>
  </si>
  <si>
    <t>Last Name</t>
  </si>
  <si>
    <t>First Name</t>
  </si>
  <si>
    <t>Join Cell Data using &amp;</t>
  </si>
  <si>
    <t>Lionel Messi</t>
  </si>
  <si>
    <t>Full Name</t>
  </si>
  <si>
    <t>Splitting the cell data</t>
  </si>
  <si>
    <t>Join Cell Data using CONCAT</t>
  </si>
  <si>
    <t>Change Format</t>
  </si>
  <si>
    <t>Days</t>
  </si>
  <si>
    <t>Months</t>
  </si>
  <si>
    <t>Years</t>
  </si>
  <si>
    <t>Gandhi Jayanti</t>
  </si>
  <si>
    <t>Total days</t>
  </si>
  <si>
    <t>Independence Day</t>
  </si>
  <si>
    <t>Nerworkdays.Intl</t>
  </si>
  <si>
    <t>Total months</t>
  </si>
  <si>
    <t>Republic Day</t>
  </si>
  <si>
    <t>Networkdays with holidays</t>
  </si>
  <si>
    <t>Total years</t>
  </si>
  <si>
    <t>Holidays</t>
  </si>
  <si>
    <t>Networkdays without holidays</t>
  </si>
  <si>
    <t>End Date</t>
  </si>
  <si>
    <t>Start Date</t>
  </si>
  <si>
    <t>Today's date</t>
  </si>
  <si>
    <t>Date of birth</t>
  </si>
  <si>
    <t>How old are you?</t>
  </si>
  <si>
    <t>Networkdays &amp; Networkdays Intl</t>
  </si>
  <si>
    <t>Date - 5 years</t>
  </si>
  <si>
    <t>Date + 5 years</t>
  </si>
  <si>
    <t>Add/subtract years</t>
  </si>
  <si>
    <t>date - 5 months</t>
  </si>
  <si>
    <t>Seconds</t>
  </si>
  <si>
    <t>Minutes</t>
  </si>
  <si>
    <t>Hours</t>
  </si>
  <si>
    <t>Time</t>
  </si>
  <si>
    <t>date + 5 months</t>
  </si>
  <si>
    <t>Add/subtract months</t>
  </si>
  <si>
    <t>date - 5 days</t>
  </si>
  <si>
    <t>Date + 5 days</t>
  </si>
  <si>
    <t>Add/subtract days</t>
  </si>
  <si>
    <t>Date Function</t>
  </si>
  <si>
    <t>Year Function</t>
  </si>
  <si>
    <t>Week Number</t>
  </si>
  <si>
    <t>Weekday</t>
  </si>
  <si>
    <t>Month Function</t>
  </si>
  <si>
    <t>Day Function</t>
  </si>
  <si>
    <t>Now Function</t>
  </si>
  <si>
    <t>Weekday &amp; Week Number</t>
  </si>
  <si>
    <t>Hours, Minutes &amp; Seconds</t>
  </si>
  <si>
    <t>Today Function</t>
  </si>
  <si>
    <t>Mobile</t>
  </si>
  <si>
    <t>Earphones</t>
  </si>
  <si>
    <t>PC</t>
  </si>
  <si>
    <t>Stationary</t>
  </si>
  <si>
    <t>Toys</t>
  </si>
  <si>
    <t>Colthes</t>
  </si>
  <si>
    <t>Watch</t>
  </si>
  <si>
    <t>Shoe</t>
  </si>
  <si>
    <t>Lock 11 cells &amp; Unlock the entire sheet</t>
  </si>
  <si>
    <t>Camera</t>
  </si>
  <si>
    <t>Laptop</t>
  </si>
  <si>
    <t>Unlock 11 Cells &amp; Lock the entire sheet</t>
  </si>
  <si>
    <t>Products</t>
  </si>
  <si>
    <t>Product ID</t>
  </si>
  <si>
    <t>ID#</t>
  </si>
  <si>
    <t>Value</t>
  </si>
  <si>
    <t>Column Number</t>
  </si>
  <si>
    <t>Row Number</t>
  </si>
  <si>
    <t>Number</t>
  </si>
  <si>
    <t>Single dimensional indexing</t>
  </si>
  <si>
    <t>Position Number</t>
  </si>
  <si>
    <t>Formal shoes</t>
  </si>
  <si>
    <t>Bata</t>
  </si>
  <si>
    <t>Badminton shoes</t>
  </si>
  <si>
    <t>Asics</t>
  </si>
  <si>
    <t>Tennis shoes</t>
  </si>
  <si>
    <t>Causal Shoes</t>
  </si>
  <si>
    <t>Sketchers</t>
  </si>
  <si>
    <t>Training shoes</t>
  </si>
  <si>
    <t>New Balance</t>
  </si>
  <si>
    <t>Hiking Shoes</t>
  </si>
  <si>
    <t>Puma</t>
  </si>
  <si>
    <t>The North face</t>
  </si>
  <si>
    <t>Running shoes</t>
  </si>
  <si>
    <t>Reebok</t>
  </si>
  <si>
    <t>Walking shoes</t>
  </si>
  <si>
    <t>Addidas</t>
  </si>
  <si>
    <t>Air jordans</t>
  </si>
  <si>
    <t>Nike</t>
  </si>
  <si>
    <t>Brand</t>
  </si>
  <si>
    <t>Convert Positive to negative</t>
  </si>
  <si>
    <t>Transpose Data</t>
  </si>
  <si>
    <t>Remove the Formula</t>
  </si>
  <si>
    <t>Same column width for entire table</t>
  </si>
  <si>
    <t>Text to a number</t>
  </si>
  <si>
    <t>Using paste special change the format of the second chart as the first one</t>
  </si>
  <si>
    <t>Convert the numbers into percentage</t>
  </si>
  <si>
    <t>Find the prices for 10% increase</t>
  </si>
  <si>
    <t>Using paste special add the values to existing cells(numbers 1 with numbers 2)</t>
  </si>
  <si>
    <t>Using paste special add the values to existing cells whle skipping blank spaces(numbers 1 with numbers 2)</t>
  </si>
  <si>
    <t>Using ID# find the Name</t>
  </si>
  <si>
    <t>Using ID# find the Total</t>
  </si>
  <si>
    <t>Two dimensional indexing</t>
  </si>
  <si>
    <t>Find the duplicates and remove them.</t>
  </si>
  <si>
    <t>Quarter 1</t>
  </si>
  <si>
    <t>Target sales</t>
  </si>
  <si>
    <t>Actual sales</t>
  </si>
  <si>
    <t>Quarter 2</t>
  </si>
  <si>
    <t>Quarter 3</t>
  </si>
  <si>
    <t>Quarter 4</t>
  </si>
  <si>
    <t>No. Of units</t>
  </si>
  <si>
    <t>Actual Profits</t>
  </si>
  <si>
    <t>Year</t>
  </si>
  <si>
    <t>Visualize the given data using different charts</t>
  </si>
  <si>
    <t>Apples</t>
  </si>
  <si>
    <t>Oranges</t>
  </si>
  <si>
    <t>Bananas</t>
  </si>
  <si>
    <t>Total Cost</t>
  </si>
  <si>
    <t>Using custom format explore different formats and create your own</t>
  </si>
  <si>
    <t>North</t>
  </si>
  <si>
    <t>South</t>
  </si>
  <si>
    <t>Total Balls</t>
  </si>
  <si>
    <t>ID</t>
  </si>
  <si>
    <t>Jan</t>
  </si>
  <si>
    <t>Mar</t>
  </si>
  <si>
    <t>Jun</t>
  </si>
  <si>
    <t>Feb</t>
  </si>
  <si>
    <t>Aug</t>
  </si>
  <si>
    <t>May</t>
  </si>
  <si>
    <t>Jul</t>
  </si>
  <si>
    <t>Dec</t>
  </si>
  <si>
    <t>Oct</t>
  </si>
  <si>
    <t>Nov</t>
  </si>
  <si>
    <t>Sep</t>
  </si>
  <si>
    <t>Apr</t>
  </si>
  <si>
    <t>Eden</t>
  </si>
  <si>
    <t>id</t>
  </si>
  <si>
    <t>uyr</t>
  </si>
  <si>
    <t>poison</t>
  </si>
  <si>
    <t>Scores</t>
  </si>
  <si>
    <t>Class 10  sec A</t>
  </si>
  <si>
    <t>Xyz</t>
  </si>
  <si>
    <t>Abc</t>
  </si>
  <si>
    <t>Efg</t>
  </si>
  <si>
    <t>Score</t>
  </si>
  <si>
    <t>Shop 1</t>
  </si>
  <si>
    <t>P Name</t>
  </si>
  <si>
    <t>P Price</t>
  </si>
  <si>
    <t>Prod 3</t>
  </si>
  <si>
    <t>Shop 2</t>
  </si>
  <si>
    <t>Shop 3</t>
  </si>
  <si>
    <t>Prod 1</t>
  </si>
  <si>
    <t>Prod 2</t>
  </si>
  <si>
    <t>Prod 4</t>
  </si>
  <si>
    <t>Prod 5</t>
  </si>
  <si>
    <t>Prod 6</t>
  </si>
  <si>
    <t>Prod 7</t>
  </si>
  <si>
    <t>Prod 8</t>
  </si>
  <si>
    <t>Prod 9</t>
  </si>
  <si>
    <t>P  Name</t>
  </si>
  <si>
    <t>Pprice</t>
  </si>
  <si>
    <t>Minimum score for  A</t>
  </si>
  <si>
    <t>Control switch</t>
  </si>
  <si>
    <t>On</t>
  </si>
  <si>
    <t>South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</si>
</sst>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Rs.&quot;\ #,##0.00"/>
    <numFmt numFmtId="165" formatCode="&quot;Rs.&quot;\ #,##0"/>
    <numFmt numFmtId="166" formatCode="&quot;₹&quot;\ #,##0.00"/>
    <numFmt numFmtId="167" formatCode="[$-F400]h:mm:ss\ AM/PM"/>
    <numFmt numFmtId="168" formatCode="[$-14009]d\ mmmm\ yyyy;@"/>
    <numFmt numFmtId="169" formatCode="[$-14009]dd\ mmmm\ yyyy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24292F"/>
      <name val="Segoe UI"/>
      <family val="2"/>
    </font>
    <font>
      <b/>
      <sz val="9"/>
      <color rgb="FF24292F"/>
      <name val="Segoe U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1"/>
      <name val="Arial Black"/>
      <family val="2"/>
    </font>
    <font>
      <sz val="11"/>
      <color theme="1"/>
      <name val="Bahnschrift SemiLight"/>
      <family val="2"/>
    </font>
    <font>
      <sz val="11"/>
      <color theme="1"/>
      <name val="Bauhaus 93"/>
      <family val="5"/>
    </font>
    <font>
      <sz val="11"/>
      <color theme="1"/>
      <name val="Imprint MT Shadow"/>
      <family val="5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0" fontId="7" fillId="0" borderId="0"/>
  </cellStyleXfs>
  <cellXfs count="86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 vertical="center"/>
    </xf>
    <xf numFmtId="14" fontId="0" fillId="0" borderId="0" xfId="0" applyNumberFormat="1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/>
    <xf numFmtId="0" fontId="3" fillId="3" borderId="0" xfId="0" applyFont="1" applyFill="1"/>
    <xf numFmtId="0" fontId="4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1" fillId="3" borderId="0" xfId="0" applyFont="1" applyFill="1"/>
    <xf numFmtId="14" fontId="0" fillId="0" borderId="0" xfId="0" applyNumberFormat="1" applyAlignment="1">
      <alignment horizontal="center"/>
    </xf>
    <xf numFmtId="0" fontId="3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  <xf numFmtId="0" fontId="1" fillId="7" borderId="0" xfId="0" applyFont="1" applyFill="1"/>
    <xf numFmtId="0" fontId="5" fillId="7" borderId="1" xfId="0" applyFont="1" applyFill="1" applyBorder="1" applyAlignment="1">
      <alignment horizontal="left" vertical="center"/>
    </xf>
    <xf numFmtId="166" fontId="0" fillId="0" borderId="0" xfId="0" applyNumberFormat="1"/>
    <xf numFmtId="0" fontId="0" fillId="2" borderId="0" xfId="0" applyFill="1"/>
    <xf numFmtId="1" fontId="0" fillId="0" borderId="0" xfId="0" quotePrefix="1" applyNumberFormat="1"/>
    <xf numFmtId="0" fontId="1" fillId="0" borderId="1" xfId="0" applyFont="1" applyBorder="1"/>
    <xf numFmtId="165" fontId="0" fillId="0" borderId="1" xfId="0" applyNumberFormat="1" applyBorder="1"/>
    <xf numFmtId="0" fontId="5" fillId="2" borderId="2" xfId="0" applyFont="1" applyFill="1" applyBorder="1" applyAlignment="1">
      <alignment horizontal="left"/>
    </xf>
    <xf numFmtId="0" fontId="8" fillId="0" borderId="0" xfId="0" applyFont="1"/>
    <xf numFmtId="0" fontId="0" fillId="0" borderId="3" xfId="0" applyBorder="1"/>
    <xf numFmtId="0" fontId="9" fillId="0" borderId="0" xfId="0" applyFont="1" applyAlignment="1">
      <alignment vertical="center"/>
    </xf>
    <xf numFmtId="0" fontId="0" fillId="8" borderId="0" xfId="0" applyFill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horizontal="center" vertical="center"/>
    </xf>
    <xf numFmtId="2" fontId="0" fillId="0" borderId="0" xfId="0" applyNumberFormat="1"/>
    <xf numFmtId="0" fontId="0" fillId="0" borderId="0" xfId="0" quotePrefix="1"/>
    <xf numFmtId="9" fontId="0" fillId="0" borderId="0" xfId="1" applyFont="1"/>
    <xf numFmtId="10" fontId="0" fillId="0" borderId="0" xfId="0" applyNumberFormat="1"/>
    <xf numFmtId="0" fontId="1" fillId="2" borderId="0" xfId="0" applyFont="1" applyFill="1" applyProtection="1">
      <protection locked="0"/>
    </xf>
    <xf numFmtId="0" fontId="0" fillId="0" borderId="0" xfId="0" applyProtection="1">
      <protection locked="0"/>
    </xf>
    <xf numFmtId="0" fontId="1" fillId="5" borderId="0" xfId="0" applyFont="1" applyFill="1" applyProtection="1">
      <protection locked="0"/>
    </xf>
    <xf numFmtId="14" fontId="0" fillId="0" borderId="0" xfId="0" applyNumberFormat="1" applyProtection="1">
      <protection locked="0"/>
    </xf>
    <xf numFmtId="22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167" fontId="0" fillId="0" borderId="0" xfId="0" applyNumberFormat="1" applyProtection="1">
      <protection locked="0"/>
    </xf>
    <xf numFmtId="18" fontId="0" fillId="0" borderId="0" xfId="0" applyNumberFormat="1" applyProtection="1">
      <protection locked="0"/>
    </xf>
    <xf numFmtId="21" fontId="0" fillId="0" borderId="0" xfId="0" applyNumberFormat="1" applyProtection="1">
      <protection locked="0"/>
    </xf>
    <xf numFmtId="1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1" fillId="6" borderId="0" xfId="0" applyFont="1" applyFill="1" applyProtection="1">
      <protection locked="0"/>
    </xf>
    <xf numFmtId="0" fontId="0" fillId="0" borderId="0" xfId="0" applyProtection="1">
      <protection hidden="1"/>
    </xf>
    <xf numFmtId="14" fontId="0" fillId="0" borderId="0" xfId="0" applyNumberFormat="1" applyProtection="1">
      <protection hidden="1"/>
    </xf>
    <xf numFmtId="22" fontId="0" fillId="0" borderId="0" xfId="0" applyNumberFormat="1" applyProtection="1">
      <protection hidden="1"/>
    </xf>
    <xf numFmtId="169" fontId="0" fillId="0" borderId="0" xfId="0" applyNumberFormat="1" applyProtection="1">
      <protection hidden="1"/>
    </xf>
    <xf numFmtId="168" fontId="0" fillId="0" borderId="0" xfId="0" applyNumberFormat="1" applyProtection="1">
      <protection hidden="1"/>
    </xf>
    <xf numFmtId="0" fontId="4" fillId="4" borderId="2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4" fillId="4" borderId="5" xfId="0" applyFont="1" applyFill="1" applyBorder="1" applyAlignment="1">
      <alignment horizontal="left"/>
    </xf>
    <xf numFmtId="0" fontId="5" fillId="7" borderId="6" xfId="0" applyFont="1" applyFill="1" applyBorder="1" applyAlignment="1">
      <alignment horizontal="left" vertical="center"/>
    </xf>
    <xf numFmtId="0" fontId="5" fillId="7" borderId="7" xfId="0" applyFont="1" applyFill="1" applyBorder="1" applyAlignment="1">
      <alignment horizontal="left" vertical="center"/>
    </xf>
    <xf numFmtId="0" fontId="5" fillId="7" borderId="8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/>
    </xf>
    <xf numFmtId="0" fontId="4" fillId="4" borderId="10" xfId="0" applyFont="1" applyFill="1" applyBorder="1" applyAlignment="1">
      <alignment horizontal="left"/>
    </xf>
    <xf numFmtId="0" fontId="4" fillId="4" borderId="11" xfId="0" applyFont="1" applyFill="1" applyBorder="1" applyAlignment="1">
      <alignment horizontal="left"/>
    </xf>
    <xf numFmtId="0" fontId="4" fillId="4" borderId="12" xfId="0" applyFont="1" applyFill="1" applyBorder="1" applyAlignment="1">
      <alignment horizontal="left"/>
    </xf>
    <xf numFmtId="0" fontId="0" fillId="9" borderId="1" xfId="0" applyFill="1" applyBorder="1"/>
    <xf numFmtId="0" fontId="1" fillId="2" borderId="1" xfId="0" applyFont="1" applyFill="1" applyBorder="1"/>
    <xf numFmtId="0" fontId="16" fillId="2" borderId="1" xfId="0" applyFont="1" applyFill="1" applyBorder="1"/>
    <xf numFmtId="0" fontId="17" fillId="9" borderId="1" xfId="0" applyFont="1" applyFill="1" applyBorder="1"/>
    <xf numFmtId="0" fontId="1" fillId="2" borderId="0" xfId="2" applyFont="1" applyFill="1"/>
    <xf numFmtId="0" fontId="7" fillId="0" borderId="0" xfId="2"/>
    <xf numFmtId="166" fontId="7" fillId="0" borderId="0" xfId="2" applyNumberFormat="1"/>
    <xf numFmtId="0" fontId="1" fillId="3" borderId="0" xfId="2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0" xfId="0" applyFont="1" applyFill="1" applyAlignment="1" applyProtection="1">
      <alignment horizontal="center"/>
      <protection locked="0"/>
    </xf>
    <xf numFmtId="0" fontId="1" fillId="5" borderId="0" xfId="0" applyFont="1" applyFill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" fillId="0" borderId="1" xfId="0" applyFont="1" applyBorder="1" applyAlignment="1">
      <alignment horizontal="center"/>
    </xf>
  </cellXfs>
  <cellStyles count="3">
    <cellStyle name="Normal" xfId="0" builtinId="0"/>
    <cellStyle name="Normal 2" xfId="2" xr:uid="{7C18E490-7E4B-4A20-8FDC-41230905671F}"/>
    <cellStyle name="Percent" xfId="1" builtinId="5"/>
  </cellStyles>
  <dxfs count="2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4292F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4292F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4292F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4292F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4292F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4292F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24292F"/>
        <name val="Segoe UI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'Paste Special'!$A$34:$D$34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'Paste Special'!$A$35:$D$35</c:f>
              <c:numCache>
                <c:formatCode>"Rs."\ #,##0</c:formatCode>
                <c:ptCount val="4"/>
                <c:pt idx="0">
                  <c:v>123</c:v>
                </c:pt>
                <c:pt idx="1">
                  <c:v>321</c:v>
                </c:pt>
                <c:pt idx="2">
                  <c:v>102</c:v>
                </c:pt>
                <c:pt idx="3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F-4EE9-9F9B-7E728659A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303872"/>
        <c:axId val="86305408"/>
      </c:barChart>
      <c:catAx>
        <c:axId val="8630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305408"/>
        <c:crosses val="autoZero"/>
        <c:auto val="1"/>
        <c:lblAlgn val="ctr"/>
        <c:lblOffset val="100"/>
        <c:noMultiLvlLbl val="0"/>
      </c:catAx>
      <c:valAx>
        <c:axId val="86305408"/>
        <c:scaling>
          <c:orientation val="minMax"/>
        </c:scaling>
        <c:delete val="0"/>
        <c:axPos val="l"/>
        <c:majorGridlines/>
        <c:numFmt formatCode="&quot;Rs.&quot;\ #,##0" sourceLinked="1"/>
        <c:majorTickMark val="out"/>
        <c:minorTickMark val="none"/>
        <c:tickLblPos val="nextTo"/>
        <c:crossAx val="8630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'Paste Special'!$A$40:$D$40</c:f>
              <c:numCache>
                <c:formatCode>"Rs."\ #,##0</c:formatCode>
                <c:ptCount val="4"/>
                <c:pt idx="0">
                  <c:v>2163</c:v>
                </c:pt>
                <c:pt idx="1">
                  <c:v>133</c:v>
                </c:pt>
                <c:pt idx="2">
                  <c:v>333</c:v>
                </c:pt>
                <c:pt idx="3">
                  <c:v>3156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E99-4E75-8816-79ABC54FD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303872"/>
        <c:axId val="86305408"/>
      </c:barChart>
      <c:catAx>
        <c:axId val="8630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305408"/>
        <c:crosses val="autoZero"/>
        <c:auto val="1"/>
        <c:lblAlgn val="ctr"/>
        <c:lblOffset val="100"/>
        <c:noMultiLvlLbl val="0"/>
      </c:catAx>
      <c:valAx>
        <c:axId val="86305408"/>
        <c:scaling>
          <c:orientation val="minMax"/>
        </c:scaling>
        <c:delete val="0"/>
        <c:axPos val="l"/>
        <c:majorGridlines/>
        <c:numFmt formatCode="&quot;Rs.&quot;\ #,##0" sourceLinked="1"/>
        <c:majorTickMark val="out"/>
        <c:minorTickMark val="none"/>
        <c:tickLblPos val="nextTo"/>
        <c:crossAx val="8630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 Analysis'!$B$9</c:f>
              <c:strCache>
                <c:ptCount val="1"/>
                <c:pt idx="0">
                  <c:v>Target sales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4">
                    <a:shade val="76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'Visual Analysis'!$A$10:$A$13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'Visual Analysis'!$B$10:$B$13</c:f>
              <c:numCache>
                <c:formatCode>General</c:formatCode>
                <c:ptCount val="4"/>
                <c:pt idx="0">
                  <c:v>45612</c:v>
                </c:pt>
                <c:pt idx="1">
                  <c:v>60452</c:v>
                </c:pt>
                <c:pt idx="2">
                  <c:v>456145</c:v>
                </c:pt>
                <c:pt idx="3">
                  <c:v>125135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B-4243-BE30-73DDDF23B942}"/>
            </c:ext>
          </c:extLst>
        </c:ser>
        <c:ser>
          <c:idx val="1"/>
          <c:order val="1"/>
          <c:tx>
            <c:strRef>
              <c:f>'Visual Analysis'!$C$9</c:f>
              <c:strCache>
                <c:ptCount val="1"/>
                <c:pt idx="0">
                  <c:v>Actual sales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'Visual Analysis'!$A$10:$A$13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'Visual Analysis'!$C$10:$C$13</c:f>
              <c:numCache>
                <c:formatCode>General</c:formatCode>
                <c:ptCount val="4"/>
                <c:pt idx="0">
                  <c:v>40551</c:v>
                </c:pt>
                <c:pt idx="1">
                  <c:v>50665</c:v>
                </c:pt>
                <c:pt idx="2">
                  <c:v>454645</c:v>
                </c:pt>
                <c:pt idx="3">
                  <c:v>135061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6B-4243-BE30-73DDDF23B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6249983"/>
        <c:axId val="1276248063"/>
      </c:barChart>
      <c:catAx>
        <c:axId val="1276249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Quarter</a:t>
                </a:r>
              </a:p>
            </c:rich>
          </c:tx>
          <c:layout>
            <c:manualLayout>
              <c:xMode val="edge"/>
              <c:yMode val="edge"/>
              <c:x val="0.52228346456692909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248063"/>
        <c:crosses val="autoZero"/>
        <c:auto val="1"/>
        <c:lblAlgn val="ctr"/>
        <c:lblOffset val="100"/>
        <c:noMultiLvlLbl val="0"/>
      </c:catAx>
      <c:valAx>
        <c:axId val="127624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Target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24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'Visual Analysis'!$B$19</c:f>
              <c:strCache>
                <c:ptCount val="1"/>
                <c:pt idx="0">
                  <c:v>No. Of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'Visual Analysis'!$A$20:$A$23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'Visual Analysis'!$B$20:$B$23</c:f>
              <c:numCache>
                <c:formatCode>General</c:formatCode>
                <c:ptCount val="4"/>
                <c:pt idx="0">
                  <c:v>650</c:v>
                </c:pt>
                <c:pt idx="1">
                  <c:v>121</c:v>
                </c:pt>
                <c:pt idx="2">
                  <c:v>465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E-481D-A7CE-DF7A48C2BD40}"/>
            </c:ext>
          </c:extLst>
        </c:ser>
        <c:ser>
          <c:idx val="1"/>
          <c:order val="1"/>
          <c:tx>
            <c:strRef>
              <c:f>'Visual Analysis'!$C$19</c:f>
              <c:strCache>
                <c:ptCount val="1"/>
                <c:pt idx="0">
                  <c:v>Actual Profits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'Visual Analysis'!$A$20:$A$23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'Visual Analysis'!$C$20:$C$23</c:f>
              <c:numCache>
                <c:formatCode>General</c:formatCode>
                <c:ptCount val="4"/>
                <c:pt idx="0">
                  <c:v>10645</c:v>
                </c:pt>
                <c:pt idx="1">
                  <c:v>4205</c:v>
                </c:pt>
                <c:pt idx="2">
                  <c:v>8636</c:v>
                </c:pt>
                <c:pt idx="3">
                  <c:v>25166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4E-481D-A7CE-DF7A48C2B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4045151"/>
        <c:axId val="854045631"/>
      </c:barChart>
      <c:catAx>
        <c:axId val="854045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045631"/>
        <c:crosses val="autoZero"/>
        <c:auto val="1"/>
        <c:lblAlgn val="ctr"/>
        <c:lblOffset val="100"/>
        <c:noMultiLvlLbl val="0"/>
      </c:catAx>
      <c:valAx>
        <c:axId val="85404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04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'Visual Analysis'!$B$26</c:f>
              <c:strCache>
                <c:ptCount val="1"/>
                <c:pt idx="0">
                  <c:v>Actual Profits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4C-4A9F-A524-7D075A3277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4C-4A9F-A524-7D075A3277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4C-4A9F-A524-7D075A32774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4C-4A9F-A524-7D075A327744}"/>
              </c:ext>
            </c:extLst>
          </c:dPt>
          <c:cat>
            <c:numRef>
              <c:f>'Visual Analysis'!$A$27:$A$30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'Visual Analysis'!$B$27:$B$30</c:f>
              <c:numCache>
                <c:formatCode>General</c:formatCode>
                <c:ptCount val="4"/>
                <c:pt idx="0">
                  <c:v>10645</c:v>
                </c:pt>
                <c:pt idx="1">
                  <c:v>4205</c:v>
                </c:pt>
                <c:pt idx="2">
                  <c:v>8636</c:v>
                </c:pt>
                <c:pt idx="3">
                  <c:v>25166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5-4961-9150-CCB5227EE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'Custom Formatting'!$A$4</c:f>
              <c:strCache>
                <c:ptCount val="1"/>
                <c:pt idx="0">
                  <c:v>Year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0A-4923-83C8-220BEFEFCA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0A-4923-83C8-220BEFEFCA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0A-4923-83C8-220BEFEFCA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0A-4923-83C8-220BEFEFCA34}"/>
              </c:ext>
            </c:extLst>
          </c:dPt>
          <c:val>
            <c:numRef>
              <c:f>'Custom Formatting'!$A$5:$A$8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B-4C1B-AE9E-E75602005039}"/>
            </c:ext>
          </c:extLst>
        </c:ser>
        <c:ser>
          <c:idx val="1"/>
          <c:order val="1"/>
          <c:tx>
            <c:strRef>
              <c:f>'Custom Formatting'!$B$4</c:f>
              <c:strCache>
                <c:ptCount val="1"/>
                <c:pt idx="0">
                  <c:v>Apples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10A-4923-83C8-220BEFEFCA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10A-4923-83C8-220BEFEFCA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10A-4923-83C8-220BEFEFCA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10A-4923-83C8-220BEFEFCA34}"/>
              </c:ext>
            </c:extLst>
          </c:dPt>
          <c:val>
            <c:numRef>
              <c:f>'Custom Formatting'!$B$5:$B$8</c:f>
              <c:numCache>
                <c:formatCode>General</c:formatCode>
                <c:ptCount val="4"/>
                <c:pt idx="0">
                  <c:v>950</c:v>
                </c:pt>
                <c:pt idx="1">
                  <c:v>650</c:v>
                </c:pt>
                <c:pt idx="2">
                  <c:v>450</c:v>
                </c:pt>
                <c:pt idx="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B-4C1B-AE9E-E75602005039}"/>
            </c:ext>
          </c:extLst>
        </c:ser>
        <c:ser>
          <c:idx val="2"/>
          <c:order val="2"/>
          <c:tx>
            <c:strRef>
              <c:f>'Custom Formatting'!$C$4</c:f>
              <c:strCache>
                <c:ptCount val="1"/>
                <c:pt idx="0">
                  <c:v>Oranges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10A-4923-83C8-220BEFEFCA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10A-4923-83C8-220BEFEFCA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10A-4923-83C8-220BEFEFCA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10A-4923-83C8-220BEFEFCA34}"/>
              </c:ext>
            </c:extLst>
          </c:dPt>
          <c:val>
            <c:numRef>
              <c:f>'Custom Formatting'!$C$5:$C$8</c:f>
              <c:numCache>
                <c:formatCode>General</c:formatCode>
                <c:ptCount val="4"/>
                <c:pt idx="0">
                  <c:v>561</c:v>
                </c:pt>
                <c:pt idx="1">
                  <c:v>750</c:v>
                </c:pt>
                <c:pt idx="2">
                  <c:v>655</c:v>
                </c:pt>
                <c:pt idx="3">
                  <c:v>2121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4B-4C1B-AE9E-E75602005039}"/>
            </c:ext>
          </c:extLst>
        </c:ser>
        <c:ser>
          <c:idx val="3"/>
          <c:order val="3"/>
          <c:tx>
            <c:strRef>
              <c:f>'Custom Formatting'!$D$4</c:f>
              <c:strCache>
                <c:ptCount val="1"/>
                <c:pt idx="0">
                  <c:v>Bananas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10A-4923-83C8-220BEFEFCA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10A-4923-83C8-220BEFEFCA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E10A-4923-83C8-220BEFEFCA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10A-4923-83C8-220BEFEFCA34}"/>
              </c:ext>
            </c:extLst>
          </c:dPt>
          <c:val>
            <c:numRef>
              <c:f>'Custom Formatting'!$D$5:$D$8</c:f>
              <c:numCache>
                <c:formatCode>General</c:formatCode>
                <c:ptCount val="4"/>
                <c:pt idx="0">
                  <c:v>6323</c:v>
                </c:pt>
                <c:pt idx="1">
                  <c:v>156</c:v>
                </c:pt>
                <c:pt idx="2">
                  <c:v>151</c:v>
                </c:pt>
                <c:pt idx="3">
                  <c:v>7873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4B-4C1B-AE9E-E75602005039}"/>
            </c:ext>
          </c:extLst>
        </c:ser>
        <c:ser>
          <c:idx val="4"/>
          <c:order val="4"/>
          <c:tx>
            <c:strRef>
              <c:f>'Custom Formatting'!$E$4</c:f>
              <c:strCache>
                <c:ptCount val="1"/>
                <c:pt idx="0">
                  <c:v>Total 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E10A-4923-83C8-220BEFEFCA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E10A-4923-83C8-220BEFEFCA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E10A-4923-83C8-220BEFEFCA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E10A-4923-83C8-220BEFEFCA34}"/>
              </c:ext>
            </c:extLst>
          </c:dPt>
          <c:val>
            <c:numRef>
              <c:f>'Custom Formatting'!$E$5:$E$8</c:f>
              <c:numCache>
                <c:formatCode>General</c:formatCode>
                <c:ptCount val="4"/>
                <c:pt idx="0">
                  <c:v>45612</c:v>
                </c:pt>
                <c:pt idx="1">
                  <c:v>2122</c:v>
                </c:pt>
                <c:pt idx="2">
                  <c:v>4546</c:v>
                </c:pt>
                <c:pt idx="3">
                  <c:v>78987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4B-4C1B-AE9E-E75602005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335280</xdr:colOff>
      <xdr:row>33</xdr:row>
      <xdr:rowOff>7620</xdr:rowOff>
    </xdr:from>
    <xdr:to>
      <xdr:col>11</xdr:col>
      <xdr:colOff>289560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603457-98DC-4225-8813-4925F3C95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160020</xdr:colOff>
      <xdr:row>32</xdr:row>
      <xdr:rowOff>179070</xdr:rowOff>
    </xdr:from>
    <xdr:to>
      <xdr:col>19</xdr:col>
      <xdr:colOff>297180</xdr:colOff>
      <xdr:row>43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7F4FB5-9DB1-4C1D-831E-02AA14889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0</xdr:row>
      <xdr:rowOff>38100</xdr:rowOff>
    </xdr:from>
    <xdr:to>
      <xdr:col>14</xdr:col>
      <xdr:colOff>60960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278031-B4EB-34EC-13D9-4835118C8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236220</xdr:colOff>
      <xdr:row>9</xdr:row>
      <xdr:rowOff>121920</xdr:rowOff>
    </xdr:from>
    <xdr:to>
      <xdr:col>14</xdr:col>
      <xdr:colOff>541020</xdr:colOff>
      <xdr:row>24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913851-29DF-E7F5-BA19-A08EE3D28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365760</xdr:colOff>
      <xdr:row>4</xdr:row>
      <xdr:rowOff>22860</xdr:rowOff>
    </xdr:from>
    <xdr:to>
      <xdr:col>21</xdr:col>
      <xdr:colOff>60960</xdr:colOff>
      <xdr:row>19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8D15EC-2D38-93EC-3944-154866A9D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5</xdr:row>
      <xdr:rowOff>121920</xdr:rowOff>
    </xdr:from>
    <xdr:to>
      <xdr:col>14</xdr:col>
      <xdr:colOff>541020</xdr:colOff>
      <xdr:row>20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82ABC-1501-A467-42AD-C589AAF11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lookup"/>
      <sheetName val="Vlookup"/>
      <sheetName val="Index"/>
      <sheetName val="Matching"/>
      <sheetName val="Reverse Lookup"/>
    </sheetNames>
    <sheetDataSet>
      <sheetData sheetId="0"/>
      <sheetData sheetId="1"/>
      <sheetData sheetId="2"/>
      <sheetData sheetId="3">
        <row r="2">
          <cell r="A2" t="str">
            <v>Laptop</v>
          </cell>
        </row>
        <row r="3">
          <cell r="A3" t="str">
            <v>Camera</v>
          </cell>
        </row>
        <row r="4">
          <cell r="A4" t="str">
            <v>Shoe</v>
          </cell>
        </row>
        <row r="5">
          <cell r="A5" t="str">
            <v>Watch</v>
          </cell>
        </row>
        <row r="6">
          <cell r="A6" t="str">
            <v>Colthes</v>
          </cell>
        </row>
        <row r="7">
          <cell r="A7" t="str">
            <v>Toys</v>
          </cell>
        </row>
        <row r="8">
          <cell r="A8" t="str">
            <v>Stationary</v>
          </cell>
        </row>
        <row r="9">
          <cell r="A9" t="str">
            <v>PC</v>
          </cell>
        </row>
        <row r="10">
          <cell r="A10" t="str">
            <v>Earphones</v>
          </cell>
        </row>
        <row r="11">
          <cell r="A11" t="str">
            <v>Mobile</v>
          </cell>
        </row>
      </sheetData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EB64-4546-4EDD-A4D2-DD7C22F64597}" name="Table1" displayName="Table1" ref="A3:F214" totalsRowShown="0" headerRowDxfId="22">
  <autoFilter ref="A3:F214" xr:uid="{7A23EB64-4546-4EDD-A4D2-DD7C22F64597}"/>
  <tableColumns count="6">
    <tableColumn id="3" xr3:uid="{00000000-0010-0000-0000-000003000000}" name="City"/>
    <tableColumn id="5" xr3:uid="{00000000-0010-0000-0000-000005000000}" name="Gender"/>
    <tableColumn id="6" xr3:uid="{00000000-0010-0000-0000-000006000000}" name="Product line"/>
    <tableColumn id="10" xr3:uid="{00000000-0010-0000-0000-00000A000000}" name="Total sales"/>
    <tableColumn id="11" xr3:uid="{00000000-0010-0000-0000-00000B000000}" name="Date"/>
    <tableColumn id="14" xr3:uid="{00000000-0010-0000-0000-00000E000000}" name="cog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9D1ED7-8C1B-48B4-BC16-33CB27DE254D}" name="Data" displayName="Data" ref="A1:E31" totalsRowShown="0" headerRowDxfId="21" dataDxfId="19" headerRowBorderDxfId="20" tableBorderDxfId="18" totalsRowBorderDxfId="17">
  <autoFilter ref="A1:E31" xr:uid="{009D1ED7-8C1B-48B4-BC16-33CB27DE254D}"/>
  <tableColumns count="5">
    <tableColumn id="1" xr3:uid="{189FE251-A4C1-4A13-A889-0E726A97D0BC}" name="ID#" dataDxfId="16"/>
    <tableColumn id="2" xr3:uid="{4DA8B3C7-1A91-40F0-A82E-5A90BEC13C52}" name="Name" dataDxfId="15"/>
    <tableColumn id="3" xr3:uid="{3FEE07FE-6059-46BC-9C0E-7CAA903FF1F2}" name="Type 1" dataDxfId="14"/>
    <tableColumn id="4" xr3:uid="{63350246-CD9E-4B68-BFA3-CF6CE742AB53}" name="Type 2" dataDxfId="13"/>
    <tableColumn id="5" xr3:uid="{C614EF51-0141-439A-BA7C-CF4B9AD64E2F}" name="Total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BC319E-C731-4F05-AD50-10656D4CB55A}" name="IndexRef" displayName="IndexRef" ref="A1:D11" totalsRowShown="0" headerRowDxfId="11">
  <autoFilter ref="A1:D11" xr:uid="{65BC319E-C731-4F05-AD50-10656D4CB55A}"/>
  <tableColumns count="4">
    <tableColumn id="1" xr3:uid="{BA78DA22-6C5D-4419-87B1-BE23ACA5EA88}" name="Products"/>
    <tableColumn id="2" xr3:uid="{7C2C5F7B-CA13-4D58-B7DC-7EF1239CFBC2}" name="Product ID"/>
    <tableColumn id="3" xr3:uid="{A09BB788-3D3E-4037-9443-F1269066119F}" name="Units"/>
    <tableColumn id="4" xr3:uid="{0F8F1650-3BE4-47F6-B4BD-6224E6C585E2}" name="Pric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7C4614-69EA-4A00-B4B7-1BFE03939925}" name="Table4" displayName="Table4" ref="A4:E8" totalsRowShown="0" headerRowDxfId="0">
  <autoFilter ref="A4:E8" xr:uid="{0B7C4614-69EA-4A00-B4B7-1BFE03939925}"/>
  <tableColumns count="5">
    <tableColumn id="1" xr3:uid="{4FA80EDC-33C5-438E-938B-990CEE6CB8C8}" name="Year"/>
    <tableColumn id="2" xr3:uid="{C977CE69-F6DC-4242-8072-A804E4F868C2}" name="Apples"/>
    <tableColumn id="3" xr3:uid="{E7702492-D1E5-455F-A28E-DAA03110D8E4}" name="Oranges"/>
    <tableColumn id="4" xr3:uid="{D2CCB402-A8E5-4048-8A98-F893B9EBD591}" name="Bananas"/>
    <tableColumn id="5" xr3:uid="{FE10AACD-8135-47BA-9957-0D5CC9D954B9}" name="Total Cost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064CA-3D3F-4FEA-B2A4-19857685E2EC}">
  <dimension ref="A1:O13"/>
  <sheetViews>
    <sheetView workbookViewId="0">
      <selection activeCell="O2" sqref="O2"/>
    </sheetView>
  </sheetViews>
  <sheetFormatPr defaultRowHeight="14.5" x14ac:dyDescent="0.35"/>
  <cols>
    <col min="1" max="1" width="10.1796875" bestFit="1" customWidth="1"/>
    <col min="4" max="4" width="15.36328125" bestFit="1" customWidth="1"/>
    <col min="5" max="5" width="8.90625" customWidth="1"/>
    <col min="12" max="12" width="10.36328125" bestFit="1" customWidth="1"/>
    <col min="15" max="15" width="9.453125" bestFit="1" customWidth="1"/>
  </cols>
  <sheetData>
    <row r="1" spans="1:15" x14ac:dyDescent="0.35">
      <c r="A1" s="1" t="s">
        <v>0</v>
      </c>
    </row>
    <row r="2" spans="1:15" x14ac:dyDescent="0.35">
      <c r="D2" s="1" t="s">
        <v>1</v>
      </c>
      <c r="E2" s="1" t="s">
        <v>2</v>
      </c>
      <c r="I2" s="1" t="s">
        <v>14</v>
      </c>
      <c r="L2" s="1" t="s">
        <v>15</v>
      </c>
      <c r="O2" s="1" t="s">
        <v>16</v>
      </c>
    </row>
    <row r="3" spans="1:15" x14ac:dyDescent="0.35">
      <c r="D3" s="4" t="s">
        <v>3</v>
      </c>
      <c r="I3" s="40">
        <v>10</v>
      </c>
      <c r="L3" s="3">
        <v>44691</v>
      </c>
      <c r="O3" s="24">
        <v>123</v>
      </c>
    </row>
    <row r="4" spans="1:15" x14ac:dyDescent="0.35">
      <c r="D4" s="30" t="s">
        <v>4</v>
      </c>
      <c r="I4" s="40">
        <v>30</v>
      </c>
      <c r="L4" s="3">
        <v>44692</v>
      </c>
      <c r="O4" s="24">
        <v>2365</v>
      </c>
    </row>
    <row r="5" spans="1:15" ht="22.25" customHeight="1" thickBot="1" x14ac:dyDescent="0.4">
      <c r="D5" s="32" t="s">
        <v>5</v>
      </c>
      <c r="I5" s="40">
        <v>50</v>
      </c>
      <c r="L5" s="3">
        <v>44693</v>
      </c>
      <c r="O5" s="24">
        <v>1321</v>
      </c>
    </row>
    <row r="6" spans="1:15" ht="15" thickBot="1" x14ac:dyDescent="0.4">
      <c r="D6" s="31" t="s">
        <v>6</v>
      </c>
      <c r="I6" s="40">
        <v>70</v>
      </c>
      <c r="O6" s="24">
        <v>465</v>
      </c>
    </row>
    <row r="7" spans="1:15" x14ac:dyDescent="0.35">
      <c r="D7" s="33" t="s">
        <v>7</v>
      </c>
      <c r="I7" s="40">
        <v>90</v>
      </c>
    </row>
    <row r="8" spans="1:15" x14ac:dyDescent="0.35">
      <c r="D8" s="34" t="s">
        <v>8</v>
      </c>
    </row>
    <row r="9" spans="1:15" ht="17" x14ac:dyDescent="0.5">
      <c r="D9" s="35" t="s">
        <v>10</v>
      </c>
    </row>
    <row r="10" spans="1:15" ht="18.5" x14ac:dyDescent="0.35">
      <c r="D10" s="36" t="s">
        <v>11</v>
      </c>
      <c r="E10" s="39" t="s">
        <v>9</v>
      </c>
    </row>
    <row r="11" spans="1:15" ht="17" x14ac:dyDescent="0.45">
      <c r="D11" s="37" t="s">
        <v>12</v>
      </c>
      <c r="E11" s="2"/>
    </row>
    <row r="12" spans="1:15" x14ac:dyDescent="0.35">
      <c r="D12" s="38" t="s">
        <v>13</v>
      </c>
      <c r="E12" s="2"/>
    </row>
    <row r="13" spans="1:15" x14ac:dyDescent="0.35">
      <c r="E13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67058-5AE3-45E6-851C-0F24F8C24F78}">
  <dimension ref="A1:L32"/>
  <sheetViews>
    <sheetView topLeftCell="A8" workbookViewId="0">
      <selection activeCell="N21" sqref="N21"/>
    </sheetView>
  </sheetViews>
  <sheetFormatPr defaultRowHeight="14.5" x14ac:dyDescent="0.35"/>
  <cols>
    <col min="1" max="1" width="15.54296875" customWidth="1"/>
  </cols>
  <sheetData>
    <row r="1" spans="1:12" x14ac:dyDescent="0.35">
      <c r="A1" s="1" t="s">
        <v>797</v>
      </c>
    </row>
    <row r="3" spans="1:12" x14ac:dyDescent="0.35">
      <c r="A3" t="s">
        <v>762</v>
      </c>
      <c r="B3" t="s">
        <v>144</v>
      </c>
      <c r="C3" t="s">
        <v>742</v>
      </c>
    </row>
    <row r="4" spans="1:12" x14ac:dyDescent="0.35">
      <c r="A4" t="s">
        <v>754</v>
      </c>
      <c r="B4" t="s">
        <v>129</v>
      </c>
      <c r="C4">
        <v>43</v>
      </c>
    </row>
    <row r="5" spans="1:12" x14ac:dyDescent="0.35">
      <c r="A5" t="s">
        <v>753</v>
      </c>
      <c r="B5" t="s">
        <v>129</v>
      </c>
      <c r="C5">
        <v>58</v>
      </c>
    </row>
    <row r="6" spans="1:12" x14ac:dyDescent="0.35">
      <c r="A6" t="s">
        <v>752</v>
      </c>
      <c r="B6" t="s">
        <v>129</v>
      </c>
      <c r="C6">
        <v>78</v>
      </c>
      <c r="E6" t="s">
        <v>758</v>
      </c>
      <c r="F6" t="s">
        <v>796</v>
      </c>
      <c r="L6" t="s">
        <v>129</v>
      </c>
    </row>
    <row r="7" spans="1:12" x14ac:dyDescent="0.35">
      <c r="A7" t="s">
        <v>757</v>
      </c>
      <c r="B7" t="s">
        <v>133</v>
      </c>
      <c r="C7">
        <v>65</v>
      </c>
      <c r="E7" t="s">
        <v>137</v>
      </c>
      <c r="F7">
        <f>AVERAGEIF($B$4:$B$12,E7,$C$4:$C$12)</f>
        <v>61.666666666666664</v>
      </c>
      <c r="L7" t="s">
        <v>133</v>
      </c>
    </row>
    <row r="8" spans="1:12" x14ac:dyDescent="0.35">
      <c r="A8" t="s">
        <v>756</v>
      </c>
      <c r="B8" t="s">
        <v>133</v>
      </c>
      <c r="C8">
        <v>80</v>
      </c>
      <c r="E8" t="s">
        <v>133</v>
      </c>
      <c r="F8">
        <f t="shared" ref="F8:F9" si="0">AVERAGEIF($B$4:$B$12,E8,$C$4:$C$12)</f>
        <v>81.666666666666671</v>
      </c>
      <c r="L8" t="s">
        <v>137</v>
      </c>
    </row>
    <row r="9" spans="1:12" x14ac:dyDescent="0.35">
      <c r="A9" t="s">
        <v>755</v>
      </c>
      <c r="B9" t="s">
        <v>133</v>
      </c>
      <c r="C9">
        <v>100</v>
      </c>
      <c r="E9" t="s">
        <v>129</v>
      </c>
      <c r="F9">
        <f t="shared" si="0"/>
        <v>59.666666666666664</v>
      </c>
    </row>
    <row r="10" spans="1:12" x14ac:dyDescent="0.35">
      <c r="A10" t="s">
        <v>761</v>
      </c>
      <c r="B10" t="s">
        <v>137</v>
      </c>
      <c r="C10">
        <v>45</v>
      </c>
    </row>
    <row r="11" spans="1:12" x14ac:dyDescent="0.35">
      <c r="A11" t="s">
        <v>760</v>
      </c>
      <c r="B11" t="s">
        <v>137</v>
      </c>
      <c r="C11">
        <v>60</v>
      </c>
    </row>
    <row r="12" spans="1:12" x14ac:dyDescent="0.35">
      <c r="A12" t="s">
        <v>759</v>
      </c>
      <c r="B12" t="s">
        <v>137</v>
      </c>
      <c r="C12">
        <v>80</v>
      </c>
    </row>
    <row r="13" spans="1:12" x14ac:dyDescent="0.35">
      <c r="A13" t="s">
        <v>751</v>
      </c>
    </row>
    <row r="17" spans="1:8" x14ac:dyDescent="0.35">
      <c r="A17" s="1" t="s">
        <v>795</v>
      </c>
    </row>
    <row r="19" spans="1:8" x14ac:dyDescent="0.35">
      <c r="A19" t="s">
        <v>762</v>
      </c>
      <c r="B19" t="s">
        <v>144</v>
      </c>
      <c r="C19" t="s">
        <v>745</v>
      </c>
      <c r="D19" t="s">
        <v>734</v>
      </c>
    </row>
    <row r="20" spans="1:8" x14ac:dyDescent="0.35">
      <c r="A20" t="s">
        <v>757</v>
      </c>
      <c r="B20" t="s">
        <v>133</v>
      </c>
      <c r="C20">
        <v>43</v>
      </c>
      <c r="D20">
        <v>1</v>
      </c>
    </row>
    <row r="21" spans="1:8" x14ac:dyDescent="0.35">
      <c r="A21" t="s">
        <v>756</v>
      </c>
      <c r="B21" t="s">
        <v>133</v>
      </c>
      <c r="C21">
        <v>58</v>
      </c>
      <c r="D21">
        <v>1</v>
      </c>
    </row>
    <row r="22" spans="1:8" x14ac:dyDescent="0.35">
      <c r="A22" t="s">
        <v>755</v>
      </c>
      <c r="B22" t="s">
        <v>133</v>
      </c>
      <c r="C22">
        <v>78</v>
      </c>
      <c r="D22">
        <v>1</v>
      </c>
      <c r="F22" t="s">
        <v>758</v>
      </c>
      <c r="G22" t="s">
        <v>794</v>
      </c>
      <c r="H22" t="s">
        <v>793</v>
      </c>
    </row>
    <row r="23" spans="1:8" x14ac:dyDescent="0.35">
      <c r="A23" t="s">
        <v>789</v>
      </c>
      <c r="B23" t="s">
        <v>133</v>
      </c>
      <c r="C23">
        <v>43</v>
      </c>
      <c r="D23">
        <v>2</v>
      </c>
      <c r="F23" t="s">
        <v>137</v>
      </c>
      <c r="G23">
        <v>1</v>
      </c>
      <c r="H23">
        <f>AVERAGEIFS($C$20:$C$31,$B$20:$B$31,F23,$D$20:$D$31,G23)</f>
        <v>65</v>
      </c>
    </row>
    <row r="24" spans="1:8" x14ac:dyDescent="0.35">
      <c r="A24" t="s">
        <v>788</v>
      </c>
      <c r="B24" t="s">
        <v>133</v>
      </c>
      <c r="C24">
        <v>58</v>
      </c>
      <c r="D24">
        <v>2</v>
      </c>
      <c r="F24" t="s">
        <v>133</v>
      </c>
      <c r="G24">
        <v>1</v>
      </c>
      <c r="H24">
        <f t="shared" ref="H24:H26" si="1">AVERAGEIFS($C$20:$C$31,$B$20:$B$31,F24,$D$20:$D$31,G24)</f>
        <v>59.666666666666664</v>
      </c>
    </row>
    <row r="25" spans="1:8" x14ac:dyDescent="0.35">
      <c r="A25" t="s">
        <v>787</v>
      </c>
      <c r="B25" t="s">
        <v>133</v>
      </c>
      <c r="C25">
        <v>78</v>
      </c>
      <c r="D25">
        <v>2</v>
      </c>
      <c r="F25" t="s">
        <v>137</v>
      </c>
      <c r="G25">
        <v>2</v>
      </c>
      <c r="H25">
        <f t="shared" si="1"/>
        <v>81.666666666666671</v>
      </c>
    </row>
    <row r="26" spans="1:8" x14ac:dyDescent="0.35">
      <c r="A26" t="s">
        <v>761</v>
      </c>
      <c r="B26" t="s">
        <v>137</v>
      </c>
      <c r="C26">
        <v>49</v>
      </c>
      <c r="D26">
        <v>1</v>
      </c>
      <c r="F26" t="s">
        <v>133</v>
      </c>
      <c r="G26">
        <v>2</v>
      </c>
      <c r="H26">
        <f t="shared" si="1"/>
        <v>59.666666666666664</v>
      </c>
    </row>
    <row r="27" spans="1:8" x14ac:dyDescent="0.35">
      <c r="A27" t="s">
        <v>760</v>
      </c>
      <c r="B27" t="s">
        <v>137</v>
      </c>
      <c r="C27">
        <v>63</v>
      </c>
      <c r="D27">
        <v>1</v>
      </c>
    </row>
    <row r="28" spans="1:8" x14ac:dyDescent="0.35">
      <c r="A28" t="s">
        <v>759</v>
      </c>
      <c r="B28" t="s">
        <v>137</v>
      </c>
      <c r="C28">
        <v>83</v>
      </c>
      <c r="D28">
        <v>1</v>
      </c>
    </row>
    <row r="29" spans="1:8" x14ac:dyDescent="0.35">
      <c r="A29" t="s">
        <v>792</v>
      </c>
      <c r="B29" t="s">
        <v>137</v>
      </c>
      <c r="C29">
        <v>65</v>
      </c>
      <c r="D29">
        <v>2</v>
      </c>
    </row>
    <row r="30" spans="1:8" x14ac:dyDescent="0.35">
      <c r="A30" t="s">
        <v>791</v>
      </c>
      <c r="B30" t="s">
        <v>137</v>
      </c>
      <c r="C30">
        <v>80</v>
      </c>
      <c r="D30">
        <v>2</v>
      </c>
    </row>
    <row r="31" spans="1:8" x14ac:dyDescent="0.35">
      <c r="A31" t="s">
        <v>790</v>
      </c>
      <c r="B31" t="s">
        <v>137</v>
      </c>
      <c r="C31">
        <v>100</v>
      </c>
      <c r="D31">
        <v>2</v>
      </c>
    </row>
    <row r="32" spans="1:8" x14ac:dyDescent="0.35">
      <c r="A32" t="s">
        <v>751</v>
      </c>
    </row>
  </sheetData>
  <sortState xmlns:xlrd2="http://schemas.microsoft.com/office/spreadsheetml/2017/richdata2" ref="A4:C13">
    <sortCondition ref="B4:B13" customList="Water,Fire,Grass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94BED-AE35-4804-A628-914931517FCD}">
  <dimension ref="A1:R69"/>
  <sheetViews>
    <sheetView workbookViewId="0">
      <selection activeCell="B6" sqref="B6"/>
    </sheetView>
  </sheetViews>
  <sheetFormatPr defaultColWidth="8.90625" defaultRowHeight="14.5" x14ac:dyDescent="0.35"/>
  <cols>
    <col min="1" max="1" width="19.54296875" style="45" customWidth="1"/>
    <col min="2" max="2" width="15.54296875" style="45" bestFit="1" customWidth="1"/>
    <col min="3" max="3" width="13.90625" style="45" bestFit="1" customWidth="1"/>
    <col min="4" max="4" width="15.54296875" style="45" bestFit="1" customWidth="1"/>
    <col min="5" max="5" width="8.90625" style="45"/>
    <col min="6" max="6" width="10.54296875" style="45" bestFit="1" customWidth="1"/>
    <col min="7" max="7" width="15.54296875" style="45" bestFit="1" customWidth="1"/>
    <col min="8" max="14" width="8.90625" style="45"/>
    <col min="15" max="15" width="15.6328125" style="45" bestFit="1" customWidth="1"/>
    <col min="16" max="16" width="23.6328125" style="45" bestFit="1" customWidth="1"/>
    <col min="17" max="17" width="8.90625" style="45"/>
    <col min="18" max="18" width="13.1796875" style="45" bestFit="1" customWidth="1"/>
    <col min="19" max="16384" width="8.90625" style="45"/>
  </cols>
  <sheetData>
    <row r="1" spans="1:18" x14ac:dyDescent="0.35">
      <c r="A1" s="46" t="s">
        <v>867</v>
      </c>
      <c r="B1" s="57">
        <f ca="1">TODAY()</f>
        <v>45562</v>
      </c>
      <c r="I1" s="82" t="s">
        <v>866</v>
      </c>
      <c r="J1" s="82"/>
      <c r="K1" s="82"/>
      <c r="P1" s="44" t="s">
        <v>865</v>
      </c>
      <c r="Q1" s="44"/>
      <c r="R1" s="44"/>
    </row>
    <row r="2" spans="1:18" x14ac:dyDescent="0.35">
      <c r="A2" s="46" t="s">
        <v>864</v>
      </c>
      <c r="B2" s="58">
        <f ca="1">NOW()</f>
        <v>45562.478685416667</v>
      </c>
    </row>
    <row r="3" spans="1:18" x14ac:dyDescent="0.35">
      <c r="A3" s="46" t="s">
        <v>863</v>
      </c>
      <c r="B3" s="56">
        <f ca="1">DAY(B1)</f>
        <v>27</v>
      </c>
      <c r="G3" s="48"/>
    </row>
    <row r="4" spans="1:18" x14ac:dyDescent="0.35">
      <c r="A4" s="46" t="s">
        <v>862</v>
      </c>
      <c r="B4" s="56">
        <f ca="1">MONTH(B1)</f>
        <v>9</v>
      </c>
      <c r="G4" s="49"/>
      <c r="I4" s="46" t="s">
        <v>852</v>
      </c>
      <c r="J4" s="46" t="s">
        <v>851</v>
      </c>
      <c r="K4" s="46" t="s">
        <v>850</v>
      </c>
      <c r="L4" s="46" t="s">
        <v>849</v>
      </c>
      <c r="P4" s="46" t="s">
        <v>15</v>
      </c>
      <c r="Q4" s="46" t="s">
        <v>861</v>
      </c>
      <c r="R4" s="46" t="s">
        <v>860</v>
      </c>
    </row>
    <row r="5" spans="1:18" x14ac:dyDescent="0.35">
      <c r="A5" s="46" t="s">
        <v>859</v>
      </c>
      <c r="B5" s="56">
        <f ca="1">YEAR(B1)</f>
        <v>2024</v>
      </c>
      <c r="G5" s="49"/>
      <c r="I5" s="50">
        <v>0.1127662037037037</v>
      </c>
      <c r="J5" s="56">
        <f>HOUR(I5)</f>
        <v>2</v>
      </c>
      <c r="K5" s="56">
        <f>MINUTE(I5)</f>
        <v>42</v>
      </c>
      <c r="L5" s="56">
        <f>SECOND(I5)</f>
        <v>23</v>
      </c>
      <c r="P5" s="47">
        <v>44691</v>
      </c>
      <c r="Q5" s="56">
        <f>WEEKDAY(P5)</f>
        <v>3</v>
      </c>
      <c r="R5" s="56">
        <f>WEEKNUM(P5)</f>
        <v>20</v>
      </c>
    </row>
    <row r="6" spans="1:18" x14ac:dyDescent="0.35">
      <c r="A6" s="46" t="s">
        <v>858</v>
      </c>
      <c r="B6" s="57">
        <f>DATE(2022,9,10)</f>
        <v>44814</v>
      </c>
      <c r="D6" s="48"/>
      <c r="I6" s="50">
        <v>0.18328703703703705</v>
      </c>
      <c r="J6" s="56">
        <f>HOUR(I6)</f>
        <v>4</v>
      </c>
      <c r="K6" s="56">
        <f>MINUTE(I6)</f>
        <v>23</v>
      </c>
      <c r="L6" s="56">
        <f>SECOND(I6)</f>
        <v>56</v>
      </c>
      <c r="P6" s="47">
        <v>44692</v>
      </c>
      <c r="Q6" s="56">
        <f t="shared" ref="Q6:Q10" si="0">WEEKDAY(P6)</f>
        <v>4</v>
      </c>
      <c r="R6" s="56">
        <f t="shared" ref="R6:R10" si="1">WEEKNUM(P6)</f>
        <v>20</v>
      </c>
    </row>
    <row r="7" spans="1:18" x14ac:dyDescent="0.35">
      <c r="P7" s="47">
        <v>44693</v>
      </c>
      <c r="Q7" s="56">
        <f t="shared" si="0"/>
        <v>5</v>
      </c>
      <c r="R7" s="56">
        <f t="shared" si="1"/>
        <v>20</v>
      </c>
    </row>
    <row r="8" spans="1:18" x14ac:dyDescent="0.35">
      <c r="I8" s="46" t="s">
        <v>851</v>
      </c>
      <c r="J8" s="46" t="s">
        <v>849</v>
      </c>
      <c r="P8" s="47">
        <v>44694</v>
      </c>
      <c r="Q8" s="56">
        <f t="shared" si="0"/>
        <v>6</v>
      </c>
      <c r="R8" s="56">
        <f t="shared" si="1"/>
        <v>20</v>
      </c>
    </row>
    <row r="9" spans="1:18" x14ac:dyDescent="0.35">
      <c r="A9" s="46" t="s">
        <v>857</v>
      </c>
      <c r="I9" s="45">
        <v>8.9</v>
      </c>
      <c r="J9" s="56">
        <f>I9*3600</f>
        <v>32040</v>
      </c>
      <c r="P9" s="47">
        <v>44695</v>
      </c>
      <c r="Q9" s="56">
        <f t="shared" si="0"/>
        <v>7</v>
      </c>
      <c r="R9" s="56">
        <f t="shared" si="1"/>
        <v>20</v>
      </c>
    </row>
    <row r="10" spans="1:18" x14ac:dyDescent="0.35">
      <c r="A10" s="46" t="s">
        <v>15</v>
      </c>
      <c r="B10" s="57">
        <f ca="1">TODAY()</f>
        <v>45562</v>
      </c>
      <c r="I10" s="45">
        <v>4.5</v>
      </c>
      <c r="J10" s="56">
        <f t="shared" ref="J10:J11" si="2">I10*3600</f>
        <v>16200</v>
      </c>
      <c r="P10" s="47">
        <v>44696</v>
      </c>
      <c r="Q10" s="56">
        <f t="shared" si="0"/>
        <v>1</v>
      </c>
      <c r="R10" s="56">
        <f t="shared" si="1"/>
        <v>21</v>
      </c>
    </row>
    <row r="11" spans="1:18" x14ac:dyDescent="0.35">
      <c r="A11" s="46" t="s">
        <v>856</v>
      </c>
      <c r="B11" s="57">
        <f ca="1">B10+5</f>
        <v>45567</v>
      </c>
      <c r="I11" s="45">
        <v>2.5</v>
      </c>
      <c r="J11" s="56">
        <f t="shared" si="2"/>
        <v>9000</v>
      </c>
    </row>
    <row r="12" spans="1:18" x14ac:dyDescent="0.35">
      <c r="A12" s="46" t="s">
        <v>855</v>
      </c>
      <c r="B12" s="57">
        <f ca="1">B10-5</f>
        <v>45557</v>
      </c>
    </row>
    <row r="14" spans="1:18" x14ac:dyDescent="0.35">
      <c r="A14" s="46" t="s">
        <v>854</v>
      </c>
      <c r="J14" s="51"/>
    </row>
    <row r="15" spans="1:18" x14ac:dyDescent="0.35">
      <c r="A15" s="46" t="s">
        <v>15</v>
      </c>
      <c r="B15" s="57">
        <f ca="1">TODAY()</f>
        <v>45562</v>
      </c>
      <c r="G15" s="48"/>
    </row>
    <row r="16" spans="1:18" x14ac:dyDescent="0.35">
      <c r="A16" s="46" t="s">
        <v>853</v>
      </c>
      <c r="B16" s="57">
        <f ca="1">EDATE(B15,5)</f>
        <v>45715</v>
      </c>
      <c r="I16" s="46" t="s">
        <v>852</v>
      </c>
      <c r="J16" s="46" t="s">
        <v>851</v>
      </c>
      <c r="K16" s="46" t="s">
        <v>850</v>
      </c>
      <c r="L16" s="46" t="s">
        <v>849</v>
      </c>
    </row>
    <row r="17" spans="1:16" x14ac:dyDescent="0.35">
      <c r="A17" s="46" t="s">
        <v>848</v>
      </c>
      <c r="B17" s="57">
        <f ca="1">EDATE(B15,-5)</f>
        <v>45409</v>
      </c>
      <c r="C17" s="47"/>
      <c r="I17" s="49">
        <v>6.25E-2</v>
      </c>
      <c r="J17" s="56">
        <f>HOUR(I17)</f>
        <v>1</v>
      </c>
      <c r="K17" s="56">
        <f>MINUTE(I17)</f>
        <v>30</v>
      </c>
      <c r="L17" s="56">
        <f>SECOND(I17)</f>
        <v>0</v>
      </c>
    </row>
    <row r="18" spans="1:16" x14ac:dyDescent="0.35">
      <c r="I18" s="52">
        <v>0.10098379629629629</v>
      </c>
      <c r="J18" s="56">
        <f>HOUR(I18)</f>
        <v>2</v>
      </c>
      <c r="K18" s="56">
        <f>MINUTE(I18)</f>
        <v>25</v>
      </c>
      <c r="L18" s="56">
        <f>SECOND(I18)</f>
        <v>25</v>
      </c>
    </row>
    <row r="19" spans="1:16" x14ac:dyDescent="0.35">
      <c r="A19" s="46" t="s">
        <v>847</v>
      </c>
    </row>
    <row r="20" spans="1:16" x14ac:dyDescent="0.35">
      <c r="A20" s="46" t="s">
        <v>15</v>
      </c>
      <c r="B20" s="57">
        <f ca="1">TODAY()</f>
        <v>45562</v>
      </c>
    </row>
    <row r="21" spans="1:16" x14ac:dyDescent="0.35">
      <c r="A21" s="46" t="s">
        <v>846</v>
      </c>
      <c r="B21" s="57">
        <f ca="1">EDATE(B20,5*12)</f>
        <v>47388</v>
      </c>
    </row>
    <row r="22" spans="1:16" x14ac:dyDescent="0.35">
      <c r="A22" s="46" t="s">
        <v>845</v>
      </c>
      <c r="B22" s="57">
        <f ca="1">EDATE(B20,-5*12)</f>
        <v>43735</v>
      </c>
    </row>
    <row r="26" spans="1:16" x14ac:dyDescent="0.35">
      <c r="A26" s="82" t="s">
        <v>844</v>
      </c>
      <c r="B26" s="82"/>
      <c r="O26" s="44" t="s">
        <v>843</v>
      </c>
      <c r="P26" s="44"/>
    </row>
    <row r="28" spans="1:16" x14ac:dyDescent="0.35">
      <c r="O28" s="46" t="s">
        <v>842</v>
      </c>
      <c r="P28" s="46" t="s">
        <v>841</v>
      </c>
    </row>
    <row r="29" spans="1:16" x14ac:dyDescent="0.35">
      <c r="A29" s="46" t="s">
        <v>840</v>
      </c>
      <c r="B29" s="47">
        <v>44562</v>
      </c>
      <c r="O29" s="47">
        <v>32884</v>
      </c>
      <c r="P29" s="57">
        <f ca="1">TODAY()</f>
        <v>45562</v>
      </c>
    </row>
    <row r="30" spans="1:16" x14ac:dyDescent="0.35">
      <c r="A30" s="46" t="s">
        <v>839</v>
      </c>
      <c r="B30" s="47">
        <v>44926</v>
      </c>
    </row>
    <row r="31" spans="1:16" x14ac:dyDescent="0.35">
      <c r="D31" s="49"/>
    </row>
    <row r="32" spans="1:16" x14ac:dyDescent="0.35">
      <c r="A32" s="83" t="s">
        <v>838</v>
      </c>
      <c r="B32" s="83"/>
      <c r="C32" s="83"/>
      <c r="D32" s="56">
        <f>NETWORKDAYS(B29,B30)</f>
        <v>260</v>
      </c>
      <c r="F32" s="84" t="s">
        <v>837</v>
      </c>
      <c r="G32" s="84"/>
      <c r="O32" s="46" t="s">
        <v>836</v>
      </c>
      <c r="P32" s="56">
        <f ca="1">DATEDIF(O29,P29,"y")</f>
        <v>34</v>
      </c>
    </row>
    <row r="33" spans="1:16" x14ac:dyDescent="0.35">
      <c r="A33" s="83" t="s">
        <v>835</v>
      </c>
      <c r="B33" s="83"/>
      <c r="C33" s="83"/>
      <c r="D33" s="56">
        <f>NETWORKDAYS(B29,B30,F33:F35)</f>
        <v>258</v>
      </c>
      <c r="F33" s="53">
        <v>44587</v>
      </c>
      <c r="G33" s="54" t="s">
        <v>834</v>
      </c>
      <c r="O33" s="46" t="s">
        <v>833</v>
      </c>
      <c r="P33" s="56">
        <f ca="1">DATEDIF(O29,P29,"m")</f>
        <v>416</v>
      </c>
    </row>
    <row r="34" spans="1:16" x14ac:dyDescent="0.35">
      <c r="A34" s="46" t="s">
        <v>832</v>
      </c>
      <c r="B34" s="46"/>
      <c r="C34" s="46"/>
      <c r="D34" s="56">
        <f>NETWORKDAYS.INTL(B29,B30,7)</f>
        <v>260</v>
      </c>
      <c r="F34" s="53">
        <v>44788</v>
      </c>
      <c r="G34" s="54" t="s">
        <v>831</v>
      </c>
      <c r="O34" s="46" t="s">
        <v>830</v>
      </c>
      <c r="P34" s="56">
        <f ca="1">DATEDIF(O29,P29,"d")</f>
        <v>12678</v>
      </c>
    </row>
    <row r="35" spans="1:16" x14ac:dyDescent="0.35">
      <c r="D35" s="56">
        <f>NETWORKDAYS.INTL(B29,B30,11)</f>
        <v>313</v>
      </c>
      <c r="F35" s="53">
        <v>44836</v>
      </c>
      <c r="G35" s="54" t="s">
        <v>829</v>
      </c>
    </row>
    <row r="36" spans="1:16" x14ac:dyDescent="0.35">
      <c r="O36" s="46" t="s">
        <v>828</v>
      </c>
      <c r="P36" s="56">
        <f ca="1">DATEDIF(O29,P29,"y")</f>
        <v>34</v>
      </c>
    </row>
    <row r="37" spans="1:16" x14ac:dyDescent="0.35">
      <c r="O37" s="46" t="s">
        <v>827</v>
      </c>
      <c r="P37" s="56">
        <f ca="1">DATEDIF(O29,P29,"ym")</f>
        <v>8</v>
      </c>
    </row>
    <row r="38" spans="1:16" x14ac:dyDescent="0.35">
      <c r="O38" s="46" t="s">
        <v>826</v>
      </c>
      <c r="P38" s="56">
        <f ca="1">DATEDIF(O29,P29,"md")</f>
        <v>16</v>
      </c>
    </row>
    <row r="41" spans="1:16" x14ac:dyDescent="0.35">
      <c r="C41" s="44" t="s">
        <v>825</v>
      </c>
    </row>
    <row r="42" spans="1:16" x14ac:dyDescent="0.35">
      <c r="B42" s="47">
        <v>44682</v>
      </c>
      <c r="C42" s="59">
        <f>B42</f>
        <v>44682</v>
      </c>
    </row>
    <row r="43" spans="1:16" x14ac:dyDescent="0.35">
      <c r="B43" s="47">
        <v>44683</v>
      </c>
      <c r="C43" s="60">
        <f t="shared" ref="C43:C53" si="3">B43</f>
        <v>44683</v>
      </c>
    </row>
    <row r="44" spans="1:16" x14ac:dyDescent="0.35">
      <c r="B44" s="47">
        <v>44684</v>
      </c>
      <c r="C44" s="60">
        <f t="shared" si="3"/>
        <v>44684</v>
      </c>
    </row>
    <row r="45" spans="1:16" x14ac:dyDescent="0.35">
      <c r="B45" s="47">
        <v>44685</v>
      </c>
      <c r="C45" s="60">
        <f t="shared" si="3"/>
        <v>44685</v>
      </c>
    </row>
    <row r="46" spans="1:16" x14ac:dyDescent="0.35">
      <c r="B46" s="47">
        <v>44686</v>
      </c>
      <c r="C46" s="60">
        <f t="shared" si="3"/>
        <v>44686</v>
      </c>
    </row>
    <row r="47" spans="1:16" x14ac:dyDescent="0.35">
      <c r="B47" s="47">
        <v>44687</v>
      </c>
      <c r="C47" s="60">
        <f t="shared" si="3"/>
        <v>44687</v>
      </c>
    </row>
    <row r="48" spans="1:16" x14ac:dyDescent="0.35">
      <c r="B48" s="47">
        <v>44688</v>
      </c>
      <c r="C48" s="60">
        <f t="shared" si="3"/>
        <v>44688</v>
      </c>
    </row>
    <row r="49" spans="1:9" x14ac:dyDescent="0.35">
      <c r="B49" s="47">
        <v>44689</v>
      </c>
      <c r="C49" s="60">
        <f t="shared" si="3"/>
        <v>44689</v>
      </c>
    </row>
    <row r="50" spans="1:9" x14ac:dyDescent="0.35">
      <c r="B50" s="47">
        <v>44690</v>
      </c>
      <c r="C50" s="60">
        <f t="shared" si="3"/>
        <v>44690</v>
      </c>
    </row>
    <row r="51" spans="1:9" x14ac:dyDescent="0.35">
      <c r="B51" s="47">
        <v>44691</v>
      </c>
      <c r="C51" s="60">
        <f t="shared" si="3"/>
        <v>44691</v>
      </c>
    </row>
    <row r="52" spans="1:9" x14ac:dyDescent="0.35">
      <c r="B52" s="47">
        <v>44692</v>
      </c>
      <c r="C52" s="60">
        <f t="shared" si="3"/>
        <v>44692</v>
      </c>
    </row>
    <row r="53" spans="1:9" x14ac:dyDescent="0.35">
      <c r="B53" s="47">
        <v>44693</v>
      </c>
      <c r="C53" s="60">
        <f t="shared" si="3"/>
        <v>44693</v>
      </c>
    </row>
    <row r="56" spans="1:9" x14ac:dyDescent="0.35">
      <c r="A56" s="82" t="s">
        <v>824</v>
      </c>
      <c r="B56" s="82"/>
      <c r="G56" s="44" t="s">
        <v>823</v>
      </c>
    </row>
    <row r="57" spans="1:9" x14ac:dyDescent="0.35">
      <c r="A57" s="46" t="s">
        <v>819</v>
      </c>
      <c r="B57" s="46" t="s">
        <v>818</v>
      </c>
      <c r="C57" s="46" t="s">
        <v>817</v>
      </c>
      <c r="G57" s="46" t="s">
        <v>822</v>
      </c>
      <c r="H57" s="46" t="s">
        <v>819</v>
      </c>
      <c r="I57" s="46" t="s">
        <v>818</v>
      </c>
    </row>
    <row r="58" spans="1:9" x14ac:dyDescent="0.35">
      <c r="A58" s="45" t="s">
        <v>816</v>
      </c>
      <c r="B58" s="45" t="s">
        <v>21</v>
      </c>
      <c r="C58" s="56" t="str">
        <f>_xlfn.CONCAT(A58," ",B58)</f>
        <v>Roger Federer</v>
      </c>
      <c r="G58" s="45" t="s">
        <v>102</v>
      </c>
      <c r="H58" s="45" t="s">
        <v>816</v>
      </c>
      <c r="I58" s="45" t="s">
        <v>21</v>
      </c>
    </row>
    <row r="59" spans="1:9" x14ac:dyDescent="0.35">
      <c r="A59" s="45" t="s">
        <v>815</v>
      </c>
      <c r="B59" s="45" t="s">
        <v>814</v>
      </c>
      <c r="C59" s="56" t="str">
        <f t="shared" ref="C59:C60" si="4">_xlfn.CONCAT(A59," ",B59)</f>
        <v>Rahul Dravid</v>
      </c>
      <c r="G59" s="45" t="s">
        <v>94</v>
      </c>
      <c r="H59" s="45" t="s">
        <v>815</v>
      </c>
      <c r="I59" s="45" t="s">
        <v>814</v>
      </c>
    </row>
    <row r="60" spans="1:9" x14ac:dyDescent="0.35">
      <c r="A60" s="45" t="s">
        <v>813</v>
      </c>
      <c r="B60" s="45" t="s">
        <v>20</v>
      </c>
      <c r="C60" s="56" t="str">
        <f t="shared" si="4"/>
        <v>Lionel Messi</v>
      </c>
      <c r="G60" s="45" t="s">
        <v>821</v>
      </c>
      <c r="H60" s="45" t="s">
        <v>813</v>
      </c>
      <c r="I60" s="45" t="s">
        <v>20</v>
      </c>
    </row>
    <row r="65" spans="1:3" x14ac:dyDescent="0.35">
      <c r="A65" s="44" t="s">
        <v>820</v>
      </c>
    </row>
    <row r="66" spans="1:3" x14ac:dyDescent="0.35">
      <c r="A66" s="46" t="s">
        <v>819</v>
      </c>
      <c r="B66" s="46" t="s">
        <v>818</v>
      </c>
      <c r="C66" s="46" t="s">
        <v>817</v>
      </c>
    </row>
    <row r="67" spans="1:3" x14ac:dyDescent="0.35">
      <c r="A67" s="45" t="s">
        <v>816</v>
      </c>
      <c r="B67" s="45" t="s">
        <v>21</v>
      </c>
      <c r="C67" s="56" t="str">
        <f>A67&amp;" "&amp;B67</f>
        <v>Roger Federer</v>
      </c>
    </row>
    <row r="68" spans="1:3" x14ac:dyDescent="0.35">
      <c r="A68" s="45" t="s">
        <v>815</v>
      </c>
      <c r="B68" s="45" t="s">
        <v>814</v>
      </c>
      <c r="C68" s="56" t="str">
        <f t="shared" ref="C68:C69" si="5">A68&amp;" "&amp;B68</f>
        <v>Rahul Dravid</v>
      </c>
    </row>
    <row r="69" spans="1:3" x14ac:dyDescent="0.35">
      <c r="A69" s="45" t="s">
        <v>813</v>
      </c>
      <c r="B69" s="45" t="s">
        <v>20</v>
      </c>
      <c r="C69" s="56" t="str">
        <f t="shared" si="5"/>
        <v>Lionel Messi</v>
      </c>
    </row>
  </sheetData>
  <mergeCells count="6">
    <mergeCell ref="A56:B56"/>
    <mergeCell ref="I1:K1"/>
    <mergeCell ref="A32:C32"/>
    <mergeCell ref="A33:C33"/>
    <mergeCell ref="F32:G32"/>
    <mergeCell ref="A26:B2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99D06-AC27-4290-95A4-11AF79DE9A0F}">
  <dimension ref="A1:D11"/>
  <sheetViews>
    <sheetView workbookViewId="0">
      <selection activeCell="J19" sqref="J19"/>
    </sheetView>
  </sheetViews>
  <sheetFormatPr defaultColWidth="9.08984375" defaultRowHeight="14.5" x14ac:dyDescent="0.35"/>
  <cols>
    <col min="1" max="3" width="9.08984375" style="45"/>
    <col min="4" max="4" width="35" style="45" customWidth="1"/>
    <col min="5" max="16384" width="9.08984375" style="45"/>
  </cols>
  <sheetData>
    <row r="1" spans="1:4" x14ac:dyDescent="0.35">
      <c r="A1" s="1" t="s">
        <v>880</v>
      </c>
      <c r="D1" s="44" t="s">
        <v>879</v>
      </c>
    </row>
    <row r="2" spans="1:4" x14ac:dyDescent="0.35">
      <c r="A2" t="s">
        <v>878</v>
      </c>
    </row>
    <row r="3" spans="1:4" x14ac:dyDescent="0.35">
      <c r="A3" t="s">
        <v>877</v>
      </c>
      <c r="D3" s="44" t="s">
        <v>876</v>
      </c>
    </row>
    <row r="4" spans="1:4" x14ac:dyDescent="0.35">
      <c r="A4" t="s">
        <v>875</v>
      </c>
    </row>
    <row r="5" spans="1:4" x14ac:dyDescent="0.35">
      <c r="A5" t="s">
        <v>874</v>
      </c>
    </row>
    <row r="6" spans="1:4" x14ac:dyDescent="0.35">
      <c r="A6" t="s">
        <v>873</v>
      </c>
    </row>
    <row r="7" spans="1:4" x14ac:dyDescent="0.35">
      <c r="A7" t="s">
        <v>872</v>
      </c>
    </row>
    <row r="8" spans="1:4" x14ac:dyDescent="0.35">
      <c r="A8" t="s">
        <v>871</v>
      </c>
    </row>
    <row r="9" spans="1:4" x14ac:dyDescent="0.35">
      <c r="A9" t="s">
        <v>870</v>
      </c>
    </row>
    <row r="10" spans="1:4" x14ac:dyDescent="0.35">
      <c r="A10" t="s">
        <v>869</v>
      </c>
    </row>
    <row r="11" spans="1:4" x14ac:dyDescent="0.35">
      <c r="A11" t="s">
        <v>868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91BE1-340D-44C6-8804-4EA0AF2C8C4D}">
  <dimension ref="A1:D11"/>
  <sheetViews>
    <sheetView workbookViewId="0">
      <selection activeCell="E1" sqref="E1"/>
    </sheetView>
  </sheetViews>
  <sheetFormatPr defaultRowHeight="14.5" x14ac:dyDescent="0.35"/>
  <cols>
    <col min="2" max="2" width="11" customWidth="1"/>
  </cols>
  <sheetData>
    <row r="1" spans="1:4" x14ac:dyDescent="0.35">
      <c r="A1" s="1" t="s">
        <v>880</v>
      </c>
      <c r="B1" s="1" t="s">
        <v>881</v>
      </c>
      <c r="C1" s="1" t="s">
        <v>29</v>
      </c>
      <c r="D1" s="1" t="s">
        <v>28</v>
      </c>
    </row>
    <row r="2" spans="1:4" x14ac:dyDescent="0.35">
      <c r="A2" t="s">
        <v>878</v>
      </c>
      <c r="B2">
        <v>56456</v>
      </c>
      <c r="C2">
        <v>25</v>
      </c>
      <c r="D2">
        <v>45466</v>
      </c>
    </row>
    <row r="3" spans="1:4" x14ac:dyDescent="0.35">
      <c r="A3" t="s">
        <v>877</v>
      </c>
      <c r="B3">
        <v>6514561</v>
      </c>
      <c r="C3">
        <v>45</v>
      </c>
      <c r="D3">
        <v>21323</v>
      </c>
    </row>
    <row r="4" spans="1:4" x14ac:dyDescent="0.35">
      <c r="A4" t="s">
        <v>875</v>
      </c>
      <c r="B4">
        <v>5641651</v>
      </c>
      <c r="C4">
        <v>5454</v>
      </c>
      <c r="D4">
        <v>1513</v>
      </c>
    </row>
    <row r="5" spans="1:4" x14ac:dyDescent="0.35">
      <c r="A5" t="s">
        <v>874</v>
      </c>
      <c r="B5">
        <v>156651</v>
      </c>
      <c r="C5">
        <v>454</v>
      </c>
      <c r="D5">
        <v>1322</v>
      </c>
    </row>
    <row r="6" spans="1:4" x14ac:dyDescent="0.35">
      <c r="A6" t="s">
        <v>873</v>
      </c>
      <c r="B6">
        <v>521561</v>
      </c>
      <c r="C6">
        <v>314</v>
      </c>
      <c r="D6">
        <v>1321</v>
      </c>
    </row>
    <row r="7" spans="1:4" x14ac:dyDescent="0.35">
      <c r="A7" t="s">
        <v>872</v>
      </c>
      <c r="B7">
        <v>156112</v>
      </c>
      <c r="C7">
        <v>5445</v>
      </c>
      <c r="D7">
        <v>1321</v>
      </c>
    </row>
    <row r="8" spans="1:4" x14ac:dyDescent="0.35">
      <c r="A8" t="s">
        <v>871</v>
      </c>
      <c r="B8">
        <v>1564584</v>
      </c>
      <c r="C8">
        <v>2131</v>
      </c>
      <c r="D8">
        <v>322</v>
      </c>
    </row>
    <row r="9" spans="1:4" x14ac:dyDescent="0.35">
      <c r="A9" t="s">
        <v>870</v>
      </c>
      <c r="B9">
        <v>416548</v>
      </c>
      <c r="C9">
        <v>121</v>
      </c>
      <c r="D9">
        <v>23323</v>
      </c>
    </row>
    <row r="10" spans="1:4" x14ac:dyDescent="0.35">
      <c r="A10" t="s">
        <v>869</v>
      </c>
      <c r="B10">
        <v>45612</v>
      </c>
      <c r="C10">
        <v>231</v>
      </c>
      <c r="D10">
        <v>1312</v>
      </c>
    </row>
    <row r="11" spans="1:4" x14ac:dyDescent="0.35">
      <c r="A11" t="s">
        <v>868</v>
      </c>
      <c r="B11">
        <v>56456</v>
      </c>
      <c r="C11">
        <v>12113</v>
      </c>
      <c r="D11">
        <v>13233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7A67F-FC2E-444B-BD1D-3B2D464E9DD0}">
  <dimension ref="A1:D5"/>
  <sheetViews>
    <sheetView workbookViewId="0">
      <selection activeCell="D3" sqref="D3"/>
    </sheetView>
  </sheetViews>
  <sheetFormatPr defaultColWidth="8.90625" defaultRowHeight="14.5" x14ac:dyDescent="0.35"/>
  <cols>
    <col min="1" max="16384" width="8.90625" style="45"/>
  </cols>
  <sheetData>
    <row r="1" spans="1:4" x14ac:dyDescent="0.35">
      <c r="A1" s="55" t="s">
        <v>51</v>
      </c>
      <c r="B1" s="55" t="s">
        <v>49</v>
      </c>
      <c r="C1" s="55" t="s">
        <v>48</v>
      </c>
      <c r="D1" s="55" t="s">
        <v>733</v>
      </c>
    </row>
    <row r="2" spans="1:4" x14ac:dyDescent="0.35">
      <c r="A2" s="45">
        <v>234</v>
      </c>
      <c r="B2" s="45">
        <v>453</v>
      </c>
      <c r="C2" s="45">
        <v>565</v>
      </c>
      <c r="D2" s="56">
        <f>SUM(A2:C2)</f>
        <v>1252</v>
      </c>
    </row>
    <row r="3" spans="1:4" x14ac:dyDescent="0.35">
      <c r="A3" s="45">
        <v>354</v>
      </c>
      <c r="B3" s="45">
        <v>53</v>
      </c>
      <c r="C3" s="45">
        <v>54</v>
      </c>
      <c r="D3" s="56">
        <f>SUM(A3:C3)</f>
        <v>461</v>
      </c>
    </row>
    <row r="4" spans="1:4" x14ac:dyDescent="0.35">
      <c r="A4" s="45">
        <v>456</v>
      </c>
      <c r="B4" s="45">
        <v>657</v>
      </c>
      <c r="C4" s="45">
        <v>7554</v>
      </c>
      <c r="D4" s="56">
        <f>SUM(A4:C4)</f>
        <v>8667</v>
      </c>
    </row>
    <row r="5" spans="1:4" x14ac:dyDescent="0.35">
      <c r="A5" s="45">
        <v>4564</v>
      </c>
      <c r="B5" s="45">
        <v>6544</v>
      </c>
      <c r="C5" s="45">
        <v>476</v>
      </c>
      <c r="D5" s="56">
        <f>SUM(A5:C5)</f>
        <v>11584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31CF-E992-4192-A0A5-A446EE93E472}">
  <dimension ref="A1:P18"/>
  <sheetViews>
    <sheetView workbookViewId="0">
      <selection activeCell="A10" sqref="A10"/>
    </sheetView>
  </sheetViews>
  <sheetFormatPr defaultRowHeight="14.5" x14ac:dyDescent="0.35"/>
  <sheetData>
    <row r="1" spans="1:16" ht="15" x14ac:dyDescent="0.4">
      <c r="A1" s="23" t="s">
        <v>882</v>
      </c>
      <c r="B1" s="14">
        <v>1</v>
      </c>
      <c r="C1" s="14">
        <v>2</v>
      </c>
      <c r="D1" s="14">
        <v>3</v>
      </c>
      <c r="E1" s="14">
        <v>4</v>
      </c>
      <c r="F1" s="14">
        <v>5</v>
      </c>
      <c r="G1" s="14">
        <v>6</v>
      </c>
      <c r="H1" s="14">
        <v>7</v>
      </c>
      <c r="I1" s="14">
        <v>8</v>
      </c>
      <c r="J1" s="14">
        <v>9</v>
      </c>
      <c r="K1" s="14">
        <v>10</v>
      </c>
      <c r="L1" s="14">
        <v>11</v>
      </c>
      <c r="M1" s="14">
        <v>12</v>
      </c>
      <c r="N1" s="14">
        <v>13</v>
      </c>
      <c r="O1" s="14">
        <v>14</v>
      </c>
      <c r="P1" s="14">
        <v>15</v>
      </c>
    </row>
    <row r="2" spans="1:16" ht="15" x14ac:dyDescent="0.4">
      <c r="A2" s="23" t="s">
        <v>22</v>
      </c>
      <c r="B2" s="14" t="s">
        <v>740</v>
      </c>
      <c r="C2" s="14" t="s">
        <v>739</v>
      </c>
      <c r="D2" s="14" t="s">
        <v>738</v>
      </c>
      <c r="E2" s="14" t="s">
        <v>737</v>
      </c>
      <c r="F2" s="14" t="s">
        <v>736</v>
      </c>
      <c r="G2" s="14" t="s">
        <v>735</v>
      </c>
      <c r="H2" s="14" t="s">
        <v>732</v>
      </c>
      <c r="I2" s="14" t="s">
        <v>731</v>
      </c>
      <c r="J2" s="14" t="s">
        <v>730</v>
      </c>
      <c r="K2" s="14" t="s">
        <v>729</v>
      </c>
      <c r="L2" s="14" t="s">
        <v>728</v>
      </c>
      <c r="M2" s="14" t="s">
        <v>727</v>
      </c>
      <c r="N2" s="14" t="s">
        <v>726</v>
      </c>
      <c r="O2" s="14" t="s">
        <v>725</v>
      </c>
      <c r="P2" s="14" t="s">
        <v>724</v>
      </c>
    </row>
    <row r="3" spans="1:16" ht="15" x14ac:dyDescent="0.4">
      <c r="A3" s="23" t="s">
        <v>144</v>
      </c>
      <c r="B3" s="14" t="s">
        <v>137</v>
      </c>
      <c r="C3" s="14" t="s">
        <v>137</v>
      </c>
      <c r="D3" s="14" t="s">
        <v>137</v>
      </c>
      <c r="E3" s="14" t="s">
        <v>137</v>
      </c>
      <c r="F3" s="14" t="s">
        <v>133</v>
      </c>
      <c r="G3" s="14" t="s">
        <v>133</v>
      </c>
      <c r="H3" s="14" t="s">
        <v>133</v>
      </c>
      <c r="I3" s="14" t="s">
        <v>133</v>
      </c>
      <c r="J3" s="14" t="s">
        <v>133</v>
      </c>
      <c r="K3" s="14" t="s">
        <v>129</v>
      </c>
      <c r="L3" s="14" t="s">
        <v>129</v>
      </c>
      <c r="M3" s="14" t="s">
        <v>129</v>
      </c>
      <c r="N3" s="14" t="s">
        <v>129</v>
      </c>
      <c r="O3" s="14" t="s">
        <v>273</v>
      </c>
      <c r="P3" s="14" t="s">
        <v>273</v>
      </c>
    </row>
    <row r="4" spans="1:16" ht="15" x14ac:dyDescent="0.4">
      <c r="A4" s="23" t="s">
        <v>748</v>
      </c>
      <c r="B4" s="14" t="s">
        <v>251</v>
      </c>
      <c r="C4" s="14" t="s">
        <v>251</v>
      </c>
      <c r="D4" s="14" t="s">
        <v>251</v>
      </c>
      <c r="E4" s="14" t="s">
        <v>251</v>
      </c>
      <c r="F4" s="14" t="str">
        <f t="shared" ref="F4:G4" si="0">E4</f>
        <v>Poison</v>
      </c>
      <c r="G4" s="14" t="str">
        <f t="shared" si="0"/>
        <v>Poison</v>
      </c>
      <c r="H4" s="14" t="s">
        <v>241</v>
      </c>
      <c r="I4" s="14" t="s">
        <v>233</v>
      </c>
      <c r="J4" s="14" t="s">
        <v>241</v>
      </c>
      <c r="K4" s="14" t="str">
        <f t="shared" ref="K4:O4" si="1">J4</f>
        <v>Flying</v>
      </c>
      <c r="L4" s="14" t="str">
        <f t="shared" si="1"/>
        <v>Flying</v>
      </c>
      <c r="M4" s="14" t="str">
        <f t="shared" si="1"/>
        <v>Flying</v>
      </c>
      <c r="N4" s="14" t="str">
        <f t="shared" si="1"/>
        <v>Flying</v>
      </c>
      <c r="O4" s="14" t="str">
        <f t="shared" si="1"/>
        <v>Flying</v>
      </c>
      <c r="P4" s="14" t="s">
        <v>241</v>
      </c>
    </row>
    <row r="5" spans="1:16" ht="15" x14ac:dyDescent="0.4">
      <c r="A5" s="23" t="s">
        <v>143</v>
      </c>
      <c r="B5" s="14">
        <v>318</v>
      </c>
      <c r="C5" s="14">
        <v>405</v>
      </c>
      <c r="D5" s="14">
        <v>525</v>
      </c>
      <c r="E5" s="14">
        <v>625</v>
      </c>
      <c r="F5" s="14">
        <v>309</v>
      </c>
      <c r="G5" s="14">
        <v>405</v>
      </c>
      <c r="H5" s="14">
        <v>534</v>
      </c>
      <c r="I5" s="14">
        <v>634</v>
      </c>
      <c r="J5" s="14">
        <v>634</v>
      </c>
      <c r="K5" s="14">
        <v>314</v>
      </c>
      <c r="L5" s="14">
        <v>405</v>
      </c>
      <c r="M5" s="14">
        <v>530</v>
      </c>
      <c r="N5" s="14">
        <v>630</v>
      </c>
      <c r="O5" s="14">
        <v>195</v>
      </c>
      <c r="P5" s="14">
        <v>205</v>
      </c>
    </row>
    <row r="9" spans="1:16" x14ac:dyDescent="0.35">
      <c r="A9" s="22" t="s">
        <v>882</v>
      </c>
      <c r="B9" s="22" t="s">
        <v>22</v>
      </c>
      <c r="E9" s="22" t="s">
        <v>882</v>
      </c>
      <c r="F9" s="22" t="s">
        <v>144</v>
      </c>
      <c r="I9" s="22" t="s">
        <v>882</v>
      </c>
      <c r="J9" s="22" t="s">
        <v>748</v>
      </c>
    </row>
    <row r="10" spans="1:16" x14ac:dyDescent="0.35">
      <c r="A10">
        <v>3</v>
      </c>
      <c r="B10" t="str">
        <f>IFERROR(HLOOKUP(A10,$B$1:$P$5,2,0),"Not Found")</f>
        <v>Venusaur</v>
      </c>
      <c r="E10">
        <f>A10</f>
        <v>3</v>
      </c>
      <c r="F10" t="str">
        <f>IFERROR(HLOOKUP(E10,$B$1:$P$5,3,0),"Not Found")</f>
        <v>Grass</v>
      </c>
      <c r="I10">
        <f>A10</f>
        <v>3</v>
      </c>
      <c r="J10" t="str">
        <f>IFERROR(HLOOKUP(I10,$B$1:$P$5,4,0),"Not Found")</f>
        <v>Poison</v>
      </c>
    </row>
    <row r="13" spans="1:16" x14ac:dyDescent="0.35">
      <c r="A13" s="27" t="s">
        <v>22</v>
      </c>
      <c r="B13" s="7" t="s">
        <v>959</v>
      </c>
      <c r="C13" s="7" t="s">
        <v>960</v>
      </c>
      <c r="D13" s="7" t="s">
        <v>961</v>
      </c>
      <c r="F13" s="27" t="s">
        <v>940</v>
      </c>
      <c r="G13" s="7" t="s">
        <v>51</v>
      </c>
      <c r="H13" s="7" t="s">
        <v>49</v>
      </c>
      <c r="I13" s="7" t="s">
        <v>48</v>
      </c>
    </row>
    <row r="14" spans="1:16" x14ac:dyDescent="0.35">
      <c r="A14" s="27" t="s">
        <v>940</v>
      </c>
      <c r="B14" s="7" t="s">
        <v>48</v>
      </c>
      <c r="C14" s="7" t="s">
        <v>51</v>
      </c>
      <c r="D14" s="7" t="s">
        <v>49</v>
      </c>
      <c r="F14" s="27" t="s">
        <v>962</v>
      </c>
      <c r="G14" s="7">
        <v>34</v>
      </c>
      <c r="H14" s="7">
        <v>20</v>
      </c>
      <c r="I14" s="7">
        <v>45</v>
      </c>
    </row>
    <row r="16" spans="1:16" x14ac:dyDescent="0.35">
      <c r="B16" s="72" t="s">
        <v>22</v>
      </c>
      <c r="C16" s="7" t="s">
        <v>959</v>
      </c>
      <c r="E16" s="72" t="s">
        <v>22</v>
      </c>
      <c r="F16" s="7" t="s">
        <v>960</v>
      </c>
    </row>
    <row r="17" spans="2:6" x14ac:dyDescent="0.35">
      <c r="B17" s="73" t="s">
        <v>940</v>
      </c>
      <c r="C17" s="7" t="str">
        <f>HLOOKUP(C16,B13:D14,2,0)</f>
        <v>C</v>
      </c>
      <c r="E17" s="72" t="s">
        <v>962</v>
      </c>
      <c r="F17" s="7">
        <f>HLOOKUP(HLOOKUP(F16,B13:D14,2,0),G13:I14,2,0)</f>
        <v>34</v>
      </c>
    </row>
    <row r="18" spans="2:6" x14ac:dyDescent="0.35">
      <c r="B18" s="72" t="s">
        <v>957</v>
      </c>
      <c r="C18" s="7">
        <f>HLOOKUP(C17,G13:I14,2,0)</f>
        <v>45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A3589-0371-4C7A-B4F9-76BDEC95CDBA}">
  <dimension ref="A1:T31"/>
  <sheetViews>
    <sheetView topLeftCell="H1" workbookViewId="0">
      <selection activeCell="N24" sqref="N24"/>
    </sheetView>
  </sheetViews>
  <sheetFormatPr defaultRowHeight="14.5" x14ac:dyDescent="0.35"/>
  <cols>
    <col min="2" max="2" width="30.54296875" customWidth="1"/>
    <col min="6" max="6" width="18.453125" customWidth="1"/>
    <col min="7" max="7" width="20.54296875" bestFit="1" customWidth="1"/>
    <col min="8" max="8" width="19" bestFit="1" customWidth="1"/>
    <col min="9" max="9" width="4.6328125" bestFit="1" customWidth="1"/>
    <col min="11" max="11" width="3.453125" bestFit="1" customWidth="1"/>
    <col min="12" max="12" width="3.1796875" customWidth="1"/>
  </cols>
  <sheetData>
    <row r="1" spans="1:20" x14ac:dyDescent="0.35">
      <c r="A1" s="64" t="s">
        <v>882</v>
      </c>
      <c r="B1" s="65" t="s">
        <v>22</v>
      </c>
      <c r="C1" s="65" t="s">
        <v>144</v>
      </c>
      <c r="D1" s="65" t="s">
        <v>748</v>
      </c>
      <c r="E1" s="66" t="s">
        <v>143</v>
      </c>
    </row>
    <row r="2" spans="1:20" ht="15" x14ac:dyDescent="0.4">
      <c r="A2" s="62">
        <v>1</v>
      </c>
      <c r="B2" s="14" t="s">
        <v>740</v>
      </c>
      <c r="C2" s="14" t="s">
        <v>137</v>
      </c>
      <c r="D2" s="14" t="s">
        <v>251</v>
      </c>
      <c r="E2" s="63">
        <v>318</v>
      </c>
      <c r="G2" s="29" t="s">
        <v>940</v>
      </c>
      <c r="H2">
        <v>30</v>
      </c>
      <c r="M2" s="85" t="s">
        <v>958</v>
      </c>
      <c r="N2" s="85"/>
      <c r="P2" s="85" t="s">
        <v>958</v>
      </c>
      <c r="Q2" s="85"/>
    </row>
    <row r="3" spans="1:20" ht="15" x14ac:dyDescent="0.4">
      <c r="A3" s="62">
        <v>2</v>
      </c>
      <c r="B3" s="14" t="s">
        <v>739</v>
      </c>
      <c r="C3" s="14" t="s">
        <v>137</v>
      </c>
      <c r="D3" s="14" t="s">
        <v>251</v>
      </c>
      <c r="E3" s="63">
        <v>405</v>
      </c>
      <c r="G3" s="29" t="s">
        <v>918</v>
      </c>
      <c r="H3" t="str">
        <f>IF(ISNA(VLOOKUP(H2,Data[#All],2,FALSE)),"Not Found",VLOOKUP(H2,Data[#All],2,FALSE))</f>
        <v>Eden</v>
      </c>
      <c r="M3" s="27" t="s">
        <v>22</v>
      </c>
      <c r="N3" s="27" t="s">
        <v>940</v>
      </c>
      <c r="P3" s="27" t="s">
        <v>940</v>
      </c>
      <c r="Q3" s="27" t="s">
        <v>962</v>
      </c>
    </row>
    <row r="4" spans="1:20" ht="15" x14ac:dyDescent="0.4">
      <c r="A4" s="62">
        <v>3</v>
      </c>
      <c r="B4" s="14" t="s">
        <v>738</v>
      </c>
      <c r="C4" s="14" t="s">
        <v>137</v>
      </c>
      <c r="D4" s="14" t="s">
        <v>251</v>
      </c>
      <c r="E4" s="63">
        <v>525</v>
      </c>
      <c r="G4" s="29" t="s">
        <v>919</v>
      </c>
      <c r="H4">
        <f>IFERROR(VLOOKUP(H2,Data[#All],5,FALSE),"Not Found")</f>
        <v>234</v>
      </c>
      <c r="M4" s="7" t="s">
        <v>959</v>
      </c>
      <c r="N4" s="7" t="s">
        <v>48</v>
      </c>
      <c r="P4" s="7" t="s">
        <v>51</v>
      </c>
      <c r="Q4" s="7">
        <v>34</v>
      </c>
    </row>
    <row r="5" spans="1:20" ht="15" x14ac:dyDescent="0.4">
      <c r="A5" s="62">
        <v>4</v>
      </c>
      <c r="B5" s="14" t="s">
        <v>737</v>
      </c>
      <c r="C5" s="14" t="s">
        <v>137</v>
      </c>
      <c r="D5" s="14" t="s">
        <v>251</v>
      </c>
      <c r="E5" s="63">
        <v>625</v>
      </c>
      <c r="M5" s="7" t="s">
        <v>960</v>
      </c>
      <c r="N5" s="7" t="s">
        <v>51</v>
      </c>
      <c r="P5" s="7" t="s">
        <v>49</v>
      </c>
      <c r="Q5" s="7">
        <v>20</v>
      </c>
    </row>
    <row r="6" spans="1:20" ht="15" x14ac:dyDescent="0.4">
      <c r="A6" s="62">
        <v>5</v>
      </c>
      <c r="B6" s="14" t="s">
        <v>736</v>
      </c>
      <c r="C6" s="14" t="s">
        <v>133</v>
      </c>
      <c r="D6" s="14" t="str">
        <f t="shared" ref="D6:D7" si="0">D5</f>
        <v>Poison</v>
      </c>
      <c r="E6" s="63">
        <v>309</v>
      </c>
      <c r="M6" s="7" t="s">
        <v>961</v>
      </c>
      <c r="N6" s="7" t="s">
        <v>49</v>
      </c>
      <c r="P6" s="7" t="s">
        <v>48</v>
      </c>
      <c r="Q6" s="7">
        <v>45</v>
      </c>
    </row>
    <row r="7" spans="1:20" ht="15" x14ac:dyDescent="0.4">
      <c r="A7" s="62">
        <v>6</v>
      </c>
      <c r="B7" s="14" t="s">
        <v>735</v>
      </c>
      <c r="C7" s="14" t="s">
        <v>133</v>
      </c>
      <c r="D7" s="14" t="str">
        <f t="shared" si="0"/>
        <v>Poison</v>
      </c>
      <c r="E7" s="63">
        <v>405</v>
      </c>
    </row>
    <row r="8" spans="1:20" ht="15" x14ac:dyDescent="0.4">
      <c r="A8" s="62">
        <v>7</v>
      </c>
      <c r="B8" s="14" t="s">
        <v>732</v>
      </c>
      <c r="C8" s="14" t="s">
        <v>133</v>
      </c>
      <c r="D8" s="14" t="s">
        <v>241</v>
      </c>
      <c r="E8" s="63">
        <v>534</v>
      </c>
      <c r="N8" s="72" t="s">
        <v>22</v>
      </c>
      <c r="O8" s="73" t="s">
        <v>940</v>
      </c>
      <c r="P8" s="72" t="s">
        <v>957</v>
      </c>
    </row>
    <row r="9" spans="1:20" ht="15" x14ac:dyDescent="0.4">
      <c r="A9" s="62">
        <v>8</v>
      </c>
      <c r="B9" s="14" t="s">
        <v>731</v>
      </c>
      <c r="C9" s="14" t="s">
        <v>133</v>
      </c>
      <c r="D9" s="14" t="s">
        <v>233</v>
      </c>
      <c r="E9" s="63">
        <v>634</v>
      </c>
      <c r="G9" s="14">
        <v>1</v>
      </c>
      <c r="H9" s="14" t="s">
        <v>740</v>
      </c>
      <c r="I9" s="14" t="s">
        <v>137</v>
      </c>
      <c r="J9" s="14" t="s">
        <v>251</v>
      </c>
      <c r="K9" s="14">
        <v>318</v>
      </c>
      <c r="N9" s="71" t="s">
        <v>961</v>
      </c>
      <c r="O9" s="74" t="str">
        <f>VLOOKUP(N9,M4:N6,2,0)</f>
        <v>B</v>
      </c>
      <c r="P9" s="71">
        <f>VLOOKUP(O9,P4:Q6,2,0)</f>
        <v>20</v>
      </c>
    </row>
    <row r="10" spans="1:20" ht="15" x14ac:dyDescent="0.4">
      <c r="A10" s="62">
        <v>9</v>
      </c>
      <c r="B10" s="14" t="s">
        <v>730</v>
      </c>
      <c r="C10" s="14" t="s">
        <v>133</v>
      </c>
      <c r="D10" s="14" t="s">
        <v>241</v>
      </c>
      <c r="E10" s="63">
        <v>634</v>
      </c>
      <c r="G10" s="14">
        <v>2</v>
      </c>
      <c r="H10" s="14" t="s">
        <v>739</v>
      </c>
      <c r="I10" s="14" t="s">
        <v>137</v>
      </c>
      <c r="J10" s="14" t="s">
        <v>251</v>
      </c>
      <c r="K10" s="14">
        <v>405</v>
      </c>
    </row>
    <row r="11" spans="1:20" ht="15" x14ac:dyDescent="0.4">
      <c r="A11" s="62">
        <v>10</v>
      </c>
      <c r="B11" s="14" t="s">
        <v>729</v>
      </c>
      <c r="C11" s="14" t="s">
        <v>129</v>
      </c>
      <c r="D11" s="14" t="str">
        <f t="shared" ref="D11:D16" si="1">D10</f>
        <v>Flying</v>
      </c>
      <c r="E11" s="63">
        <v>314</v>
      </c>
      <c r="G11" s="14">
        <v>3</v>
      </c>
      <c r="H11" s="14" t="s">
        <v>738</v>
      </c>
      <c r="I11" s="14" t="s">
        <v>137</v>
      </c>
      <c r="J11" s="14" t="s">
        <v>251</v>
      </c>
      <c r="K11" s="14">
        <v>525</v>
      </c>
      <c r="N11" s="72" t="s">
        <v>22</v>
      </c>
      <c r="O11" s="72" t="s">
        <v>957</v>
      </c>
    </row>
    <row r="12" spans="1:20" ht="15" x14ac:dyDescent="0.4">
      <c r="A12" s="62">
        <v>11</v>
      </c>
      <c r="B12" s="14" t="s">
        <v>728</v>
      </c>
      <c r="C12" s="14" t="s">
        <v>129</v>
      </c>
      <c r="D12" s="14" t="str">
        <f t="shared" si="1"/>
        <v>Flying</v>
      </c>
      <c r="E12" s="63">
        <v>405</v>
      </c>
      <c r="G12" s="14">
        <v>4</v>
      </c>
      <c r="H12" s="14" t="s">
        <v>737</v>
      </c>
      <c r="I12" s="14" t="s">
        <v>137</v>
      </c>
      <c r="J12" s="14" t="s">
        <v>251</v>
      </c>
      <c r="K12" s="14">
        <v>625</v>
      </c>
      <c r="N12" s="7" t="s">
        <v>959</v>
      </c>
      <c r="O12" s="7">
        <f>VLOOKUP(VLOOKUP(N12,M4:N6,2,0),P4:Q6,2,0)</f>
        <v>45</v>
      </c>
    </row>
    <row r="13" spans="1:20" ht="15" x14ac:dyDescent="0.4">
      <c r="A13" s="62">
        <v>12</v>
      </c>
      <c r="B13" s="14" t="s">
        <v>727</v>
      </c>
      <c r="C13" s="14" t="s">
        <v>129</v>
      </c>
      <c r="D13" s="14" t="str">
        <f t="shared" si="1"/>
        <v>Flying</v>
      </c>
      <c r="E13" s="63">
        <v>530</v>
      </c>
      <c r="G13" s="14">
        <v>5</v>
      </c>
      <c r="H13" s="14" t="s">
        <v>736</v>
      </c>
      <c r="I13" s="14" t="s">
        <v>133</v>
      </c>
      <c r="J13" s="14" t="str">
        <f t="shared" ref="J13" si="2">J12</f>
        <v>Poison</v>
      </c>
      <c r="K13" s="14">
        <v>309</v>
      </c>
    </row>
    <row r="14" spans="1:20" ht="15" x14ac:dyDescent="0.4">
      <c r="A14" s="62">
        <v>13</v>
      </c>
      <c r="B14" s="14" t="s">
        <v>726</v>
      </c>
      <c r="C14" s="14" t="s">
        <v>129</v>
      </c>
      <c r="D14" s="14" t="str">
        <f t="shared" si="1"/>
        <v>Flying</v>
      </c>
      <c r="E14" s="63">
        <v>630</v>
      </c>
      <c r="G14" s="70">
        <v>6</v>
      </c>
      <c r="H14" s="70" t="s">
        <v>955</v>
      </c>
      <c r="I14" s="70" t="s">
        <v>133</v>
      </c>
      <c r="J14" s="70" t="s">
        <v>956</v>
      </c>
      <c r="K14" s="70">
        <v>320</v>
      </c>
    </row>
    <row r="15" spans="1:20" ht="15" x14ac:dyDescent="0.4">
      <c r="A15" s="62">
        <v>14</v>
      </c>
      <c r="B15" s="14" t="s">
        <v>725</v>
      </c>
      <c r="C15" s="14" t="s">
        <v>273</v>
      </c>
      <c r="D15" s="14" t="str">
        <f t="shared" si="1"/>
        <v>Flying</v>
      </c>
      <c r="E15" s="63">
        <v>195</v>
      </c>
    </row>
    <row r="16" spans="1:20" ht="15" x14ac:dyDescent="0.4">
      <c r="A16" s="62">
        <v>15</v>
      </c>
      <c r="B16" s="14" t="s">
        <v>724</v>
      </c>
      <c r="C16" s="14" t="s">
        <v>273</v>
      </c>
      <c r="D16" s="14" t="str">
        <f t="shared" si="1"/>
        <v>Flying</v>
      </c>
      <c r="E16" s="63">
        <v>205</v>
      </c>
      <c r="G16" s="61" t="s">
        <v>954</v>
      </c>
      <c r="H16">
        <v>6</v>
      </c>
      <c r="M16" s="85" t="s">
        <v>963</v>
      </c>
      <c r="N16" s="85"/>
      <c r="P16" s="85" t="s">
        <v>967</v>
      </c>
      <c r="Q16" s="85"/>
      <c r="S16" s="85" t="s">
        <v>968</v>
      </c>
      <c r="T16" s="85"/>
    </row>
    <row r="17" spans="1:20" ht="15" x14ac:dyDescent="0.4">
      <c r="A17" s="62">
        <v>16</v>
      </c>
      <c r="B17" s="14" t="s">
        <v>723</v>
      </c>
      <c r="C17" s="14" t="s">
        <v>273</v>
      </c>
      <c r="D17" s="14" t="s">
        <v>241</v>
      </c>
      <c r="E17" s="63">
        <v>395</v>
      </c>
      <c r="G17" s="61" t="s">
        <v>143</v>
      </c>
      <c r="H17" t="e">
        <f>VLOOKUP(H16,G9:K13,5,0)</f>
        <v>#N/A</v>
      </c>
      <c r="M17" s="27" t="s">
        <v>964</v>
      </c>
      <c r="N17" s="27" t="s">
        <v>965</v>
      </c>
      <c r="P17" s="27" t="s">
        <v>964</v>
      </c>
      <c r="Q17" s="27" t="s">
        <v>965</v>
      </c>
      <c r="S17" s="27" t="s">
        <v>964</v>
      </c>
      <c r="T17" s="27" t="s">
        <v>965</v>
      </c>
    </row>
    <row r="18" spans="1:20" ht="15" x14ac:dyDescent="0.4">
      <c r="A18" s="62">
        <v>17</v>
      </c>
      <c r="B18" s="14" t="s">
        <v>722</v>
      </c>
      <c r="C18" s="14" t="s">
        <v>273</v>
      </c>
      <c r="D18" s="14" t="s">
        <v>251</v>
      </c>
      <c r="E18" s="63">
        <v>195</v>
      </c>
      <c r="M18" s="7" t="s">
        <v>969</v>
      </c>
      <c r="N18" s="7">
        <v>150</v>
      </c>
      <c r="P18" s="7" t="s">
        <v>971</v>
      </c>
      <c r="Q18" s="7">
        <v>300</v>
      </c>
      <c r="S18" s="7" t="s">
        <v>974</v>
      </c>
      <c r="T18" s="7">
        <v>150</v>
      </c>
    </row>
    <row r="19" spans="1:20" ht="15" x14ac:dyDescent="0.4">
      <c r="A19" s="62">
        <v>18</v>
      </c>
      <c r="B19" s="14" t="s">
        <v>721</v>
      </c>
      <c r="C19" s="14" t="s">
        <v>273</v>
      </c>
      <c r="D19" s="14" t="s">
        <v>251</v>
      </c>
      <c r="E19" s="63">
        <v>205</v>
      </c>
      <c r="M19" s="7" t="s">
        <v>970</v>
      </c>
      <c r="N19" s="7">
        <v>200</v>
      </c>
      <c r="P19" s="7" t="s">
        <v>972</v>
      </c>
      <c r="Q19" s="7">
        <v>200</v>
      </c>
      <c r="S19" s="7" t="s">
        <v>975</v>
      </c>
      <c r="T19" s="7">
        <v>400</v>
      </c>
    </row>
    <row r="20" spans="1:20" ht="15" x14ac:dyDescent="0.4">
      <c r="A20" s="62">
        <v>19</v>
      </c>
      <c r="B20" s="14" t="s">
        <v>720</v>
      </c>
      <c r="C20" s="14" t="s">
        <v>273</v>
      </c>
      <c r="D20" s="14" t="s">
        <v>251</v>
      </c>
      <c r="E20" s="63">
        <v>395</v>
      </c>
      <c r="M20" s="7" t="s">
        <v>966</v>
      </c>
      <c r="N20" s="7">
        <v>250</v>
      </c>
      <c r="P20" s="7" t="s">
        <v>973</v>
      </c>
      <c r="Q20" s="7">
        <v>350</v>
      </c>
      <c r="S20" s="7" t="s">
        <v>976</v>
      </c>
      <c r="T20" s="7">
        <v>500</v>
      </c>
    </row>
    <row r="21" spans="1:20" ht="15" x14ac:dyDescent="0.4">
      <c r="A21" s="62">
        <v>20</v>
      </c>
      <c r="B21" s="14" t="s">
        <v>719</v>
      </c>
      <c r="C21" s="14" t="s">
        <v>273</v>
      </c>
      <c r="D21" s="14" t="s">
        <v>251</v>
      </c>
      <c r="E21" s="63">
        <v>495</v>
      </c>
    </row>
    <row r="22" spans="1:20" ht="15" x14ac:dyDescent="0.4">
      <c r="A22" s="62">
        <v>21</v>
      </c>
      <c r="B22" s="14" t="s">
        <v>718</v>
      </c>
      <c r="C22" s="14" t="s">
        <v>230</v>
      </c>
      <c r="D22" s="14" t="s">
        <v>241</v>
      </c>
      <c r="E22" s="63">
        <v>251</v>
      </c>
      <c r="M22" t="s">
        <v>977</v>
      </c>
      <c r="N22" t="s">
        <v>976</v>
      </c>
    </row>
    <row r="23" spans="1:20" ht="15" x14ac:dyDescent="0.4">
      <c r="A23" s="62">
        <v>22</v>
      </c>
      <c r="B23" s="14" t="s">
        <v>717</v>
      </c>
      <c r="C23" s="14" t="s">
        <v>230</v>
      </c>
      <c r="D23" s="14" t="s">
        <v>241</v>
      </c>
      <c r="E23" s="63">
        <v>349</v>
      </c>
      <c r="M23" t="s">
        <v>978</v>
      </c>
      <c r="N23">
        <f>IFERROR(VLOOKUP(N22,M18:N20,2),IFERROR(VLOOKUP(N22,P18:Q20,2),VLOOKUP(N22,S18:T20,2)))</f>
        <v>250</v>
      </c>
    </row>
    <row r="24" spans="1:20" ht="15" x14ac:dyDescent="0.4">
      <c r="A24" s="62">
        <v>23</v>
      </c>
      <c r="B24" s="14" t="s">
        <v>716</v>
      </c>
      <c r="C24" s="14" t="s">
        <v>230</v>
      </c>
      <c r="D24" s="14" t="s">
        <v>241</v>
      </c>
      <c r="E24" s="63">
        <v>479</v>
      </c>
    </row>
    <row r="25" spans="1:20" ht="15" x14ac:dyDescent="0.4">
      <c r="A25" s="62">
        <v>24</v>
      </c>
      <c r="B25" s="14" t="s">
        <v>715</v>
      </c>
      <c r="C25" s="14" t="s">
        <v>230</v>
      </c>
      <c r="D25" s="14" t="s">
        <v>241</v>
      </c>
      <c r="E25" s="63">
        <v>579</v>
      </c>
    </row>
    <row r="26" spans="1:20" ht="15" x14ac:dyDescent="0.4">
      <c r="A26" s="62">
        <v>25</v>
      </c>
      <c r="B26" s="14" t="s">
        <v>714</v>
      </c>
      <c r="C26" s="14" t="s">
        <v>230</v>
      </c>
      <c r="D26" s="14" t="str">
        <f t="shared" ref="D26:D27" si="3">D25</f>
        <v>Flying</v>
      </c>
      <c r="E26" s="63">
        <v>253</v>
      </c>
    </row>
    <row r="27" spans="1:20" ht="15" x14ac:dyDescent="0.4">
      <c r="A27" s="62">
        <v>26</v>
      </c>
      <c r="B27" s="14" t="s">
        <v>713</v>
      </c>
      <c r="C27" s="14" t="s">
        <v>230</v>
      </c>
      <c r="D27" s="14" t="str">
        <f t="shared" si="3"/>
        <v>Flying</v>
      </c>
      <c r="E27" s="63">
        <v>413</v>
      </c>
    </row>
    <row r="28" spans="1:20" ht="15" x14ac:dyDescent="0.4">
      <c r="A28" s="62">
        <v>27</v>
      </c>
      <c r="B28" s="14" t="s">
        <v>712</v>
      </c>
      <c r="C28" s="14" t="s">
        <v>230</v>
      </c>
      <c r="D28" s="14" t="s">
        <v>241</v>
      </c>
      <c r="E28" s="63">
        <v>262</v>
      </c>
    </row>
    <row r="29" spans="1:20" ht="15" x14ac:dyDescent="0.4">
      <c r="A29" s="62">
        <v>28</v>
      </c>
      <c r="B29" s="14" t="s">
        <v>711</v>
      </c>
      <c r="C29" s="14" t="s">
        <v>230</v>
      </c>
      <c r="D29" s="14" t="s">
        <v>241</v>
      </c>
      <c r="E29" s="63">
        <v>442</v>
      </c>
    </row>
    <row r="30" spans="1:20" ht="15" x14ac:dyDescent="0.4">
      <c r="A30" s="67">
        <v>29</v>
      </c>
      <c r="B30" s="68" t="s">
        <v>710</v>
      </c>
      <c r="C30" s="68" t="s">
        <v>251</v>
      </c>
      <c r="D30" s="68" t="str">
        <f>D29</f>
        <v>Flying</v>
      </c>
      <c r="E30" s="69">
        <v>288</v>
      </c>
    </row>
    <row r="31" spans="1:20" ht="15" x14ac:dyDescent="0.4">
      <c r="A31" s="67">
        <v>30</v>
      </c>
      <c r="B31" s="68" t="s">
        <v>953</v>
      </c>
      <c r="C31" s="68" t="s">
        <v>230</v>
      </c>
      <c r="D31" s="68" t="s">
        <v>241</v>
      </c>
      <c r="E31" s="69">
        <v>234</v>
      </c>
    </row>
  </sheetData>
  <mergeCells count="5">
    <mergeCell ref="P2:Q2"/>
    <mergeCell ref="M2:N2"/>
    <mergeCell ref="M16:N16"/>
    <mergeCell ref="P16:Q16"/>
    <mergeCell ref="S16:T16"/>
  </mergeCell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18BC9-8554-4A87-9223-10FD52E3D304}">
  <dimension ref="A1:I16"/>
  <sheetViews>
    <sheetView zoomScaleNormal="100" workbookViewId="0">
      <selection activeCell="I11" sqref="I11"/>
    </sheetView>
  </sheetViews>
  <sheetFormatPr defaultRowHeight="14.5" x14ac:dyDescent="0.35"/>
  <cols>
    <col min="1" max="1" width="10.36328125" customWidth="1"/>
    <col min="2" max="2" width="11.81640625" customWidth="1"/>
    <col min="8" max="8" width="14.6328125" customWidth="1"/>
    <col min="9" max="9" width="14.81640625" customWidth="1"/>
  </cols>
  <sheetData>
    <row r="1" spans="1:9" x14ac:dyDescent="0.35">
      <c r="A1" s="1" t="s">
        <v>880</v>
      </c>
      <c r="B1" s="1" t="s">
        <v>881</v>
      </c>
      <c r="C1" s="1" t="s">
        <v>29</v>
      </c>
      <c r="D1" s="1" t="s">
        <v>28</v>
      </c>
    </row>
    <row r="2" spans="1:9" x14ac:dyDescent="0.35">
      <c r="A2" t="s">
        <v>878</v>
      </c>
      <c r="B2">
        <v>56456</v>
      </c>
      <c r="C2">
        <v>25</v>
      </c>
      <c r="D2">
        <v>45466</v>
      </c>
    </row>
    <row r="3" spans="1:9" x14ac:dyDescent="0.35">
      <c r="A3" t="s">
        <v>877</v>
      </c>
      <c r="B3">
        <v>6514561</v>
      </c>
      <c r="C3">
        <v>45</v>
      </c>
      <c r="D3">
        <v>21323</v>
      </c>
    </row>
    <row r="4" spans="1:9" x14ac:dyDescent="0.35">
      <c r="A4" t="s">
        <v>875</v>
      </c>
      <c r="B4">
        <v>5641651</v>
      </c>
      <c r="C4">
        <v>5454</v>
      </c>
      <c r="D4">
        <v>1513</v>
      </c>
    </row>
    <row r="5" spans="1:9" x14ac:dyDescent="0.35">
      <c r="A5" t="s">
        <v>874</v>
      </c>
      <c r="B5">
        <v>156651</v>
      </c>
      <c r="C5">
        <v>454</v>
      </c>
      <c r="D5">
        <v>1322</v>
      </c>
      <c r="G5" s="80" t="s">
        <v>887</v>
      </c>
      <c r="H5" s="80"/>
      <c r="I5" s="80"/>
    </row>
    <row r="6" spans="1:9" x14ac:dyDescent="0.35">
      <c r="A6" t="s">
        <v>873</v>
      </c>
      <c r="B6">
        <v>521561</v>
      </c>
      <c r="C6">
        <v>314</v>
      </c>
      <c r="D6">
        <v>1321</v>
      </c>
      <c r="G6" s="1" t="s">
        <v>886</v>
      </c>
      <c r="H6" s="1" t="s">
        <v>880</v>
      </c>
    </row>
    <row r="7" spans="1:9" x14ac:dyDescent="0.35">
      <c r="A7" t="s">
        <v>872</v>
      </c>
      <c r="B7">
        <v>156112</v>
      </c>
      <c r="C7">
        <v>5445</v>
      </c>
      <c r="D7">
        <v>1321</v>
      </c>
      <c r="G7">
        <v>5</v>
      </c>
      <c r="H7">
        <f>INDEX(IndexRef[Units],5)</f>
        <v>314</v>
      </c>
    </row>
    <row r="8" spans="1:9" x14ac:dyDescent="0.35">
      <c r="A8" t="s">
        <v>871</v>
      </c>
      <c r="B8">
        <v>1564584</v>
      </c>
      <c r="C8">
        <v>2131</v>
      </c>
      <c r="D8">
        <v>322</v>
      </c>
    </row>
    <row r="9" spans="1:9" x14ac:dyDescent="0.35">
      <c r="A9" t="s">
        <v>870</v>
      </c>
      <c r="B9">
        <v>416548</v>
      </c>
      <c r="C9">
        <v>121</v>
      </c>
      <c r="D9">
        <v>23323</v>
      </c>
      <c r="G9" s="80" t="s">
        <v>920</v>
      </c>
      <c r="H9" s="80"/>
      <c r="I9" s="80"/>
    </row>
    <row r="10" spans="1:9" x14ac:dyDescent="0.35">
      <c r="A10" t="s">
        <v>869</v>
      </c>
      <c r="B10">
        <v>45612</v>
      </c>
      <c r="C10">
        <v>231</v>
      </c>
      <c r="D10">
        <v>1312</v>
      </c>
      <c r="G10" s="1" t="s">
        <v>885</v>
      </c>
      <c r="H10" s="1" t="s">
        <v>884</v>
      </c>
      <c r="I10" s="1" t="s">
        <v>883</v>
      </c>
    </row>
    <row r="11" spans="1:9" x14ac:dyDescent="0.35">
      <c r="A11" t="s">
        <v>868</v>
      </c>
      <c r="B11">
        <v>56456</v>
      </c>
      <c r="C11">
        <v>12113</v>
      </c>
      <c r="D11">
        <v>13233</v>
      </c>
      <c r="G11">
        <v>4</v>
      </c>
      <c r="H11">
        <v>4</v>
      </c>
      <c r="I11">
        <f>INDEX(IndexRef[],G11,H11)</f>
        <v>1322</v>
      </c>
    </row>
    <row r="16" spans="1:9" x14ac:dyDescent="0.35">
      <c r="D16" t="str">
        <f>INDEX(A2:A11,8)</f>
        <v>PC</v>
      </c>
      <c r="E16">
        <f>INDEX(A2:D11,8,4)</f>
        <v>23323</v>
      </c>
    </row>
  </sheetData>
  <mergeCells count="2">
    <mergeCell ref="G5:I5"/>
    <mergeCell ref="G9:I9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A3472-77A1-469D-A590-C65917E289C0}">
  <dimension ref="A1:E11"/>
  <sheetViews>
    <sheetView workbookViewId="0">
      <selection activeCell="A2" sqref="A2:A11"/>
    </sheetView>
  </sheetViews>
  <sheetFormatPr defaultColWidth="8.90625" defaultRowHeight="14.5" x14ac:dyDescent="0.35"/>
  <cols>
    <col min="1" max="1" width="9.54296875" style="76" bestFit="1" customWidth="1"/>
    <col min="2" max="4" width="8.90625" style="76"/>
    <col min="5" max="5" width="15.36328125" style="76" customWidth="1"/>
    <col min="6" max="16384" width="8.90625" style="76"/>
  </cols>
  <sheetData>
    <row r="1" spans="1:5" x14ac:dyDescent="0.35">
      <c r="A1" s="75" t="s">
        <v>880</v>
      </c>
    </row>
    <row r="2" spans="1:5" x14ac:dyDescent="0.35">
      <c r="A2" s="76" t="s">
        <v>878</v>
      </c>
    </row>
    <row r="3" spans="1:5" x14ac:dyDescent="0.35">
      <c r="A3" s="76" t="s">
        <v>877</v>
      </c>
    </row>
    <row r="4" spans="1:5" x14ac:dyDescent="0.35">
      <c r="A4" s="76" t="s">
        <v>875</v>
      </c>
      <c r="D4" s="75" t="s">
        <v>880</v>
      </c>
      <c r="E4" s="75" t="s">
        <v>888</v>
      </c>
    </row>
    <row r="5" spans="1:5" x14ac:dyDescent="0.35">
      <c r="A5" s="76" t="s">
        <v>874</v>
      </c>
      <c r="D5" s="76" t="s">
        <v>868</v>
      </c>
      <c r="E5" s="76">
        <f>MATCH(D5,gadgets,0)</f>
        <v>10</v>
      </c>
    </row>
    <row r="6" spans="1:5" x14ac:dyDescent="0.35">
      <c r="A6" s="76" t="s">
        <v>873</v>
      </c>
    </row>
    <row r="7" spans="1:5" x14ac:dyDescent="0.35">
      <c r="A7" s="76" t="s">
        <v>872</v>
      </c>
    </row>
    <row r="8" spans="1:5" x14ac:dyDescent="0.35">
      <c r="A8" s="76" t="s">
        <v>871</v>
      </c>
    </row>
    <row r="9" spans="1:5" x14ac:dyDescent="0.35">
      <c r="A9" s="76" t="s">
        <v>870</v>
      </c>
    </row>
    <row r="10" spans="1:5" x14ac:dyDescent="0.35">
      <c r="A10" s="76" t="s">
        <v>869</v>
      </c>
    </row>
    <row r="11" spans="1:5" x14ac:dyDescent="0.35">
      <c r="A11" s="76" t="s">
        <v>868</v>
      </c>
      <c r="D11" s="76">
        <f>MATCH("PC",A2:A11,0)</f>
        <v>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BFB58-E0D1-43A3-BC1E-C24EE51015EA}">
  <dimension ref="A1:H14"/>
  <sheetViews>
    <sheetView workbookViewId="0">
      <selection activeCell="H14" sqref="H14"/>
    </sheetView>
  </sheetViews>
  <sheetFormatPr defaultColWidth="8.90625" defaultRowHeight="14.5" x14ac:dyDescent="0.35"/>
  <cols>
    <col min="1" max="1" width="13.36328125" style="76" bestFit="1" customWidth="1"/>
    <col min="2" max="2" width="13.08984375" style="76" customWidth="1"/>
    <col min="3" max="3" width="9.453125" style="76" bestFit="1" customWidth="1"/>
    <col min="4" max="5" width="8.90625" style="76"/>
    <col min="6" max="6" width="13.54296875" style="76" customWidth="1"/>
    <col min="7" max="7" width="9.453125" style="76" bestFit="1" customWidth="1"/>
    <col min="8" max="8" width="13.36328125" style="76" bestFit="1" customWidth="1"/>
    <col min="9" max="16384" width="8.90625" style="76"/>
  </cols>
  <sheetData>
    <row r="1" spans="1:8" x14ac:dyDescent="0.35">
      <c r="A1" s="78" t="s">
        <v>907</v>
      </c>
      <c r="B1" s="78" t="s">
        <v>880</v>
      </c>
      <c r="C1" s="78" t="s">
        <v>28</v>
      </c>
    </row>
    <row r="2" spans="1:8" x14ac:dyDescent="0.35">
      <c r="A2" s="76" t="s">
        <v>906</v>
      </c>
      <c r="B2" s="76" t="s">
        <v>905</v>
      </c>
      <c r="C2" s="77">
        <v>9000</v>
      </c>
    </row>
    <row r="3" spans="1:8" x14ac:dyDescent="0.35">
      <c r="A3" s="76" t="s">
        <v>904</v>
      </c>
      <c r="B3" s="76" t="s">
        <v>903</v>
      </c>
      <c r="C3" s="77">
        <v>1321</v>
      </c>
    </row>
    <row r="4" spans="1:8" x14ac:dyDescent="0.35">
      <c r="A4" s="76" t="s">
        <v>902</v>
      </c>
      <c r="B4" s="76" t="s">
        <v>901</v>
      </c>
      <c r="C4" s="77">
        <v>5152</v>
      </c>
    </row>
    <row r="5" spans="1:8" x14ac:dyDescent="0.35">
      <c r="A5" s="76" t="s">
        <v>900</v>
      </c>
      <c r="B5" s="76" t="s">
        <v>898</v>
      </c>
      <c r="C5" s="77">
        <v>1521</v>
      </c>
      <c r="F5" s="78" t="s">
        <v>880</v>
      </c>
      <c r="G5" s="78" t="s">
        <v>28</v>
      </c>
      <c r="H5" s="78" t="s">
        <v>907</v>
      </c>
    </row>
    <row r="6" spans="1:8" x14ac:dyDescent="0.35">
      <c r="A6" s="76" t="s">
        <v>899</v>
      </c>
      <c r="B6" s="76" t="s">
        <v>896</v>
      </c>
      <c r="C6" s="77">
        <v>1323</v>
      </c>
      <c r="F6" s="76" t="s">
        <v>898</v>
      </c>
      <c r="G6" s="77">
        <f>INDEX(C2:C10,MATCH(F6,B2:B10,0))</f>
        <v>1521</v>
      </c>
      <c r="H6" s="76" t="str">
        <f>INDEX(A2:A10,MATCH(F6,B2:B10,0))</f>
        <v>The North face</v>
      </c>
    </row>
    <row r="7" spans="1:8" x14ac:dyDescent="0.35">
      <c r="A7" s="76" t="s">
        <v>897</v>
      </c>
      <c r="B7" s="76" t="s">
        <v>893</v>
      </c>
      <c r="C7" s="77">
        <v>5000</v>
      </c>
      <c r="F7" s="76" t="s">
        <v>896</v>
      </c>
      <c r="G7" s="77">
        <f>INDEX(C2:C10,MATCH(F7,B2:B10,0))</f>
        <v>1323</v>
      </c>
      <c r="H7" s="76" t="str">
        <f>INDEX(A2:A10,MATCH(F7,B2:B10,0))</f>
        <v>Puma</v>
      </c>
    </row>
    <row r="8" spans="1:8" x14ac:dyDescent="0.35">
      <c r="A8" s="76" t="s">
        <v>895</v>
      </c>
      <c r="B8" s="76" t="s">
        <v>894</v>
      </c>
      <c r="C8" s="77">
        <v>1650</v>
      </c>
      <c r="F8" s="76" t="s">
        <v>893</v>
      </c>
      <c r="G8" s="77">
        <f>INDEX(C2:C10,MATCH(F8,B2:B10,0))</f>
        <v>5000</v>
      </c>
      <c r="H8" s="76" t="str">
        <f>INDEX(A2:A10,MATCH(F8,B2:B10,0))</f>
        <v>New Balance</v>
      </c>
    </row>
    <row r="9" spans="1:8" x14ac:dyDescent="0.35">
      <c r="A9" s="76" t="s">
        <v>892</v>
      </c>
      <c r="B9" s="76" t="s">
        <v>891</v>
      </c>
      <c r="C9" s="77">
        <v>5999</v>
      </c>
    </row>
    <row r="10" spans="1:8" x14ac:dyDescent="0.35">
      <c r="A10" s="76" t="s">
        <v>890</v>
      </c>
      <c r="B10" s="76" t="s">
        <v>889</v>
      </c>
      <c r="C10" s="77">
        <v>1231</v>
      </c>
    </row>
    <row r="14" spans="1:8" x14ac:dyDescent="0.35">
      <c r="F14" s="76" t="s">
        <v>896</v>
      </c>
      <c r="H14" s="76" t="str">
        <f>INDEX(A2:B10,MATCH(F14,B2:B10,0),1)</f>
        <v>Puma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F172A-460F-41D9-BE3C-818D4B641570}">
  <dimension ref="A1:U70"/>
  <sheetViews>
    <sheetView topLeftCell="I1" workbookViewId="0">
      <selection activeCell="Q11" sqref="Q11"/>
    </sheetView>
  </sheetViews>
  <sheetFormatPr defaultRowHeight="14.5" x14ac:dyDescent="0.35"/>
  <cols>
    <col min="6" max="6" width="10.81640625" customWidth="1"/>
    <col min="13" max="13" width="9.90625" customWidth="1"/>
    <col min="14" max="14" width="11.90625" bestFit="1" customWidth="1"/>
    <col min="16" max="16" width="8.90625" customWidth="1"/>
    <col min="17" max="20" width="10.81640625" customWidth="1"/>
  </cols>
  <sheetData>
    <row r="1" spans="1:21" x14ac:dyDescent="0.35">
      <c r="A1" s="79" t="s">
        <v>908</v>
      </c>
      <c r="B1" s="79"/>
      <c r="C1" s="79"/>
      <c r="K1" s="79" t="s">
        <v>910</v>
      </c>
      <c r="L1" s="79"/>
      <c r="Q1" s="79" t="s">
        <v>911</v>
      </c>
      <c r="R1" s="79"/>
      <c r="S1" s="79"/>
      <c r="T1" s="79"/>
      <c r="U1" s="79"/>
    </row>
    <row r="4" spans="1:21" x14ac:dyDescent="0.35">
      <c r="A4" s="4" t="s">
        <v>14</v>
      </c>
      <c r="K4" s="4" t="s">
        <v>30</v>
      </c>
      <c r="L4" s="4" t="s">
        <v>29</v>
      </c>
      <c r="M4" s="4" t="s">
        <v>28</v>
      </c>
      <c r="Q4" s="4" t="s">
        <v>34</v>
      </c>
      <c r="R4" s="4" t="s">
        <v>33</v>
      </c>
      <c r="S4" s="4" t="s">
        <v>32</v>
      </c>
      <c r="T4" s="4" t="s">
        <v>31</v>
      </c>
    </row>
    <row r="5" spans="1:21" x14ac:dyDescent="0.35">
      <c r="A5">
        <v>11</v>
      </c>
      <c r="B5">
        <f>-A5</f>
        <v>-11</v>
      </c>
      <c r="K5" t="s">
        <v>27</v>
      </c>
      <c r="L5">
        <v>10</v>
      </c>
      <c r="M5" s="5">
        <f>L5^2</f>
        <v>100</v>
      </c>
      <c r="N5" s="5"/>
      <c r="Q5" s="6">
        <v>123</v>
      </c>
      <c r="R5" s="6">
        <v>321</v>
      </c>
      <c r="S5" s="6">
        <v>102</v>
      </c>
      <c r="T5" s="6">
        <v>105</v>
      </c>
    </row>
    <row r="6" spans="1:21" x14ac:dyDescent="0.35">
      <c r="A6">
        <v>223</v>
      </c>
      <c r="B6">
        <f t="shared" ref="B6:B13" si="0">-A6</f>
        <v>-223</v>
      </c>
      <c r="K6" t="s">
        <v>26</v>
      </c>
      <c r="L6">
        <v>5</v>
      </c>
      <c r="M6" s="5">
        <f>L6^2</f>
        <v>25</v>
      </c>
      <c r="N6" s="5"/>
      <c r="Q6" s="6">
        <v>412</v>
      </c>
      <c r="R6" s="6">
        <v>546</v>
      </c>
      <c r="S6" s="6">
        <v>466</v>
      </c>
      <c r="T6" s="6">
        <v>448</v>
      </c>
    </row>
    <row r="7" spans="1:21" x14ac:dyDescent="0.35">
      <c r="A7">
        <v>32</v>
      </c>
      <c r="B7">
        <f t="shared" si="0"/>
        <v>-32</v>
      </c>
      <c r="K7" t="s">
        <v>25</v>
      </c>
      <c r="L7">
        <v>2</v>
      </c>
      <c r="M7" s="5">
        <f>L7^4</f>
        <v>16</v>
      </c>
      <c r="N7" s="5"/>
      <c r="Q7" s="6">
        <v>417</v>
      </c>
      <c r="R7" s="6">
        <v>131</v>
      </c>
      <c r="S7" s="6">
        <v>32</v>
      </c>
      <c r="T7" s="6">
        <v>4694</v>
      </c>
    </row>
    <row r="8" spans="1:21" x14ac:dyDescent="0.35">
      <c r="A8">
        <v>44</v>
      </c>
      <c r="B8">
        <f t="shared" si="0"/>
        <v>-44</v>
      </c>
      <c r="K8" t="s">
        <v>24</v>
      </c>
      <c r="L8">
        <v>2</v>
      </c>
      <c r="M8" s="5">
        <f>L8*10</f>
        <v>20</v>
      </c>
      <c r="N8" s="5"/>
      <c r="Q8" s="6">
        <v>785</v>
      </c>
      <c r="R8" s="6">
        <v>233</v>
      </c>
      <c r="S8" s="6">
        <v>333</v>
      </c>
      <c r="T8" s="6">
        <v>166</v>
      </c>
    </row>
    <row r="9" spans="1:21" x14ac:dyDescent="0.35">
      <c r="A9">
        <v>56</v>
      </c>
      <c r="B9">
        <f t="shared" si="0"/>
        <v>-56</v>
      </c>
      <c r="K9" t="s">
        <v>23</v>
      </c>
      <c r="L9">
        <v>12</v>
      </c>
      <c r="M9" s="5">
        <f>L9*5</f>
        <v>60</v>
      </c>
      <c r="N9" s="5"/>
      <c r="Q9" s="6">
        <v>516</v>
      </c>
      <c r="R9" s="6">
        <v>1236</v>
      </c>
      <c r="S9" s="6">
        <v>321</v>
      </c>
      <c r="T9" s="6">
        <v>123</v>
      </c>
    </row>
    <row r="10" spans="1:21" x14ac:dyDescent="0.35">
      <c r="A10">
        <v>6</v>
      </c>
      <c r="B10">
        <f t="shared" si="0"/>
        <v>-6</v>
      </c>
      <c r="Q10" s="6">
        <v>2163</v>
      </c>
      <c r="R10" s="6">
        <v>133</v>
      </c>
      <c r="S10" s="6">
        <v>333</v>
      </c>
      <c r="T10" s="6">
        <v>3156</v>
      </c>
    </row>
    <row r="11" spans="1:21" x14ac:dyDescent="0.35">
      <c r="A11">
        <v>7</v>
      </c>
      <c r="B11">
        <f t="shared" si="0"/>
        <v>-7</v>
      </c>
      <c r="Q11" s="6">
        <v>132</v>
      </c>
      <c r="R11" s="6">
        <v>133</v>
      </c>
      <c r="S11" s="6">
        <v>215</v>
      </c>
      <c r="T11" s="6">
        <v>166</v>
      </c>
    </row>
    <row r="12" spans="1:21" x14ac:dyDescent="0.35">
      <c r="A12">
        <v>8</v>
      </c>
      <c r="B12">
        <f t="shared" si="0"/>
        <v>-8</v>
      </c>
      <c r="Q12" s="6">
        <v>312</v>
      </c>
      <c r="R12" s="6">
        <v>1563</v>
      </c>
      <c r="S12" s="6">
        <v>155</v>
      </c>
      <c r="T12" s="6">
        <v>151</v>
      </c>
    </row>
    <row r="13" spans="1:21" x14ac:dyDescent="0.35">
      <c r="A13">
        <v>9</v>
      </c>
      <c r="B13">
        <f t="shared" si="0"/>
        <v>-9</v>
      </c>
      <c r="Q13" s="6">
        <v>16</v>
      </c>
      <c r="R13" s="6">
        <v>313</v>
      </c>
      <c r="S13" s="6">
        <v>155</v>
      </c>
      <c r="T13" s="6">
        <v>156</v>
      </c>
    </row>
    <row r="14" spans="1:21" x14ac:dyDescent="0.35">
      <c r="Q14" s="6">
        <v>231</v>
      </c>
      <c r="R14" s="6">
        <v>331</v>
      </c>
      <c r="S14" s="6">
        <v>466</v>
      </c>
      <c r="T14" s="6">
        <v>545</v>
      </c>
    </row>
    <row r="16" spans="1:21" x14ac:dyDescent="0.35">
      <c r="A16" s="79" t="s">
        <v>909</v>
      </c>
      <c r="B16" s="79"/>
    </row>
    <row r="17" spans="1:12" x14ac:dyDescent="0.35">
      <c r="K17" s="1" t="s">
        <v>912</v>
      </c>
      <c r="L17" s="1"/>
    </row>
    <row r="19" spans="1:12" x14ac:dyDescent="0.35">
      <c r="A19" s="4" t="s">
        <v>22</v>
      </c>
      <c r="B19" t="s">
        <v>102</v>
      </c>
      <c r="C19" t="s">
        <v>821</v>
      </c>
      <c r="D19" t="s">
        <v>19</v>
      </c>
      <c r="E19" t="s">
        <v>18</v>
      </c>
      <c r="F19" t="s">
        <v>97</v>
      </c>
      <c r="K19" s="4" t="s">
        <v>22</v>
      </c>
      <c r="L19" s="4" t="s">
        <v>14</v>
      </c>
    </row>
    <row r="20" spans="1:12" x14ac:dyDescent="0.35">
      <c r="A20" s="4" t="s">
        <v>14</v>
      </c>
      <c r="B20">
        <v>8</v>
      </c>
      <c r="C20">
        <v>10</v>
      </c>
      <c r="D20">
        <v>7</v>
      </c>
      <c r="E20">
        <v>8</v>
      </c>
      <c r="F20">
        <v>12</v>
      </c>
      <c r="K20" t="s">
        <v>21</v>
      </c>
      <c r="L20" s="41">
        <v>8</v>
      </c>
    </row>
    <row r="21" spans="1:12" x14ac:dyDescent="0.35">
      <c r="K21" t="s">
        <v>20</v>
      </c>
      <c r="L21" s="41">
        <v>10</v>
      </c>
    </row>
    <row r="22" spans="1:12" x14ac:dyDescent="0.35">
      <c r="A22" s="4" t="s">
        <v>22</v>
      </c>
      <c r="B22" s="4" t="s">
        <v>14</v>
      </c>
      <c r="K22" t="s">
        <v>19</v>
      </c>
      <c r="L22" s="26" t="s">
        <v>37</v>
      </c>
    </row>
    <row r="23" spans="1:12" x14ac:dyDescent="0.35">
      <c r="A23" t="s">
        <v>102</v>
      </c>
      <c r="B23">
        <v>8</v>
      </c>
      <c r="K23" t="s">
        <v>18</v>
      </c>
      <c r="L23" s="26" t="s">
        <v>36</v>
      </c>
    </row>
    <row r="24" spans="1:12" x14ac:dyDescent="0.35">
      <c r="A24" t="s">
        <v>821</v>
      </c>
      <c r="B24">
        <v>10</v>
      </c>
      <c r="K24" t="s">
        <v>17</v>
      </c>
      <c r="L24" s="26" t="s">
        <v>35</v>
      </c>
    </row>
    <row r="25" spans="1:12" x14ac:dyDescent="0.35">
      <c r="A25" t="s">
        <v>19</v>
      </c>
      <c r="B25">
        <v>7</v>
      </c>
    </row>
    <row r="26" spans="1:12" x14ac:dyDescent="0.35">
      <c r="A26" t="s">
        <v>18</v>
      </c>
      <c r="B26">
        <v>8</v>
      </c>
    </row>
    <row r="27" spans="1:12" x14ac:dyDescent="0.35">
      <c r="A27" t="s">
        <v>97</v>
      </c>
      <c r="B27">
        <v>12</v>
      </c>
    </row>
    <row r="31" spans="1:12" x14ac:dyDescent="0.35">
      <c r="A31" s="79" t="s">
        <v>913</v>
      </c>
      <c r="B31" s="79"/>
      <c r="C31" s="79"/>
      <c r="D31" s="79"/>
      <c r="E31" s="79"/>
      <c r="F31" s="79"/>
      <c r="G31" s="79"/>
    </row>
    <row r="34" spans="1:20" x14ac:dyDescent="0.35">
      <c r="A34" s="27" t="s">
        <v>34</v>
      </c>
      <c r="B34" s="27" t="s">
        <v>33</v>
      </c>
      <c r="C34" s="27" t="s">
        <v>32</v>
      </c>
      <c r="D34" s="27" t="s">
        <v>31</v>
      </c>
    </row>
    <row r="35" spans="1:20" x14ac:dyDescent="0.35">
      <c r="A35" s="28">
        <v>123</v>
      </c>
      <c r="B35" s="28">
        <v>321</v>
      </c>
      <c r="C35" s="28">
        <v>102</v>
      </c>
      <c r="D35" s="28">
        <v>105</v>
      </c>
    </row>
    <row r="36" spans="1:20" x14ac:dyDescent="0.35">
      <c r="A36" s="28">
        <v>412</v>
      </c>
      <c r="B36" s="28">
        <v>546</v>
      </c>
      <c r="C36" s="28">
        <v>466</v>
      </c>
      <c r="D36" s="28">
        <v>448</v>
      </c>
    </row>
    <row r="37" spans="1:20" x14ac:dyDescent="0.35">
      <c r="A37" s="28">
        <v>417</v>
      </c>
      <c r="B37" s="28">
        <v>131</v>
      </c>
      <c r="C37" s="28">
        <v>32</v>
      </c>
      <c r="D37" s="28">
        <v>4694</v>
      </c>
    </row>
    <row r="38" spans="1:20" x14ac:dyDescent="0.35">
      <c r="A38" s="28">
        <v>785</v>
      </c>
      <c r="B38" s="28">
        <v>233</v>
      </c>
      <c r="C38" s="28">
        <v>333</v>
      </c>
      <c r="D38" s="28">
        <v>166</v>
      </c>
    </row>
    <row r="39" spans="1:20" x14ac:dyDescent="0.35">
      <c r="A39" s="28">
        <v>516</v>
      </c>
      <c r="B39" s="28">
        <v>1236</v>
      </c>
      <c r="C39" s="28">
        <v>321</v>
      </c>
      <c r="D39" s="28">
        <v>123</v>
      </c>
    </row>
    <row r="40" spans="1:20" x14ac:dyDescent="0.35">
      <c r="A40" s="28">
        <v>2163</v>
      </c>
      <c r="B40" s="28">
        <v>133</v>
      </c>
      <c r="C40" s="28">
        <v>333</v>
      </c>
      <c r="D40" s="28">
        <v>3156</v>
      </c>
    </row>
    <row r="41" spans="1:20" x14ac:dyDescent="0.35">
      <c r="A41" s="28">
        <v>132</v>
      </c>
      <c r="B41" s="28">
        <v>133</v>
      </c>
      <c r="C41" s="28">
        <v>215</v>
      </c>
      <c r="D41" s="28">
        <v>166</v>
      </c>
    </row>
    <row r="42" spans="1:20" x14ac:dyDescent="0.35">
      <c r="A42" s="28">
        <v>312</v>
      </c>
      <c r="B42" s="28">
        <v>1563</v>
      </c>
      <c r="C42" s="28">
        <v>155</v>
      </c>
      <c r="D42" s="28">
        <v>151</v>
      </c>
    </row>
    <row r="43" spans="1:20" x14ac:dyDescent="0.35">
      <c r="A43" s="28">
        <v>16</v>
      </c>
      <c r="B43" s="28">
        <v>313</v>
      </c>
      <c r="C43" s="28">
        <v>155</v>
      </c>
      <c r="D43" s="28">
        <v>156</v>
      </c>
    </row>
    <row r="44" spans="1:20" x14ac:dyDescent="0.35">
      <c r="A44" s="28">
        <v>231</v>
      </c>
      <c r="B44" s="28">
        <v>331</v>
      </c>
      <c r="C44" s="28">
        <v>466</v>
      </c>
      <c r="D44" s="28">
        <v>545</v>
      </c>
    </row>
    <row r="48" spans="1:20" x14ac:dyDescent="0.35">
      <c r="A48" s="1" t="s">
        <v>914</v>
      </c>
      <c r="B48" s="1"/>
      <c r="C48" s="1"/>
      <c r="D48" s="1"/>
      <c r="F48" s="1" t="s">
        <v>915</v>
      </c>
      <c r="G48" s="1"/>
      <c r="H48" s="1"/>
      <c r="L48" s="79" t="s">
        <v>916</v>
      </c>
      <c r="M48" s="79"/>
      <c r="N48" s="79"/>
      <c r="O48" s="79"/>
      <c r="P48" s="79"/>
      <c r="Q48" s="79"/>
      <c r="R48" s="79"/>
      <c r="S48" s="79"/>
      <c r="T48" s="79"/>
    </row>
    <row r="50" spans="1:14" x14ac:dyDescent="0.35">
      <c r="A50" s="1" t="s">
        <v>38</v>
      </c>
      <c r="F50" s="1" t="s">
        <v>28</v>
      </c>
      <c r="L50" s="4" t="s">
        <v>40</v>
      </c>
      <c r="N50" s="4" t="s">
        <v>39</v>
      </c>
    </row>
    <row r="51" spans="1:14" x14ac:dyDescent="0.35">
      <c r="A51" s="42">
        <v>0.25</v>
      </c>
      <c r="F51" s="5">
        <v>250</v>
      </c>
      <c r="G51">
        <f>F51+F51/10</f>
        <v>275</v>
      </c>
      <c r="L51">
        <v>120</v>
      </c>
      <c r="N51">
        <v>220</v>
      </c>
    </row>
    <row r="52" spans="1:14" x14ac:dyDescent="0.35">
      <c r="A52" s="43">
        <v>0.14000000000000001</v>
      </c>
      <c r="F52" s="5">
        <v>350</v>
      </c>
      <c r="G52">
        <f t="shared" ref="G52:G56" si="1">F52+F52/10</f>
        <v>385</v>
      </c>
      <c r="L52">
        <v>140</v>
      </c>
      <c r="N52">
        <v>250</v>
      </c>
    </row>
    <row r="53" spans="1:14" x14ac:dyDescent="0.35">
      <c r="A53" s="43">
        <v>0.9</v>
      </c>
      <c r="F53" s="5">
        <v>640</v>
      </c>
      <c r="G53">
        <f t="shared" si="1"/>
        <v>704</v>
      </c>
      <c r="L53">
        <v>250</v>
      </c>
      <c r="N53">
        <v>260</v>
      </c>
    </row>
    <row r="54" spans="1:14" x14ac:dyDescent="0.35">
      <c r="A54" s="43">
        <v>0.32</v>
      </c>
      <c r="F54" s="5">
        <v>560</v>
      </c>
      <c r="G54">
        <f t="shared" si="1"/>
        <v>616</v>
      </c>
      <c r="L54">
        <v>360</v>
      </c>
      <c r="N54">
        <v>740</v>
      </c>
    </row>
    <row r="55" spans="1:14" x14ac:dyDescent="0.35">
      <c r="A55" s="43">
        <v>0.54</v>
      </c>
      <c r="F55" s="5">
        <v>950</v>
      </c>
      <c r="G55">
        <f t="shared" si="1"/>
        <v>1045</v>
      </c>
      <c r="L55">
        <v>540</v>
      </c>
      <c r="N55">
        <v>125</v>
      </c>
    </row>
    <row r="56" spans="1:14" x14ac:dyDescent="0.35">
      <c r="A56" s="43">
        <v>0.45</v>
      </c>
      <c r="F56" s="5">
        <v>200</v>
      </c>
      <c r="G56">
        <f t="shared" si="1"/>
        <v>220</v>
      </c>
      <c r="L56">
        <v>750</v>
      </c>
      <c r="N56">
        <v>450</v>
      </c>
    </row>
    <row r="61" spans="1:14" x14ac:dyDescent="0.35">
      <c r="A61" s="1" t="s">
        <v>917</v>
      </c>
      <c r="B61" s="1"/>
      <c r="C61" s="1"/>
      <c r="D61" s="1"/>
      <c r="E61" s="1"/>
      <c r="F61" s="1"/>
      <c r="G61" s="1"/>
      <c r="H61" s="1"/>
      <c r="I61" s="1"/>
      <c r="J61" s="25"/>
    </row>
    <row r="64" spans="1:14" x14ac:dyDescent="0.35">
      <c r="A64" s="4" t="s">
        <v>40</v>
      </c>
      <c r="C64" s="4" t="s">
        <v>39</v>
      </c>
    </row>
    <row r="65" spans="1:3" x14ac:dyDescent="0.35">
      <c r="A65">
        <v>120</v>
      </c>
      <c r="C65">
        <v>220</v>
      </c>
    </row>
    <row r="66" spans="1:3" x14ac:dyDescent="0.35">
      <c r="A66">
        <v>140</v>
      </c>
    </row>
    <row r="67" spans="1:3" x14ac:dyDescent="0.35">
      <c r="A67">
        <v>250</v>
      </c>
      <c r="C67">
        <v>260</v>
      </c>
    </row>
    <row r="68" spans="1:3" x14ac:dyDescent="0.35">
      <c r="A68">
        <v>360</v>
      </c>
    </row>
    <row r="69" spans="1:3" x14ac:dyDescent="0.35">
      <c r="A69">
        <v>540</v>
      </c>
      <c r="C69">
        <v>125</v>
      </c>
    </row>
    <row r="70" spans="1:3" x14ac:dyDescent="0.35">
      <c r="A70">
        <v>750</v>
      </c>
    </row>
  </sheetData>
  <mergeCells count="6">
    <mergeCell ref="L48:T48"/>
    <mergeCell ref="A1:C1"/>
    <mergeCell ref="A16:B16"/>
    <mergeCell ref="K1:L1"/>
    <mergeCell ref="Q1:U1"/>
    <mergeCell ref="A31:G31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00240-AC6E-48B8-94E5-275F742C89D7}">
  <dimension ref="A1:O64"/>
  <sheetViews>
    <sheetView tabSelected="1" topLeftCell="A46" workbookViewId="0">
      <selection activeCell="C59" sqref="C59"/>
    </sheetView>
  </sheetViews>
  <sheetFormatPr defaultRowHeight="14.5" x14ac:dyDescent="0.35"/>
  <cols>
    <col min="1" max="1" width="28.54296875" customWidth="1"/>
    <col min="2" max="2" width="10.36328125" bestFit="1" customWidth="1"/>
    <col min="3" max="3" width="10.453125" bestFit="1" customWidth="1"/>
    <col min="4" max="5" width="10.90625" bestFit="1" customWidth="1"/>
    <col min="6" max="6" width="14" customWidth="1"/>
    <col min="9" max="9" width="10.453125" customWidth="1"/>
    <col min="11" max="11" width="25.36328125" customWidth="1"/>
  </cols>
  <sheetData>
    <row r="1" spans="1:15" ht="45.65" customHeight="1" x14ac:dyDescent="0.35">
      <c r="A1" s="20" t="s">
        <v>812</v>
      </c>
      <c r="B1" s="21"/>
      <c r="C1" s="21"/>
      <c r="D1" s="21"/>
      <c r="K1" s="20" t="s">
        <v>811</v>
      </c>
    </row>
    <row r="4" spans="1:15" x14ac:dyDescent="0.35">
      <c r="A4" s="19" t="s">
        <v>14</v>
      </c>
      <c r="B4" s="16" t="s">
        <v>810</v>
      </c>
      <c r="C4" s="16" t="s">
        <v>9</v>
      </c>
      <c r="D4" s="16" t="s">
        <v>14</v>
      </c>
      <c r="K4" s="19" t="s">
        <v>14</v>
      </c>
      <c r="L4" s="16" t="s">
        <v>14</v>
      </c>
      <c r="M4" s="16" t="s">
        <v>14</v>
      </c>
      <c r="N4" s="16" t="s">
        <v>14</v>
      </c>
      <c r="O4" s="16" t="s">
        <v>14</v>
      </c>
    </row>
    <row r="5" spans="1:15" x14ac:dyDescent="0.35">
      <c r="A5" s="10">
        <v>10</v>
      </c>
      <c r="B5" s="3">
        <v>44682</v>
      </c>
      <c r="C5" t="s">
        <v>806</v>
      </c>
      <c r="D5">
        <v>10</v>
      </c>
      <c r="K5" s="10">
        <v>110</v>
      </c>
      <c r="L5">
        <v>110</v>
      </c>
      <c r="M5">
        <v>110</v>
      </c>
      <c r="N5">
        <v>110</v>
      </c>
      <c r="O5">
        <v>110</v>
      </c>
    </row>
    <row r="6" spans="1:15" x14ac:dyDescent="0.35">
      <c r="A6" s="10">
        <v>20</v>
      </c>
      <c r="B6" s="3">
        <v>44683</v>
      </c>
      <c r="C6" t="s">
        <v>805</v>
      </c>
      <c r="D6">
        <v>20</v>
      </c>
      <c r="K6" s="10">
        <v>120</v>
      </c>
      <c r="L6">
        <v>120</v>
      </c>
      <c r="M6">
        <v>120</v>
      </c>
      <c r="N6">
        <v>120</v>
      </c>
      <c r="O6">
        <v>120</v>
      </c>
    </row>
    <row r="7" spans="1:15" x14ac:dyDescent="0.35">
      <c r="A7" s="10">
        <v>30</v>
      </c>
      <c r="B7" s="3">
        <v>44684</v>
      </c>
      <c r="C7" t="s">
        <v>804</v>
      </c>
      <c r="D7">
        <v>30</v>
      </c>
      <c r="K7" s="10">
        <v>130</v>
      </c>
      <c r="L7">
        <v>130</v>
      </c>
      <c r="M7">
        <v>130</v>
      </c>
      <c r="N7">
        <v>130</v>
      </c>
      <c r="O7">
        <v>130</v>
      </c>
    </row>
    <row r="8" spans="1:15" x14ac:dyDescent="0.35">
      <c r="A8" s="10">
        <v>40</v>
      </c>
      <c r="B8" s="3">
        <v>44685</v>
      </c>
      <c r="C8" t="s">
        <v>803</v>
      </c>
      <c r="D8">
        <v>40</v>
      </c>
      <c r="K8" s="10">
        <v>10</v>
      </c>
      <c r="L8">
        <v>10</v>
      </c>
      <c r="M8">
        <v>10</v>
      </c>
      <c r="N8">
        <v>10</v>
      </c>
      <c r="O8">
        <v>10</v>
      </c>
    </row>
    <row r="9" spans="1:15" x14ac:dyDescent="0.35">
      <c r="A9" s="10">
        <v>50</v>
      </c>
      <c r="B9" s="3">
        <v>44686</v>
      </c>
      <c r="C9" t="s">
        <v>809</v>
      </c>
      <c r="D9">
        <v>50</v>
      </c>
      <c r="K9" s="10">
        <v>20</v>
      </c>
      <c r="L9">
        <v>20</v>
      </c>
      <c r="M9">
        <v>20</v>
      </c>
      <c r="N9">
        <v>20</v>
      </c>
      <c r="O9">
        <v>20</v>
      </c>
    </row>
    <row r="10" spans="1:15" x14ac:dyDescent="0.35">
      <c r="A10" s="10">
        <v>60</v>
      </c>
      <c r="B10" s="3">
        <v>44687</v>
      </c>
      <c r="C10" t="s">
        <v>808</v>
      </c>
      <c r="D10">
        <v>60</v>
      </c>
      <c r="K10" s="10">
        <v>30</v>
      </c>
      <c r="L10">
        <v>30</v>
      </c>
      <c r="M10">
        <v>30</v>
      </c>
      <c r="N10">
        <v>30</v>
      </c>
      <c r="O10">
        <v>30</v>
      </c>
    </row>
    <row r="11" spans="1:15" x14ac:dyDescent="0.35">
      <c r="A11" s="10">
        <v>70</v>
      </c>
      <c r="B11" s="3">
        <v>44688</v>
      </c>
      <c r="C11" t="s">
        <v>807</v>
      </c>
      <c r="D11">
        <v>70</v>
      </c>
      <c r="K11" s="10">
        <v>40</v>
      </c>
      <c r="L11">
        <v>40</v>
      </c>
      <c r="M11">
        <v>40</v>
      </c>
      <c r="N11">
        <v>40</v>
      </c>
      <c r="O11">
        <v>40</v>
      </c>
    </row>
    <row r="12" spans="1:15" x14ac:dyDescent="0.35">
      <c r="A12" s="10">
        <v>80</v>
      </c>
      <c r="B12" s="3">
        <v>44689</v>
      </c>
      <c r="C12" t="s">
        <v>806</v>
      </c>
      <c r="D12">
        <v>80</v>
      </c>
      <c r="K12" s="10">
        <v>50</v>
      </c>
      <c r="L12">
        <v>50</v>
      </c>
      <c r="M12">
        <v>50</v>
      </c>
      <c r="N12">
        <v>50</v>
      </c>
      <c r="O12">
        <v>50</v>
      </c>
    </row>
    <row r="13" spans="1:15" x14ac:dyDescent="0.35">
      <c r="A13" s="10">
        <v>90</v>
      </c>
      <c r="B13" s="3">
        <v>44690</v>
      </c>
      <c r="C13" t="s">
        <v>805</v>
      </c>
      <c r="D13">
        <v>90</v>
      </c>
      <c r="K13" s="10">
        <v>60</v>
      </c>
      <c r="L13">
        <v>60</v>
      </c>
      <c r="M13">
        <v>60</v>
      </c>
      <c r="N13">
        <v>60</v>
      </c>
      <c r="O13">
        <v>60</v>
      </c>
    </row>
    <row r="14" spans="1:15" x14ac:dyDescent="0.35">
      <c r="A14" s="10">
        <v>100</v>
      </c>
      <c r="B14" s="3">
        <v>44691</v>
      </c>
      <c r="C14" t="s">
        <v>804</v>
      </c>
      <c r="D14">
        <v>100</v>
      </c>
      <c r="K14" s="10">
        <v>70</v>
      </c>
      <c r="L14">
        <v>70</v>
      </c>
      <c r="M14">
        <v>70</v>
      </c>
      <c r="N14">
        <v>70</v>
      </c>
      <c r="O14">
        <v>70</v>
      </c>
    </row>
    <row r="15" spans="1:15" x14ac:dyDescent="0.35">
      <c r="A15" s="10">
        <v>110</v>
      </c>
      <c r="B15" s="3">
        <v>45546</v>
      </c>
      <c r="C15" t="s">
        <v>803</v>
      </c>
      <c r="D15">
        <v>110</v>
      </c>
      <c r="K15" s="10">
        <v>80</v>
      </c>
      <c r="L15">
        <v>80</v>
      </c>
      <c r="M15">
        <v>80</v>
      </c>
      <c r="N15">
        <v>80</v>
      </c>
      <c r="O15">
        <v>80</v>
      </c>
    </row>
    <row r="16" spans="1:15" x14ac:dyDescent="0.35">
      <c r="K16" s="10">
        <v>90</v>
      </c>
      <c r="L16">
        <v>90</v>
      </c>
      <c r="M16">
        <v>90</v>
      </c>
      <c r="N16">
        <v>90</v>
      </c>
      <c r="O16">
        <v>90</v>
      </c>
    </row>
    <row r="17" spans="1:15" x14ac:dyDescent="0.35">
      <c r="K17" s="10">
        <v>100</v>
      </c>
      <c r="L17">
        <v>100</v>
      </c>
      <c r="M17">
        <v>100</v>
      </c>
      <c r="N17">
        <v>100</v>
      </c>
      <c r="O17">
        <v>100</v>
      </c>
    </row>
    <row r="21" spans="1:15" x14ac:dyDescent="0.35">
      <c r="A21" s="1" t="s">
        <v>802</v>
      </c>
    </row>
    <row r="23" spans="1:15" x14ac:dyDescent="0.35">
      <c r="A23" s="18" t="s">
        <v>15</v>
      </c>
      <c r="B23" s="13" t="s">
        <v>56</v>
      </c>
      <c r="C23" s="13" t="s">
        <v>216</v>
      </c>
      <c r="D23" s="13" t="s">
        <v>215</v>
      </c>
      <c r="E23" s="13" t="s">
        <v>217</v>
      </c>
    </row>
    <row r="24" spans="1:15" x14ac:dyDescent="0.35">
      <c r="A24" s="17">
        <v>42929</v>
      </c>
      <c r="B24" t="s">
        <v>209</v>
      </c>
      <c r="C24" t="s">
        <v>51</v>
      </c>
      <c r="D24" s="5">
        <v>2000</v>
      </c>
      <c r="E24" s="5">
        <v>6652</v>
      </c>
    </row>
    <row r="25" spans="1:15" x14ac:dyDescent="0.35">
      <c r="A25" s="17">
        <v>42930</v>
      </c>
      <c r="B25" t="s">
        <v>205</v>
      </c>
      <c r="C25" t="s">
        <v>49</v>
      </c>
      <c r="D25" s="5">
        <v>3000</v>
      </c>
      <c r="E25" s="5">
        <v>2533</v>
      </c>
    </row>
    <row r="26" spans="1:15" x14ac:dyDescent="0.35">
      <c r="A26" s="17">
        <v>42931</v>
      </c>
      <c r="B26" t="s">
        <v>212</v>
      </c>
      <c r="C26" t="s">
        <v>48</v>
      </c>
      <c r="D26" s="5">
        <v>4544</v>
      </c>
      <c r="E26" s="5">
        <v>2121</v>
      </c>
      <c r="H26" s="80" t="s">
        <v>801</v>
      </c>
      <c r="I26" s="80"/>
    </row>
    <row r="27" spans="1:15" x14ac:dyDescent="0.35">
      <c r="A27" s="17">
        <v>42932</v>
      </c>
      <c r="B27" t="s">
        <v>205</v>
      </c>
      <c r="C27" t="s">
        <v>49</v>
      </c>
      <c r="D27" s="5">
        <v>2544</v>
      </c>
      <c r="E27" s="5">
        <v>9846</v>
      </c>
      <c r="H27" s="16" t="s">
        <v>56</v>
      </c>
    </row>
    <row r="28" spans="1:15" x14ac:dyDescent="0.35">
      <c r="A28" s="17">
        <v>42933</v>
      </c>
      <c r="B28" t="s">
        <v>212</v>
      </c>
      <c r="C28" t="s">
        <v>46</v>
      </c>
      <c r="D28" s="5">
        <v>5442</v>
      </c>
      <c r="E28" s="5">
        <v>5464</v>
      </c>
      <c r="H28" t="s">
        <v>982</v>
      </c>
    </row>
    <row r="29" spans="1:15" x14ac:dyDescent="0.35">
      <c r="A29" s="17">
        <v>42934</v>
      </c>
      <c r="B29" t="s">
        <v>205</v>
      </c>
      <c r="C29" t="s">
        <v>211</v>
      </c>
      <c r="D29" s="5">
        <v>5464</v>
      </c>
      <c r="E29" s="5">
        <v>4676</v>
      </c>
    </row>
    <row r="30" spans="1:15" x14ac:dyDescent="0.35">
      <c r="A30" s="17">
        <v>42935</v>
      </c>
      <c r="B30" t="s">
        <v>207</v>
      </c>
      <c r="C30" t="s">
        <v>210</v>
      </c>
      <c r="D30" s="5">
        <v>7575</v>
      </c>
      <c r="E30" s="5">
        <v>4564</v>
      </c>
    </row>
    <row r="31" spans="1:15" x14ac:dyDescent="0.35">
      <c r="A31" s="17">
        <v>42936</v>
      </c>
      <c r="B31" t="s">
        <v>209</v>
      </c>
      <c r="C31" t="s">
        <v>208</v>
      </c>
      <c r="D31" s="5">
        <v>5423</v>
      </c>
      <c r="E31" s="5">
        <v>5677</v>
      </c>
    </row>
    <row r="32" spans="1:15" x14ac:dyDescent="0.35">
      <c r="A32" s="17">
        <v>42937</v>
      </c>
      <c r="B32" t="s">
        <v>207</v>
      </c>
      <c r="C32" t="s">
        <v>206</v>
      </c>
      <c r="D32" s="5">
        <v>475</v>
      </c>
      <c r="E32" s="5">
        <v>4545</v>
      </c>
    </row>
    <row r="33" spans="1:9" x14ac:dyDescent="0.35">
      <c r="A33" s="17">
        <v>42938</v>
      </c>
      <c r="B33" t="s">
        <v>205</v>
      </c>
      <c r="C33" t="s">
        <v>204</v>
      </c>
      <c r="D33" s="5">
        <v>2133</v>
      </c>
      <c r="E33" s="5">
        <v>5446</v>
      </c>
    </row>
    <row r="37" spans="1:9" x14ac:dyDescent="0.35">
      <c r="A37" s="1" t="s">
        <v>800</v>
      </c>
    </row>
    <row r="39" spans="1:9" x14ac:dyDescent="0.35">
      <c r="A39" s="13" t="s">
        <v>56</v>
      </c>
      <c r="B39" s="13" t="s">
        <v>15</v>
      </c>
      <c r="C39" s="13" t="s">
        <v>216</v>
      </c>
      <c r="D39" s="13" t="s">
        <v>215</v>
      </c>
      <c r="E39" s="13" t="s">
        <v>217</v>
      </c>
    </row>
    <row r="40" spans="1:9" x14ac:dyDescent="0.35">
      <c r="A40" t="s">
        <v>209</v>
      </c>
      <c r="B40" s="3">
        <v>42929</v>
      </c>
      <c r="C40" t="s">
        <v>51</v>
      </c>
      <c r="D40" s="5">
        <v>2000</v>
      </c>
      <c r="E40" s="5">
        <v>6652</v>
      </c>
    </row>
    <row r="41" spans="1:9" x14ac:dyDescent="0.35">
      <c r="A41" t="s">
        <v>205</v>
      </c>
      <c r="B41" s="3">
        <v>42930</v>
      </c>
      <c r="C41" t="s">
        <v>49</v>
      </c>
      <c r="D41" s="5">
        <v>3000</v>
      </c>
      <c r="E41" s="5">
        <v>2533</v>
      </c>
    </row>
    <row r="42" spans="1:9" x14ac:dyDescent="0.35">
      <c r="A42" t="s">
        <v>212</v>
      </c>
      <c r="B42" s="3">
        <v>42931</v>
      </c>
      <c r="C42" t="s">
        <v>48</v>
      </c>
      <c r="D42" s="5">
        <v>4544</v>
      </c>
      <c r="E42" s="5">
        <v>2121</v>
      </c>
      <c r="H42" s="80" t="s">
        <v>800</v>
      </c>
      <c r="I42" s="80"/>
    </row>
    <row r="43" spans="1:9" x14ac:dyDescent="0.35">
      <c r="A43" t="s">
        <v>205</v>
      </c>
      <c r="B43" s="3">
        <v>42932</v>
      </c>
      <c r="C43" t="s">
        <v>49</v>
      </c>
      <c r="D43" s="5">
        <v>2544</v>
      </c>
      <c r="E43" s="5">
        <v>9846</v>
      </c>
      <c r="H43" s="16" t="s">
        <v>56</v>
      </c>
    </row>
    <row r="44" spans="1:9" x14ac:dyDescent="0.35">
      <c r="A44" t="s">
        <v>212</v>
      </c>
      <c r="B44" s="3">
        <v>42933</v>
      </c>
      <c r="C44" t="s">
        <v>46</v>
      </c>
      <c r="D44" s="5">
        <v>5442</v>
      </c>
      <c r="E44" s="5">
        <v>5464</v>
      </c>
      <c r="H44" t="s">
        <v>982</v>
      </c>
    </row>
    <row r="45" spans="1:9" x14ac:dyDescent="0.35">
      <c r="A45" t="s">
        <v>205</v>
      </c>
      <c r="B45" s="3">
        <v>42934</v>
      </c>
      <c r="C45" t="s">
        <v>211</v>
      </c>
      <c r="D45" s="5">
        <v>5464</v>
      </c>
      <c r="E45" s="5">
        <v>4676</v>
      </c>
    </row>
    <row r="46" spans="1:9" x14ac:dyDescent="0.35">
      <c r="A46" t="s">
        <v>207</v>
      </c>
      <c r="B46" s="3">
        <v>42935</v>
      </c>
      <c r="C46" t="s">
        <v>210</v>
      </c>
      <c r="D46" s="5">
        <v>7575</v>
      </c>
      <c r="E46" s="5">
        <v>4564</v>
      </c>
    </row>
    <row r="47" spans="1:9" x14ac:dyDescent="0.35">
      <c r="A47" t="s">
        <v>209</v>
      </c>
      <c r="B47" s="3">
        <v>42936</v>
      </c>
      <c r="C47" t="s">
        <v>208</v>
      </c>
      <c r="D47" s="5">
        <v>5423</v>
      </c>
      <c r="E47" s="5">
        <v>5677</v>
      </c>
    </row>
    <row r="48" spans="1:9" x14ac:dyDescent="0.35">
      <c r="A48" t="s">
        <v>207</v>
      </c>
      <c r="B48" s="3">
        <v>42937</v>
      </c>
      <c r="C48" t="s">
        <v>206</v>
      </c>
      <c r="D48" s="5">
        <v>475</v>
      </c>
      <c r="E48" s="5">
        <v>4545</v>
      </c>
    </row>
    <row r="49" spans="1:11" x14ac:dyDescent="0.35">
      <c r="A49" t="s">
        <v>205</v>
      </c>
      <c r="B49" s="3">
        <v>42938</v>
      </c>
      <c r="C49" t="s">
        <v>204</v>
      </c>
      <c r="D49" s="5">
        <v>2133</v>
      </c>
      <c r="E49" s="5">
        <v>5446</v>
      </c>
    </row>
    <row r="52" spans="1:11" x14ac:dyDescent="0.35">
      <c r="A52" s="79" t="s">
        <v>799</v>
      </c>
      <c r="B52" s="79"/>
    </row>
    <row r="54" spans="1:11" x14ac:dyDescent="0.35">
      <c r="A54" s="13" t="s">
        <v>56</v>
      </c>
      <c r="B54" s="13" t="s">
        <v>15</v>
      </c>
      <c r="C54" s="13" t="s">
        <v>216</v>
      </c>
      <c r="D54" s="13" t="s">
        <v>215</v>
      </c>
      <c r="E54" s="13" t="s">
        <v>217</v>
      </c>
    </row>
    <row r="55" spans="1:11" x14ac:dyDescent="0.35">
      <c r="A55" t="s">
        <v>212</v>
      </c>
      <c r="B55" s="3">
        <v>42933</v>
      </c>
      <c r="C55" t="s">
        <v>46</v>
      </c>
      <c r="D55" s="5">
        <v>5442</v>
      </c>
      <c r="E55" s="5">
        <v>5464</v>
      </c>
      <c r="F55" t="s">
        <v>980</v>
      </c>
      <c r="G55" t="s">
        <v>981</v>
      </c>
    </row>
    <row r="56" spans="1:11" x14ac:dyDescent="0.35">
      <c r="A56" t="s">
        <v>212</v>
      </c>
      <c r="B56" s="3">
        <v>42931</v>
      </c>
      <c r="C56" t="s">
        <v>48</v>
      </c>
      <c r="D56" s="5">
        <v>4544</v>
      </c>
      <c r="E56" s="5">
        <v>2121</v>
      </c>
    </row>
    <row r="57" spans="1:11" x14ac:dyDescent="0.35">
      <c r="A57" t="s">
        <v>207</v>
      </c>
      <c r="B57" s="3">
        <v>42935</v>
      </c>
      <c r="C57" t="s">
        <v>210</v>
      </c>
      <c r="D57" s="5">
        <v>7575</v>
      </c>
      <c r="E57" s="5">
        <v>4564</v>
      </c>
      <c r="H57" s="80" t="s">
        <v>798</v>
      </c>
      <c r="I57" s="80"/>
      <c r="J57" s="80"/>
      <c r="K57" s="80"/>
    </row>
    <row r="58" spans="1:11" x14ac:dyDescent="0.35">
      <c r="A58" t="s">
        <v>207</v>
      </c>
      <c r="B58" s="3">
        <v>42937</v>
      </c>
      <c r="C58" t="s">
        <v>206</v>
      </c>
      <c r="D58" s="5">
        <v>475</v>
      </c>
      <c r="E58" s="5">
        <v>4545</v>
      </c>
      <c r="H58" s="16" t="s">
        <v>56</v>
      </c>
      <c r="I58" s="16" t="s">
        <v>28</v>
      </c>
    </row>
    <row r="59" spans="1:11" x14ac:dyDescent="0.35">
      <c r="A59" t="s">
        <v>209</v>
      </c>
      <c r="B59" s="3">
        <v>42929</v>
      </c>
      <c r="C59" t="s">
        <v>51</v>
      </c>
      <c r="D59" s="5">
        <v>2000</v>
      </c>
      <c r="E59" s="5">
        <v>6652</v>
      </c>
      <c r="H59" t="s">
        <v>205</v>
      </c>
      <c r="I59" t="s">
        <v>217</v>
      </c>
    </row>
    <row r="60" spans="1:11" x14ac:dyDescent="0.35">
      <c r="A60" t="s">
        <v>209</v>
      </c>
      <c r="B60" s="3">
        <v>42936</v>
      </c>
      <c r="C60" t="s">
        <v>208</v>
      </c>
      <c r="D60" s="5">
        <v>5423</v>
      </c>
      <c r="E60" s="5">
        <v>5677</v>
      </c>
    </row>
    <row r="61" spans="1:11" x14ac:dyDescent="0.35">
      <c r="A61" t="s">
        <v>205</v>
      </c>
      <c r="B61" s="3">
        <v>42932</v>
      </c>
      <c r="C61" t="s">
        <v>49</v>
      </c>
      <c r="D61" s="5">
        <v>2544</v>
      </c>
      <c r="E61" s="5">
        <v>9846</v>
      </c>
    </row>
    <row r="62" spans="1:11" x14ac:dyDescent="0.35">
      <c r="A62" t="s">
        <v>205</v>
      </c>
      <c r="B62" s="3">
        <v>42938</v>
      </c>
      <c r="C62" t="s">
        <v>204</v>
      </c>
      <c r="D62" s="5">
        <v>2133</v>
      </c>
      <c r="E62" s="5">
        <v>5446</v>
      </c>
    </row>
    <row r="63" spans="1:11" x14ac:dyDescent="0.35">
      <c r="A63" t="s">
        <v>205</v>
      </c>
      <c r="B63" s="3">
        <v>42934</v>
      </c>
      <c r="C63" t="s">
        <v>211</v>
      </c>
      <c r="D63" s="5">
        <v>5464</v>
      </c>
      <c r="E63" s="5">
        <v>4676</v>
      </c>
    </row>
    <row r="64" spans="1:11" x14ac:dyDescent="0.35">
      <c r="A64" t="s">
        <v>205</v>
      </c>
      <c r="B64" s="3">
        <v>42930</v>
      </c>
      <c r="C64" t="s">
        <v>49</v>
      </c>
      <c r="D64" s="5">
        <v>3000</v>
      </c>
      <c r="E64" s="5">
        <v>2533</v>
      </c>
    </row>
  </sheetData>
  <sortState xmlns:xlrd2="http://schemas.microsoft.com/office/spreadsheetml/2017/richdata2" ref="K5:O17">
    <sortCondition sortBy="icon" ref="K5:K17" iconSet="5Arrows" iconId="4"/>
  </sortState>
  <mergeCells count="4">
    <mergeCell ref="H26:I26"/>
    <mergeCell ref="H42:I42"/>
    <mergeCell ref="A52:B52"/>
    <mergeCell ref="H57:K57"/>
  </mergeCells>
  <conditionalFormatting sqref="K5:O17">
    <cfRule type="iconSet" priority="27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A5:A15">
    <cfRule type="cellIs" dxfId="10" priority="23" operator="greaterThan">
      <formula>40</formula>
    </cfRule>
    <cfRule type="cellIs" dxfId="9" priority="22" operator="lessThan">
      <formula>40</formula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B5:B15">
    <cfRule type="timePeriod" dxfId="8" priority="21" timePeriod="thisMonth">
      <formula>AND(MONTH(B5)=MONTH(TODAY()),YEAR(B5)=YEAR(TODAY()))</formula>
    </cfRule>
  </conditionalFormatting>
  <conditionalFormatting sqref="C5:C15">
    <cfRule type="containsText" dxfId="7" priority="20" operator="containsText" text="Monday">
      <formula>NOT(ISERROR(SEARCH("Monday",C5)))</formula>
    </cfRule>
  </conditionalFormatting>
  <conditionalFormatting sqref="D5:D15">
    <cfRule type="aboveAverage" dxfId="6" priority="19" aboveAverage="0"/>
    <cfRule type="top10" dxfId="5" priority="18" rank="3"/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{C6152FAD-39DB-4624-89D6-AD88D5307C18}</x14:id>
        </ext>
      </extLst>
    </cfRule>
  </conditionalFormatting>
  <conditionalFormatting sqref="F12">
    <cfRule type="iconSet" priority="15">
      <iconSet iconSet="3Symbols">
        <cfvo type="percent" val="0"/>
        <cfvo type="percent" val="33"/>
        <cfvo type="percent" val="67"/>
      </iconSet>
    </cfRule>
  </conditionalFormatting>
  <conditionalFormatting sqref="A55:E64">
    <cfRule type="expression" dxfId="4" priority="4">
      <formula>OR(CELL("row")=ROW(),CELL("col")=COLUMN())</formula>
    </cfRule>
    <cfRule type="expression" priority="3" stopIfTrue="1">
      <formula>IF($G$55="off",TRUE,FALSE)</formula>
    </cfRule>
  </conditionalFormatting>
  <conditionalFormatting sqref="B23:B33">
    <cfRule type="cellIs" dxfId="3" priority="2" operator="equal">
      <formula>$H$28</formula>
    </cfRule>
  </conditionalFormatting>
  <conditionalFormatting sqref="A40:E49">
    <cfRule type="expression" dxfId="2" priority="1">
      <formula>$A40=$H$44</formula>
    </cfRule>
  </conditionalFormatting>
  <dataValidations count="1">
    <dataValidation type="list" allowBlank="1" showInputMessage="1" showErrorMessage="1" sqref="G55" xr:uid="{7188CCAB-C225-47FF-AE09-284254A3B37D}">
      <formula1>"On,Off"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152FAD-39DB-4624-89D6-AD88D5307C1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D5:D15</xm:sqref>
        </x14:conditionalFormatting>
        <x14:conditionalFormatting xmlns:xm="http://schemas.microsoft.com/office/excel/2006/main">
          <x14:cfRule type="containsText" priority="26" operator="containsText" id="{7F10873F-F795-45E6-85C6-C193FEC400E7}">
            <xm:f>NOT(ISERROR(SEARCH($H$28,A23)))</xm:f>
            <xm:f>$H$28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A23:E23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8AA10-9B36-4F03-88E4-BB7EEAC535AA}">
  <dimension ref="A1:S501"/>
  <sheetViews>
    <sheetView workbookViewId="0">
      <selection activeCell="E1" sqref="E1"/>
    </sheetView>
  </sheetViews>
  <sheetFormatPr defaultRowHeight="14.5" x14ac:dyDescent="0.35"/>
  <sheetData>
    <row r="1" spans="1:19" ht="28.25" customHeight="1" x14ac:dyDescent="0.35">
      <c r="A1" s="15" t="s">
        <v>749</v>
      </c>
      <c r="B1" s="15" t="s">
        <v>22</v>
      </c>
      <c r="C1" s="15" t="s">
        <v>144</v>
      </c>
      <c r="D1" s="15" t="s">
        <v>748</v>
      </c>
      <c r="E1" s="15" t="s">
        <v>143</v>
      </c>
      <c r="F1" s="15" t="s">
        <v>747</v>
      </c>
      <c r="G1" s="15" t="s">
        <v>746</v>
      </c>
      <c r="H1" s="15" t="s">
        <v>745</v>
      </c>
      <c r="I1" s="15" t="s">
        <v>744</v>
      </c>
      <c r="J1" s="15" t="s">
        <v>743</v>
      </c>
      <c r="K1" s="15" t="s">
        <v>742</v>
      </c>
      <c r="L1" s="15" t="s">
        <v>734</v>
      </c>
      <c r="M1" s="15" t="s">
        <v>741</v>
      </c>
    </row>
    <row r="2" spans="1:19" ht="15" x14ac:dyDescent="0.4">
      <c r="A2" s="14">
        <v>10</v>
      </c>
      <c r="B2" s="14" t="s">
        <v>725</v>
      </c>
      <c r="C2" s="14" t="s">
        <v>273</v>
      </c>
      <c r="D2" s="14" t="str">
        <f>D1</f>
        <v>Type 2</v>
      </c>
      <c r="E2" s="14">
        <v>195</v>
      </c>
      <c r="F2" s="14">
        <v>45</v>
      </c>
      <c r="G2" s="14">
        <v>30</v>
      </c>
      <c r="H2" s="14">
        <v>35</v>
      </c>
      <c r="I2" s="14">
        <v>20</v>
      </c>
      <c r="J2" s="14">
        <v>20</v>
      </c>
      <c r="K2" s="14">
        <v>45</v>
      </c>
      <c r="L2" s="14">
        <v>1</v>
      </c>
      <c r="M2" s="14" t="b">
        <v>0</v>
      </c>
    </row>
    <row r="3" spans="1:19" ht="15" x14ac:dyDescent="0.4">
      <c r="A3" s="14">
        <v>11</v>
      </c>
      <c r="B3" s="14" t="s">
        <v>724</v>
      </c>
      <c r="C3" s="14" t="s">
        <v>273</v>
      </c>
      <c r="D3" s="14" t="str">
        <f>D2</f>
        <v>Type 2</v>
      </c>
      <c r="E3" s="14">
        <v>205</v>
      </c>
      <c r="F3" s="14">
        <v>50</v>
      </c>
      <c r="G3" s="14">
        <v>20</v>
      </c>
      <c r="H3" s="14">
        <v>55</v>
      </c>
      <c r="I3" s="14">
        <v>25</v>
      </c>
      <c r="J3" s="14">
        <v>25</v>
      </c>
      <c r="K3" s="14">
        <v>30</v>
      </c>
      <c r="L3" s="14">
        <v>1</v>
      </c>
      <c r="M3" s="14" t="b">
        <v>0</v>
      </c>
    </row>
    <row r="4" spans="1:19" ht="15" x14ac:dyDescent="0.4">
      <c r="A4" s="14">
        <v>12</v>
      </c>
      <c r="B4" s="14" t="s">
        <v>723</v>
      </c>
      <c r="C4" s="14" t="s">
        <v>273</v>
      </c>
      <c r="D4" s="14" t="s">
        <v>241</v>
      </c>
      <c r="E4" s="14">
        <v>395</v>
      </c>
      <c r="F4" s="14">
        <v>60</v>
      </c>
      <c r="G4" s="14">
        <v>45</v>
      </c>
      <c r="H4" s="14">
        <v>50</v>
      </c>
      <c r="I4" s="14">
        <v>90</v>
      </c>
      <c r="J4" s="14">
        <v>80</v>
      </c>
      <c r="K4" s="14">
        <v>70</v>
      </c>
      <c r="L4" s="14">
        <v>1</v>
      </c>
      <c r="M4" s="14" t="b">
        <v>0</v>
      </c>
      <c r="P4" s="79" t="s">
        <v>921</v>
      </c>
      <c r="Q4" s="79"/>
      <c r="R4" s="79"/>
      <c r="S4" s="79"/>
    </row>
    <row r="5" spans="1:19" ht="15" x14ac:dyDescent="0.4">
      <c r="A5" s="14">
        <v>13</v>
      </c>
      <c r="B5" s="14" t="s">
        <v>722</v>
      </c>
      <c r="C5" s="14" t="s">
        <v>273</v>
      </c>
      <c r="D5" s="14" t="s">
        <v>251</v>
      </c>
      <c r="E5" s="14">
        <v>195</v>
      </c>
      <c r="F5" s="14">
        <v>40</v>
      </c>
      <c r="G5" s="14">
        <v>35</v>
      </c>
      <c r="H5" s="14">
        <v>30</v>
      </c>
      <c r="I5" s="14">
        <v>20</v>
      </c>
      <c r="J5" s="14">
        <v>20</v>
      </c>
      <c r="K5" s="14">
        <v>50</v>
      </c>
      <c r="L5" s="14">
        <v>1</v>
      </c>
      <c r="M5" s="14" t="b">
        <v>0</v>
      </c>
    </row>
    <row r="6" spans="1:19" ht="15" x14ac:dyDescent="0.4">
      <c r="A6" s="14">
        <v>14</v>
      </c>
      <c r="B6" s="14" t="s">
        <v>721</v>
      </c>
      <c r="C6" s="14" t="s">
        <v>273</v>
      </c>
      <c r="D6" s="14" t="s">
        <v>251</v>
      </c>
      <c r="E6" s="14">
        <v>205</v>
      </c>
      <c r="F6" s="14">
        <v>45</v>
      </c>
      <c r="G6" s="14">
        <v>25</v>
      </c>
      <c r="H6" s="14">
        <v>50</v>
      </c>
      <c r="I6" s="14">
        <v>25</v>
      </c>
      <c r="J6" s="14">
        <v>25</v>
      </c>
      <c r="K6" s="14">
        <v>35</v>
      </c>
      <c r="L6" s="14">
        <v>1</v>
      </c>
      <c r="M6" s="14" t="b">
        <v>0</v>
      </c>
    </row>
    <row r="7" spans="1:19" ht="15" x14ac:dyDescent="0.4">
      <c r="A7" s="14">
        <v>15</v>
      </c>
      <c r="B7" s="14" t="s">
        <v>720</v>
      </c>
      <c r="C7" s="14" t="s">
        <v>273</v>
      </c>
      <c r="D7" s="14" t="s">
        <v>251</v>
      </c>
      <c r="E7" s="14">
        <v>395</v>
      </c>
      <c r="F7" s="14">
        <v>65</v>
      </c>
      <c r="G7" s="14">
        <v>90</v>
      </c>
      <c r="H7" s="14">
        <v>40</v>
      </c>
      <c r="I7" s="14">
        <v>45</v>
      </c>
      <c r="J7" s="14">
        <v>80</v>
      </c>
      <c r="K7" s="14">
        <v>75</v>
      </c>
      <c r="L7" s="14">
        <v>1</v>
      </c>
      <c r="M7" s="14" t="b">
        <v>0</v>
      </c>
    </row>
    <row r="8" spans="1:19" ht="15" x14ac:dyDescent="0.4">
      <c r="A8" s="14">
        <v>15</v>
      </c>
      <c r="B8" s="14" t="s">
        <v>719</v>
      </c>
      <c r="C8" s="14" t="s">
        <v>273</v>
      </c>
      <c r="D8" s="14" t="s">
        <v>251</v>
      </c>
      <c r="E8" s="14">
        <v>495</v>
      </c>
      <c r="F8" s="14">
        <v>65</v>
      </c>
      <c r="G8" s="14">
        <v>150</v>
      </c>
      <c r="H8" s="14">
        <v>40</v>
      </c>
      <c r="I8" s="14">
        <v>15</v>
      </c>
      <c r="J8" s="14">
        <v>80</v>
      </c>
      <c r="K8" s="14">
        <v>145</v>
      </c>
      <c r="L8" s="14">
        <v>1</v>
      </c>
      <c r="M8" s="14" t="b">
        <v>0</v>
      </c>
    </row>
    <row r="9" spans="1:19" ht="15" x14ac:dyDescent="0.4">
      <c r="A9" s="14">
        <v>46</v>
      </c>
      <c r="B9" s="14" t="s">
        <v>687</v>
      </c>
      <c r="C9" s="14" t="s">
        <v>273</v>
      </c>
      <c r="D9" s="14" t="s">
        <v>137</v>
      </c>
      <c r="E9" s="14">
        <v>285</v>
      </c>
      <c r="F9" s="14">
        <v>35</v>
      </c>
      <c r="G9" s="14">
        <v>70</v>
      </c>
      <c r="H9" s="14">
        <v>55</v>
      </c>
      <c r="I9" s="14">
        <v>45</v>
      </c>
      <c r="J9" s="14">
        <v>55</v>
      </c>
      <c r="K9" s="14">
        <v>25</v>
      </c>
      <c r="L9" s="14">
        <v>1</v>
      </c>
      <c r="M9" s="14" t="b">
        <v>0</v>
      </c>
    </row>
    <row r="10" spans="1:19" ht="15" x14ac:dyDescent="0.4">
      <c r="A10" s="14">
        <v>47</v>
      </c>
      <c r="B10" s="14" t="s">
        <v>686</v>
      </c>
      <c r="C10" s="14" t="s">
        <v>273</v>
      </c>
      <c r="D10" s="14" t="s">
        <v>137</v>
      </c>
      <c r="E10" s="14">
        <v>405</v>
      </c>
      <c r="F10" s="14">
        <v>60</v>
      </c>
      <c r="G10" s="14">
        <v>95</v>
      </c>
      <c r="H10" s="14">
        <v>80</v>
      </c>
      <c r="I10" s="14">
        <v>60</v>
      </c>
      <c r="J10" s="14">
        <v>80</v>
      </c>
      <c r="K10" s="14">
        <v>30</v>
      </c>
      <c r="L10" s="14">
        <v>1</v>
      </c>
      <c r="M10" s="14" t="b">
        <v>0</v>
      </c>
    </row>
    <row r="11" spans="1:19" ht="15" x14ac:dyDescent="0.4">
      <c r="A11" s="14">
        <v>48</v>
      </c>
      <c r="B11" s="14" t="s">
        <v>685</v>
      </c>
      <c r="C11" s="14" t="s">
        <v>273</v>
      </c>
      <c r="D11" s="14" t="s">
        <v>251</v>
      </c>
      <c r="E11" s="14">
        <v>305</v>
      </c>
      <c r="F11" s="14">
        <v>60</v>
      </c>
      <c r="G11" s="14">
        <v>55</v>
      </c>
      <c r="H11" s="14">
        <v>50</v>
      </c>
      <c r="I11" s="14">
        <v>40</v>
      </c>
      <c r="J11" s="14">
        <v>55</v>
      </c>
      <c r="K11" s="14">
        <v>45</v>
      </c>
      <c r="L11" s="14">
        <v>1</v>
      </c>
      <c r="M11" s="14" t="b">
        <v>0</v>
      </c>
    </row>
    <row r="12" spans="1:19" ht="15" x14ac:dyDescent="0.4">
      <c r="A12" s="14">
        <v>49</v>
      </c>
      <c r="B12" s="14" t="s">
        <v>684</v>
      </c>
      <c r="C12" s="14" t="s">
        <v>273</v>
      </c>
      <c r="D12" s="14" t="s">
        <v>251</v>
      </c>
      <c r="E12" s="14">
        <v>450</v>
      </c>
      <c r="F12" s="14">
        <v>70</v>
      </c>
      <c r="G12" s="14">
        <v>65</v>
      </c>
      <c r="H12" s="14">
        <v>60</v>
      </c>
      <c r="I12" s="14">
        <v>90</v>
      </c>
      <c r="J12" s="14">
        <v>75</v>
      </c>
      <c r="K12" s="14">
        <v>90</v>
      </c>
      <c r="L12" s="14">
        <v>1</v>
      </c>
      <c r="M12" s="14" t="b">
        <v>0</v>
      </c>
    </row>
    <row r="13" spans="1:19" ht="15" x14ac:dyDescent="0.4">
      <c r="A13" s="14">
        <v>123</v>
      </c>
      <c r="B13" s="14" t="s">
        <v>606</v>
      </c>
      <c r="C13" s="14" t="s">
        <v>273</v>
      </c>
      <c r="D13" s="14" t="s">
        <v>241</v>
      </c>
      <c r="E13" s="14">
        <v>500</v>
      </c>
      <c r="F13" s="14">
        <v>70</v>
      </c>
      <c r="G13" s="14">
        <v>110</v>
      </c>
      <c r="H13" s="14">
        <v>80</v>
      </c>
      <c r="I13" s="14">
        <v>55</v>
      </c>
      <c r="J13" s="14">
        <v>80</v>
      </c>
      <c r="K13" s="14">
        <v>105</v>
      </c>
      <c r="L13" s="14">
        <v>1</v>
      </c>
      <c r="M13" s="14" t="b">
        <v>0</v>
      </c>
    </row>
    <row r="14" spans="1:19" ht="15" x14ac:dyDescent="0.4">
      <c r="A14" s="14">
        <v>127</v>
      </c>
      <c r="B14" s="14" t="s">
        <v>602</v>
      </c>
      <c r="C14" s="14" t="s">
        <v>273</v>
      </c>
      <c r="D14" s="14" t="str">
        <f>D13</f>
        <v>Flying</v>
      </c>
      <c r="E14" s="14">
        <v>500</v>
      </c>
      <c r="F14" s="14">
        <v>65</v>
      </c>
      <c r="G14" s="14">
        <v>125</v>
      </c>
      <c r="H14" s="14">
        <v>100</v>
      </c>
      <c r="I14" s="14">
        <v>55</v>
      </c>
      <c r="J14" s="14">
        <v>70</v>
      </c>
      <c r="K14" s="14">
        <v>85</v>
      </c>
      <c r="L14" s="14">
        <v>1</v>
      </c>
      <c r="M14" s="14" t="b">
        <v>0</v>
      </c>
    </row>
    <row r="15" spans="1:19" ht="15" x14ac:dyDescent="0.4">
      <c r="A15" s="14">
        <v>127</v>
      </c>
      <c r="B15" s="14" t="s">
        <v>601</v>
      </c>
      <c r="C15" s="14" t="s">
        <v>273</v>
      </c>
      <c r="D15" s="14" t="s">
        <v>241</v>
      </c>
      <c r="E15" s="14">
        <v>600</v>
      </c>
      <c r="F15" s="14">
        <v>65</v>
      </c>
      <c r="G15" s="14">
        <v>155</v>
      </c>
      <c r="H15" s="14">
        <v>120</v>
      </c>
      <c r="I15" s="14">
        <v>65</v>
      </c>
      <c r="J15" s="14">
        <v>90</v>
      </c>
      <c r="K15" s="14">
        <v>105</v>
      </c>
      <c r="L15" s="14">
        <v>1</v>
      </c>
      <c r="M15" s="14" t="b">
        <v>0</v>
      </c>
    </row>
    <row r="16" spans="1:19" ht="15" x14ac:dyDescent="0.4">
      <c r="A16" s="14">
        <v>165</v>
      </c>
      <c r="B16" s="14" t="s">
        <v>559</v>
      </c>
      <c r="C16" s="14" t="s">
        <v>273</v>
      </c>
      <c r="D16" s="14" t="s">
        <v>241</v>
      </c>
      <c r="E16" s="14">
        <v>265</v>
      </c>
      <c r="F16" s="14">
        <v>40</v>
      </c>
      <c r="G16" s="14">
        <v>20</v>
      </c>
      <c r="H16" s="14">
        <v>30</v>
      </c>
      <c r="I16" s="14">
        <v>40</v>
      </c>
      <c r="J16" s="14">
        <v>80</v>
      </c>
      <c r="K16" s="14">
        <v>55</v>
      </c>
      <c r="L16" s="14">
        <v>2</v>
      </c>
      <c r="M16" s="14" t="b">
        <v>0</v>
      </c>
    </row>
    <row r="17" spans="1:13" ht="15" x14ac:dyDescent="0.4">
      <c r="A17" s="14">
        <v>166</v>
      </c>
      <c r="B17" s="14" t="s">
        <v>558</v>
      </c>
      <c r="C17" s="14" t="s">
        <v>273</v>
      </c>
      <c r="D17" s="14" t="s">
        <v>241</v>
      </c>
      <c r="E17" s="14">
        <v>390</v>
      </c>
      <c r="F17" s="14">
        <v>55</v>
      </c>
      <c r="G17" s="14">
        <v>35</v>
      </c>
      <c r="H17" s="14">
        <v>50</v>
      </c>
      <c r="I17" s="14">
        <v>55</v>
      </c>
      <c r="J17" s="14">
        <v>110</v>
      </c>
      <c r="K17" s="14">
        <v>85</v>
      </c>
      <c r="L17" s="14">
        <v>2</v>
      </c>
      <c r="M17" s="14" t="b">
        <v>0</v>
      </c>
    </row>
    <row r="18" spans="1:13" ht="15" x14ac:dyDescent="0.4">
      <c r="A18" s="14">
        <v>167</v>
      </c>
      <c r="B18" s="14" t="s">
        <v>557</v>
      </c>
      <c r="C18" s="14" t="s">
        <v>273</v>
      </c>
      <c r="D18" s="14" t="s">
        <v>251</v>
      </c>
      <c r="E18" s="14">
        <v>250</v>
      </c>
      <c r="F18" s="14">
        <v>40</v>
      </c>
      <c r="G18" s="14">
        <v>60</v>
      </c>
      <c r="H18" s="14">
        <v>40</v>
      </c>
      <c r="I18" s="14">
        <v>40</v>
      </c>
      <c r="J18" s="14">
        <v>40</v>
      </c>
      <c r="K18" s="14">
        <v>30</v>
      </c>
      <c r="L18" s="14">
        <v>2</v>
      </c>
      <c r="M18" s="14" t="b">
        <v>0</v>
      </c>
    </row>
    <row r="19" spans="1:13" ht="15" x14ac:dyDescent="0.4">
      <c r="A19" s="14">
        <v>168</v>
      </c>
      <c r="B19" s="14" t="s">
        <v>556</v>
      </c>
      <c r="C19" s="14" t="s">
        <v>273</v>
      </c>
      <c r="D19" s="14" t="s">
        <v>251</v>
      </c>
      <c r="E19" s="14">
        <v>390</v>
      </c>
      <c r="F19" s="14">
        <v>70</v>
      </c>
      <c r="G19" s="14">
        <v>90</v>
      </c>
      <c r="H19" s="14">
        <v>70</v>
      </c>
      <c r="I19" s="14">
        <v>60</v>
      </c>
      <c r="J19" s="14">
        <v>60</v>
      </c>
      <c r="K19" s="14">
        <v>40</v>
      </c>
      <c r="L19" s="14">
        <v>2</v>
      </c>
      <c r="M19" s="14" t="b">
        <v>0</v>
      </c>
    </row>
    <row r="20" spans="1:13" ht="15" x14ac:dyDescent="0.4">
      <c r="A20" s="14">
        <v>193</v>
      </c>
      <c r="B20" s="14" t="s">
        <v>530</v>
      </c>
      <c r="C20" s="14" t="s">
        <v>273</v>
      </c>
      <c r="D20" s="14" t="s">
        <v>241</v>
      </c>
      <c r="E20" s="14">
        <v>390</v>
      </c>
      <c r="F20" s="14">
        <v>65</v>
      </c>
      <c r="G20" s="14">
        <v>65</v>
      </c>
      <c r="H20" s="14">
        <v>45</v>
      </c>
      <c r="I20" s="14">
        <v>75</v>
      </c>
      <c r="J20" s="14">
        <v>45</v>
      </c>
      <c r="K20" s="14">
        <v>95</v>
      </c>
      <c r="L20" s="14">
        <v>2</v>
      </c>
      <c r="M20" s="14" t="b">
        <v>0</v>
      </c>
    </row>
    <row r="21" spans="1:13" ht="15" x14ac:dyDescent="0.4">
      <c r="A21" s="14">
        <v>204</v>
      </c>
      <c r="B21" s="14" t="s">
        <v>519</v>
      </c>
      <c r="C21" s="14" t="s">
        <v>273</v>
      </c>
      <c r="D21" s="14" t="str">
        <f>D20</f>
        <v>Flying</v>
      </c>
      <c r="E21" s="14">
        <v>290</v>
      </c>
      <c r="F21" s="14">
        <v>50</v>
      </c>
      <c r="G21" s="14">
        <v>65</v>
      </c>
      <c r="H21" s="14">
        <v>90</v>
      </c>
      <c r="I21" s="14">
        <v>35</v>
      </c>
      <c r="J21" s="14">
        <v>35</v>
      </c>
      <c r="K21" s="14">
        <v>15</v>
      </c>
      <c r="L21" s="14">
        <v>2</v>
      </c>
      <c r="M21" s="14" t="b">
        <v>0</v>
      </c>
    </row>
    <row r="22" spans="1:13" ht="15" x14ac:dyDescent="0.4">
      <c r="A22" s="14">
        <v>205</v>
      </c>
      <c r="B22" s="14" t="s">
        <v>518</v>
      </c>
      <c r="C22" s="14" t="s">
        <v>273</v>
      </c>
      <c r="D22" s="14" t="s">
        <v>225</v>
      </c>
      <c r="E22" s="14">
        <v>465</v>
      </c>
      <c r="F22" s="14">
        <v>75</v>
      </c>
      <c r="G22" s="14">
        <v>90</v>
      </c>
      <c r="H22" s="14">
        <v>140</v>
      </c>
      <c r="I22" s="14">
        <v>60</v>
      </c>
      <c r="J22" s="14">
        <v>60</v>
      </c>
      <c r="K22" s="14">
        <v>40</v>
      </c>
      <c r="L22" s="14">
        <v>2</v>
      </c>
      <c r="M22" s="14" t="b">
        <v>0</v>
      </c>
    </row>
    <row r="23" spans="1:13" ht="15" x14ac:dyDescent="0.4">
      <c r="A23" s="14">
        <v>212</v>
      </c>
      <c r="B23" s="14" t="s">
        <v>510</v>
      </c>
      <c r="C23" s="14" t="s">
        <v>273</v>
      </c>
      <c r="D23" s="14" t="s">
        <v>225</v>
      </c>
      <c r="E23" s="14">
        <v>500</v>
      </c>
      <c r="F23" s="14">
        <v>70</v>
      </c>
      <c r="G23" s="14">
        <v>130</v>
      </c>
      <c r="H23" s="14">
        <v>100</v>
      </c>
      <c r="I23" s="14">
        <v>55</v>
      </c>
      <c r="J23" s="14">
        <v>80</v>
      </c>
      <c r="K23" s="14">
        <v>65</v>
      </c>
      <c r="L23" s="14">
        <v>2</v>
      </c>
      <c r="M23" s="14" t="b">
        <v>0</v>
      </c>
    </row>
    <row r="24" spans="1:13" ht="15" x14ac:dyDescent="0.4">
      <c r="A24" s="14">
        <v>212</v>
      </c>
      <c r="B24" s="14" t="s">
        <v>509</v>
      </c>
      <c r="C24" s="14" t="s">
        <v>273</v>
      </c>
      <c r="D24" s="14" t="s">
        <v>225</v>
      </c>
      <c r="E24" s="14">
        <v>600</v>
      </c>
      <c r="F24" s="14">
        <v>70</v>
      </c>
      <c r="G24" s="14">
        <v>150</v>
      </c>
      <c r="H24" s="14">
        <v>140</v>
      </c>
      <c r="I24" s="14">
        <v>65</v>
      </c>
      <c r="J24" s="14">
        <v>100</v>
      </c>
      <c r="K24" s="14">
        <v>75</v>
      </c>
      <c r="L24" s="14">
        <v>2</v>
      </c>
      <c r="M24" s="14" t="b">
        <v>0</v>
      </c>
    </row>
    <row r="25" spans="1:13" ht="15" x14ac:dyDescent="0.4">
      <c r="A25" s="14">
        <v>213</v>
      </c>
      <c r="B25" s="14" t="s">
        <v>508</v>
      </c>
      <c r="C25" s="14" t="s">
        <v>273</v>
      </c>
      <c r="D25" s="14" t="s">
        <v>247</v>
      </c>
      <c r="E25" s="14">
        <v>505</v>
      </c>
      <c r="F25" s="14">
        <v>20</v>
      </c>
      <c r="G25" s="14">
        <v>10</v>
      </c>
      <c r="H25" s="14">
        <v>230</v>
      </c>
      <c r="I25" s="14">
        <v>10</v>
      </c>
      <c r="J25" s="14">
        <v>230</v>
      </c>
      <c r="K25" s="14">
        <v>5</v>
      </c>
      <c r="L25" s="14">
        <v>2</v>
      </c>
      <c r="M25" s="14" t="b">
        <v>0</v>
      </c>
    </row>
    <row r="26" spans="1:13" ht="15" x14ac:dyDescent="0.4">
      <c r="A26" s="14">
        <v>214</v>
      </c>
      <c r="B26" s="14" t="s">
        <v>507</v>
      </c>
      <c r="C26" s="14" t="s">
        <v>273</v>
      </c>
      <c r="D26" s="14" t="s">
        <v>226</v>
      </c>
      <c r="E26" s="14">
        <v>500</v>
      </c>
      <c r="F26" s="14">
        <v>80</v>
      </c>
      <c r="G26" s="14">
        <v>125</v>
      </c>
      <c r="H26" s="14">
        <v>75</v>
      </c>
      <c r="I26" s="14">
        <v>40</v>
      </c>
      <c r="J26" s="14">
        <v>95</v>
      </c>
      <c r="K26" s="14">
        <v>85</v>
      </c>
      <c r="L26" s="14">
        <v>2</v>
      </c>
      <c r="M26" s="14" t="b">
        <v>0</v>
      </c>
    </row>
    <row r="27" spans="1:13" ht="15" x14ac:dyDescent="0.4">
      <c r="A27" s="14">
        <v>214</v>
      </c>
      <c r="B27" s="14" t="s">
        <v>506</v>
      </c>
      <c r="C27" s="14" t="s">
        <v>273</v>
      </c>
      <c r="D27" s="14" t="s">
        <v>226</v>
      </c>
      <c r="E27" s="14">
        <v>600</v>
      </c>
      <c r="F27" s="14">
        <v>80</v>
      </c>
      <c r="G27" s="14">
        <v>185</v>
      </c>
      <c r="H27" s="14">
        <v>115</v>
      </c>
      <c r="I27" s="14">
        <v>40</v>
      </c>
      <c r="J27" s="14">
        <v>105</v>
      </c>
      <c r="K27" s="14">
        <v>75</v>
      </c>
      <c r="L27" s="14">
        <v>2</v>
      </c>
      <c r="M27" s="14" t="b">
        <v>0</v>
      </c>
    </row>
    <row r="28" spans="1:13" ht="15" x14ac:dyDescent="0.4">
      <c r="A28" s="14">
        <v>265</v>
      </c>
      <c r="B28" s="14" t="s">
        <v>450</v>
      </c>
      <c r="C28" s="14" t="s">
        <v>273</v>
      </c>
      <c r="D28" s="14" t="str">
        <f>D27</f>
        <v>Fighting</v>
      </c>
      <c r="E28" s="14">
        <v>195</v>
      </c>
      <c r="F28" s="14">
        <v>45</v>
      </c>
      <c r="G28" s="14">
        <v>45</v>
      </c>
      <c r="H28" s="14">
        <v>35</v>
      </c>
      <c r="I28" s="14">
        <v>20</v>
      </c>
      <c r="J28" s="14">
        <v>30</v>
      </c>
      <c r="K28" s="14">
        <v>20</v>
      </c>
      <c r="L28" s="14">
        <v>3</v>
      </c>
      <c r="M28" s="14" t="b">
        <v>0</v>
      </c>
    </row>
    <row r="29" spans="1:13" ht="15" x14ac:dyDescent="0.4">
      <c r="A29" s="14">
        <v>266</v>
      </c>
      <c r="B29" s="14" t="s">
        <v>449</v>
      </c>
      <c r="C29" s="14" t="s">
        <v>273</v>
      </c>
      <c r="D29" s="14" t="str">
        <f>D28</f>
        <v>Fighting</v>
      </c>
      <c r="E29" s="14">
        <v>205</v>
      </c>
      <c r="F29" s="14">
        <v>50</v>
      </c>
      <c r="G29" s="14">
        <v>35</v>
      </c>
      <c r="H29" s="14">
        <v>55</v>
      </c>
      <c r="I29" s="14">
        <v>25</v>
      </c>
      <c r="J29" s="14">
        <v>25</v>
      </c>
      <c r="K29" s="14">
        <v>15</v>
      </c>
      <c r="L29" s="14">
        <v>3</v>
      </c>
      <c r="M29" s="14" t="b">
        <v>0</v>
      </c>
    </row>
    <row r="30" spans="1:13" ht="15" x14ac:dyDescent="0.4">
      <c r="A30" s="14">
        <v>267</v>
      </c>
      <c r="B30" s="14" t="s">
        <v>448</v>
      </c>
      <c r="C30" s="14" t="s">
        <v>273</v>
      </c>
      <c r="D30" s="14" t="s">
        <v>241</v>
      </c>
      <c r="E30" s="14">
        <v>395</v>
      </c>
      <c r="F30" s="14">
        <v>60</v>
      </c>
      <c r="G30" s="14">
        <v>70</v>
      </c>
      <c r="H30" s="14">
        <v>50</v>
      </c>
      <c r="I30" s="14">
        <v>100</v>
      </c>
      <c r="J30" s="14">
        <v>50</v>
      </c>
      <c r="K30" s="14">
        <v>65</v>
      </c>
      <c r="L30" s="14">
        <v>3</v>
      </c>
      <c r="M30" s="14" t="b">
        <v>0</v>
      </c>
    </row>
    <row r="31" spans="1:13" ht="15" x14ac:dyDescent="0.4">
      <c r="A31" s="14">
        <v>268</v>
      </c>
      <c r="B31" s="14" t="s">
        <v>447</v>
      </c>
      <c r="C31" s="14" t="s">
        <v>273</v>
      </c>
      <c r="D31" s="14" t="str">
        <f>D30</f>
        <v>Flying</v>
      </c>
      <c r="E31" s="14">
        <v>205</v>
      </c>
      <c r="F31" s="14">
        <v>50</v>
      </c>
      <c r="G31" s="14">
        <v>35</v>
      </c>
      <c r="H31" s="14">
        <v>55</v>
      </c>
      <c r="I31" s="14">
        <v>25</v>
      </c>
      <c r="J31" s="14">
        <v>25</v>
      </c>
      <c r="K31" s="14">
        <v>15</v>
      </c>
      <c r="L31" s="14">
        <v>3</v>
      </c>
      <c r="M31" s="14" t="b">
        <v>0</v>
      </c>
    </row>
    <row r="32" spans="1:13" ht="15" x14ac:dyDescent="0.4">
      <c r="A32" s="14">
        <v>269</v>
      </c>
      <c r="B32" s="14" t="s">
        <v>446</v>
      </c>
      <c r="C32" s="14" t="s">
        <v>273</v>
      </c>
      <c r="D32" s="14" t="s">
        <v>251</v>
      </c>
      <c r="E32" s="14">
        <v>385</v>
      </c>
      <c r="F32" s="14">
        <v>60</v>
      </c>
      <c r="G32" s="14">
        <v>50</v>
      </c>
      <c r="H32" s="14">
        <v>70</v>
      </c>
      <c r="I32" s="14">
        <v>50</v>
      </c>
      <c r="J32" s="14">
        <v>90</v>
      </c>
      <c r="K32" s="14">
        <v>65</v>
      </c>
      <c r="L32" s="14">
        <v>3</v>
      </c>
      <c r="M32" s="14" t="b">
        <v>0</v>
      </c>
    </row>
    <row r="33" spans="1:13" ht="15" x14ac:dyDescent="0.4">
      <c r="A33" s="14">
        <v>283</v>
      </c>
      <c r="B33" s="14" t="s">
        <v>431</v>
      </c>
      <c r="C33" s="14" t="s">
        <v>273</v>
      </c>
      <c r="D33" s="14" t="s">
        <v>129</v>
      </c>
      <c r="E33" s="14">
        <v>269</v>
      </c>
      <c r="F33" s="14">
        <v>40</v>
      </c>
      <c r="G33" s="14">
        <v>30</v>
      </c>
      <c r="H33" s="14">
        <v>32</v>
      </c>
      <c r="I33" s="14">
        <v>50</v>
      </c>
      <c r="J33" s="14">
        <v>52</v>
      </c>
      <c r="K33" s="14">
        <v>65</v>
      </c>
      <c r="L33" s="14">
        <v>3</v>
      </c>
      <c r="M33" s="14" t="b">
        <v>0</v>
      </c>
    </row>
    <row r="34" spans="1:13" ht="15" x14ac:dyDescent="0.4">
      <c r="A34" s="14">
        <v>284</v>
      </c>
      <c r="B34" s="14" t="s">
        <v>430</v>
      </c>
      <c r="C34" s="14" t="s">
        <v>273</v>
      </c>
      <c r="D34" s="14" t="s">
        <v>241</v>
      </c>
      <c r="E34" s="14">
        <v>414</v>
      </c>
      <c r="F34" s="14">
        <v>70</v>
      </c>
      <c r="G34" s="14">
        <v>60</v>
      </c>
      <c r="H34" s="14">
        <v>62</v>
      </c>
      <c r="I34" s="14">
        <v>80</v>
      </c>
      <c r="J34" s="14">
        <v>82</v>
      </c>
      <c r="K34" s="14">
        <v>60</v>
      </c>
      <c r="L34" s="14">
        <v>3</v>
      </c>
      <c r="M34" s="14" t="b">
        <v>0</v>
      </c>
    </row>
    <row r="35" spans="1:13" ht="15" x14ac:dyDescent="0.4">
      <c r="A35" s="14">
        <v>290</v>
      </c>
      <c r="B35" s="14" t="s">
        <v>424</v>
      </c>
      <c r="C35" s="14" t="s">
        <v>273</v>
      </c>
      <c r="D35" s="14" t="s">
        <v>232</v>
      </c>
      <c r="E35" s="14">
        <v>266</v>
      </c>
      <c r="F35" s="14">
        <v>31</v>
      </c>
      <c r="G35" s="14">
        <v>45</v>
      </c>
      <c r="H35" s="14">
        <v>90</v>
      </c>
      <c r="I35" s="14">
        <v>30</v>
      </c>
      <c r="J35" s="14">
        <v>30</v>
      </c>
      <c r="K35" s="14">
        <v>40</v>
      </c>
      <c r="L35" s="14">
        <v>3</v>
      </c>
      <c r="M35" s="14" t="b">
        <v>0</v>
      </c>
    </row>
    <row r="36" spans="1:13" ht="15" x14ac:dyDescent="0.4">
      <c r="A36" s="14">
        <v>291</v>
      </c>
      <c r="B36" s="14" t="s">
        <v>423</v>
      </c>
      <c r="C36" s="14" t="s">
        <v>273</v>
      </c>
      <c r="D36" s="14" t="s">
        <v>241</v>
      </c>
      <c r="E36" s="14">
        <v>456</v>
      </c>
      <c r="F36" s="14">
        <v>61</v>
      </c>
      <c r="G36" s="14">
        <v>90</v>
      </c>
      <c r="H36" s="14">
        <v>45</v>
      </c>
      <c r="I36" s="14">
        <v>50</v>
      </c>
      <c r="J36" s="14">
        <v>50</v>
      </c>
      <c r="K36" s="14">
        <v>160</v>
      </c>
      <c r="L36" s="14">
        <v>3</v>
      </c>
      <c r="M36" s="14" t="b">
        <v>0</v>
      </c>
    </row>
    <row r="37" spans="1:13" ht="15" x14ac:dyDescent="0.4">
      <c r="A37" s="14">
        <v>292</v>
      </c>
      <c r="B37" s="14" t="s">
        <v>422</v>
      </c>
      <c r="C37" s="14" t="s">
        <v>273</v>
      </c>
      <c r="D37" s="14" t="s">
        <v>239</v>
      </c>
      <c r="E37" s="14">
        <v>236</v>
      </c>
      <c r="F37" s="14">
        <v>1</v>
      </c>
      <c r="G37" s="14">
        <v>90</v>
      </c>
      <c r="H37" s="14">
        <v>45</v>
      </c>
      <c r="I37" s="14">
        <v>30</v>
      </c>
      <c r="J37" s="14">
        <v>30</v>
      </c>
      <c r="K37" s="14">
        <v>40</v>
      </c>
      <c r="L37" s="14">
        <v>3</v>
      </c>
      <c r="M37" s="14" t="b">
        <v>0</v>
      </c>
    </row>
    <row r="38" spans="1:13" ht="15" x14ac:dyDescent="0.4">
      <c r="A38" s="14">
        <v>313</v>
      </c>
      <c r="B38" s="14" t="s">
        <v>396</v>
      </c>
      <c r="C38" s="14" t="s">
        <v>273</v>
      </c>
      <c r="D38" s="14" t="str">
        <f>D37</f>
        <v>Ghost</v>
      </c>
      <c r="E38" s="14">
        <v>400</v>
      </c>
      <c r="F38" s="14">
        <v>65</v>
      </c>
      <c r="G38" s="14">
        <v>73</v>
      </c>
      <c r="H38" s="14">
        <v>55</v>
      </c>
      <c r="I38" s="14">
        <v>47</v>
      </c>
      <c r="J38" s="14">
        <v>75</v>
      </c>
      <c r="K38" s="14">
        <v>85</v>
      </c>
      <c r="L38" s="14">
        <v>3</v>
      </c>
      <c r="M38" s="14" t="b">
        <v>0</v>
      </c>
    </row>
    <row r="39" spans="1:13" ht="15" x14ac:dyDescent="0.4">
      <c r="A39" s="14">
        <v>314</v>
      </c>
      <c r="B39" s="14" t="s">
        <v>395</v>
      </c>
      <c r="C39" s="14" t="s">
        <v>273</v>
      </c>
      <c r="D39" s="14" t="str">
        <f>D38</f>
        <v>Ghost</v>
      </c>
      <c r="E39" s="14">
        <v>400</v>
      </c>
      <c r="F39" s="14">
        <v>65</v>
      </c>
      <c r="G39" s="14">
        <v>47</v>
      </c>
      <c r="H39" s="14">
        <v>55</v>
      </c>
      <c r="I39" s="14">
        <v>73</v>
      </c>
      <c r="J39" s="14">
        <v>75</v>
      </c>
      <c r="K39" s="14">
        <v>85</v>
      </c>
      <c r="L39" s="14">
        <v>3</v>
      </c>
      <c r="M39" s="14" t="b">
        <v>0</v>
      </c>
    </row>
    <row r="40" spans="1:13" ht="15" x14ac:dyDescent="0.4">
      <c r="A40" s="14">
        <v>401</v>
      </c>
      <c r="B40" s="14" t="s">
        <v>291</v>
      </c>
      <c r="C40" s="14" t="s">
        <v>273</v>
      </c>
      <c r="D40" s="14" t="str">
        <f>D39</f>
        <v>Ghost</v>
      </c>
      <c r="E40" s="14">
        <v>194</v>
      </c>
      <c r="F40" s="14">
        <v>37</v>
      </c>
      <c r="G40" s="14">
        <v>25</v>
      </c>
      <c r="H40" s="14">
        <v>41</v>
      </c>
      <c r="I40" s="14">
        <v>25</v>
      </c>
      <c r="J40" s="14">
        <v>41</v>
      </c>
      <c r="K40" s="14">
        <v>25</v>
      </c>
      <c r="L40" s="14">
        <v>4</v>
      </c>
      <c r="M40" s="14" t="b">
        <v>0</v>
      </c>
    </row>
    <row r="41" spans="1:13" ht="15" x14ac:dyDescent="0.4">
      <c r="A41" s="14">
        <v>402</v>
      </c>
      <c r="B41" s="14" t="s">
        <v>290</v>
      </c>
      <c r="C41" s="14" t="s">
        <v>273</v>
      </c>
      <c r="D41" s="14" t="str">
        <f>D40</f>
        <v>Ghost</v>
      </c>
      <c r="E41" s="14">
        <v>384</v>
      </c>
      <c r="F41" s="14">
        <v>77</v>
      </c>
      <c r="G41" s="14">
        <v>85</v>
      </c>
      <c r="H41" s="14">
        <v>51</v>
      </c>
      <c r="I41" s="14">
        <v>55</v>
      </c>
      <c r="J41" s="14">
        <v>51</v>
      </c>
      <c r="K41" s="14">
        <v>65</v>
      </c>
      <c r="L41" s="14">
        <v>4</v>
      </c>
      <c r="M41" s="14" t="b">
        <v>0</v>
      </c>
    </row>
    <row r="42" spans="1:13" ht="15" x14ac:dyDescent="0.4">
      <c r="A42" s="14">
        <v>412</v>
      </c>
      <c r="B42" s="14" t="s">
        <v>280</v>
      </c>
      <c r="C42" s="14" t="s">
        <v>273</v>
      </c>
      <c r="D42" s="14" t="str">
        <f>D41</f>
        <v>Ghost</v>
      </c>
      <c r="E42" s="14">
        <v>224</v>
      </c>
      <c r="F42" s="14">
        <v>40</v>
      </c>
      <c r="G42" s="14">
        <v>29</v>
      </c>
      <c r="H42" s="14">
        <v>45</v>
      </c>
      <c r="I42" s="14">
        <v>29</v>
      </c>
      <c r="J42" s="14">
        <v>45</v>
      </c>
      <c r="K42" s="14">
        <v>36</v>
      </c>
      <c r="L42" s="14">
        <v>4</v>
      </c>
      <c r="M42" s="14" t="b">
        <v>0</v>
      </c>
    </row>
    <row r="43" spans="1:13" ht="15" x14ac:dyDescent="0.4">
      <c r="A43" s="14">
        <v>413</v>
      </c>
      <c r="B43" s="14" t="s">
        <v>279</v>
      </c>
      <c r="C43" s="14" t="s">
        <v>273</v>
      </c>
      <c r="D43" s="14" t="s">
        <v>137</v>
      </c>
      <c r="E43" s="14">
        <v>424</v>
      </c>
      <c r="F43" s="14">
        <v>60</v>
      </c>
      <c r="G43" s="14">
        <v>59</v>
      </c>
      <c r="H43" s="14">
        <v>85</v>
      </c>
      <c r="I43" s="14">
        <v>79</v>
      </c>
      <c r="J43" s="14">
        <v>105</v>
      </c>
      <c r="K43" s="14">
        <v>36</v>
      </c>
      <c r="L43" s="14">
        <v>4</v>
      </c>
      <c r="M43" s="14" t="b">
        <v>0</v>
      </c>
    </row>
    <row r="44" spans="1:13" ht="15" x14ac:dyDescent="0.4">
      <c r="A44" s="14">
        <v>413</v>
      </c>
      <c r="B44" s="14" t="s">
        <v>278</v>
      </c>
      <c r="C44" s="14" t="s">
        <v>273</v>
      </c>
      <c r="D44" s="14" t="s">
        <v>232</v>
      </c>
      <c r="E44" s="14">
        <v>424</v>
      </c>
      <c r="F44" s="14">
        <v>60</v>
      </c>
      <c r="G44" s="14">
        <v>79</v>
      </c>
      <c r="H44" s="14">
        <v>105</v>
      </c>
      <c r="I44" s="14">
        <v>59</v>
      </c>
      <c r="J44" s="14">
        <v>85</v>
      </c>
      <c r="K44" s="14">
        <v>36</v>
      </c>
      <c r="L44" s="14">
        <v>4</v>
      </c>
      <c r="M44" s="14" t="b">
        <v>0</v>
      </c>
    </row>
    <row r="45" spans="1:13" ht="15" x14ac:dyDescent="0.4">
      <c r="A45" s="14">
        <v>413</v>
      </c>
      <c r="B45" s="14" t="s">
        <v>277</v>
      </c>
      <c r="C45" s="14" t="s">
        <v>273</v>
      </c>
      <c r="D45" s="14" t="s">
        <v>225</v>
      </c>
      <c r="E45" s="14">
        <v>424</v>
      </c>
      <c r="F45" s="14">
        <v>60</v>
      </c>
      <c r="G45" s="14">
        <v>69</v>
      </c>
      <c r="H45" s="14">
        <v>95</v>
      </c>
      <c r="I45" s="14">
        <v>69</v>
      </c>
      <c r="J45" s="14">
        <v>95</v>
      </c>
      <c r="K45" s="14">
        <v>36</v>
      </c>
      <c r="L45" s="14">
        <v>4</v>
      </c>
      <c r="M45" s="14" t="b">
        <v>0</v>
      </c>
    </row>
    <row r="46" spans="1:13" ht="15" x14ac:dyDescent="0.4">
      <c r="A46" s="14">
        <v>414</v>
      </c>
      <c r="B46" s="14" t="s">
        <v>276</v>
      </c>
      <c r="C46" s="14" t="s">
        <v>273</v>
      </c>
      <c r="D46" s="14" t="s">
        <v>241</v>
      </c>
      <c r="E46" s="14">
        <v>424</v>
      </c>
      <c r="F46" s="14">
        <v>70</v>
      </c>
      <c r="G46" s="14">
        <v>94</v>
      </c>
      <c r="H46" s="14">
        <v>50</v>
      </c>
      <c r="I46" s="14">
        <v>94</v>
      </c>
      <c r="J46" s="14">
        <v>50</v>
      </c>
      <c r="K46" s="14">
        <v>66</v>
      </c>
      <c r="L46" s="14">
        <v>4</v>
      </c>
      <c r="M46" s="14" t="b">
        <v>0</v>
      </c>
    </row>
    <row r="47" spans="1:13" ht="15" x14ac:dyDescent="0.4">
      <c r="A47" s="14">
        <v>415</v>
      </c>
      <c r="B47" s="14" t="s">
        <v>275</v>
      </c>
      <c r="C47" s="14" t="s">
        <v>273</v>
      </c>
      <c r="D47" s="14" t="s">
        <v>241</v>
      </c>
      <c r="E47" s="14">
        <v>244</v>
      </c>
      <c r="F47" s="14">
        <v>30</v>
      </c>
      <c r="G47" s="14">
        <v>30</v>
      </c>
      <c r="H47" s="14">
        <v>42</v>
      </c>
      <c r="I47" s="14">
        <v>30</v>
      </c>
      <c r="J47" s="14">
        <v>42</v>
      </c>
      <c r="K47" s="14">
        <v>70</v>
      </c>
      <c r="L47" s="14">
        <v>4</v>
      </c>
      <c r="M47" s="14" t="b">
        <v>0</v>
      </c>
    </row>
    <row r="48" spans="1:13" ht="15" x14ac:dyDescent="0.4">
      <c r="A48" s="14">
        <v>416</v>
      </c>
      <c r="B48" s="14" t="s">
        <v>274</v>
      </c>
      <c r="C48" s="14" t="s">
        <v>273</v>
      </c>
      <c r="D48" s="14" t="s">
        <v>241</v>
      </c>
      <c r="E48" s="14">
        <v>474</v>
      </c>
      <c r="F48" s="14">
        <v>70</v>
      </c>
      <c r="G48" s="14">
        <v>80</v>
      </c>
      <c r="H48" s="14">
        <v>102</v>
      </c>
      <c r="I48" s="14">
        <v>80</v>
      </c>
      <c r="J48" s="14">
        <v>102</v>
      </c>
      <c r="K48" s="14">
        <v>40</v>
      </c>
      <c r="L48" s="14">
        <v>4</v>
      </c>
      <c r="M48" s="14" t="b">
        <v>0</v>
      </c>
    </row>
    <row r="49" spans="1:13" ht="15" x14ac:dyDescent="0.4">
      <c r="A49" s="14">
        <v>197</v>
      </c>
      <c r="B49" s="14" t="s">
        <v>526</v>
      </c>
      <c r="C49" s="14" t="s">
        <v>238</v>
      </c>
      <c r="D49" s="14" t="str">
        <f>D48</f>
        <v>Flying</v>
      </c>
      <c r="E49" s="14">
        <v>525</v>
      </c>
      <c r="F49" s="14">
        <v>95</v>
      </c>
      <c r="G49" s="14">
        <v>65</v>
      </c>
      <c r="H49" s="14">
        <v>110</v>
      </c>
      <c r="I49" s="14">
        <v>60</v>
      </c>
      <c r="J49" s="14">
        <v>130</v>
      </c>
      <c r="K49" s="14">
        <v>65</v>
      </c>
      <c r="L49" s="14">
        <v>2</v>
      </c>
      <c r="M49" s="14" t="b">
        <v>0</v>
      </c>
    </row>
    <row r="50" spans="1:13" ht="15" x14ac:dyDescent="0.4">
      <c r="A50" s="14">
        <v>198</v>
      </c>
      <c r="B50" s="14" t="s">
        <v>525</v>
      </c>
      <c r="C50" s="14" t="s">
        <v>238</v>
      </c>
      <c r="D50" s="14" t="s">
        <v>241</v>
      </c>
      <c r="E50" s="14">
        <v>405</v>
      </c>
      <c r="F50" s="14">
        <v>60</v>
      </c>
      <c r="G50" s="14">
        <v>85</v>
      </c>
      <c r="H50" s="14">
        <v>42</v>
      </c>
      <c r="I50" s="14">
        <v>85</v>
      </c>
      <c r="J50" s="14">
        <v>42</v>
      </c>
      <c r="K50" s="14">
        <v>91</v>
      </c>
      <c r="L50" s="14">
        <v>2</v>
      </c>
      <c r="M50" s="14" t="b">
        <v>0</v>
      </c>
    </row>
    <row r="51" spans="1:13" ht="15" x14ac:dyDescent="0.4">
      <c r="A51" s="14">
        <v>215</v>
      </c>
      <c r="B51" s="14" t="s">
        <v>505</v>
      </c>
      <c r="C51" s="14" t="s">
        <v>238</v>
      </c>
      <c r="D51" s="14" t="s">
        <v>322</v>
      </c>
      <c r="E51" s="14">
        <v>430</v>
      </c>
      <c r="F51" s="14">
        <v>55</v>
      </c>
      <c r="G51" s="14">
        <v>95</v>
      </c>
      <c r="H51" s="14">
        <v>55</v>
      </c>
      <c r="I51" s="14">
        <v>35</v>
      </c>
      <c r="J51" s="14">
        <v>75</v>
      </c>
      <c r="K51" s="14">
        <v>115</v>
      </c>
      <c r="L51" s="14">
        <v>2</v>
      </c>
      <c r="M51" s="14" t="b">
        <v>0</v>
      </c>
    </row>
    <row r="52" spans="1:13" ht="15" x14ac:dyDescent="0.4">
      <c r="A52" s="14">
        <v>228</v>
      </c>
      <c r="B52" s="14" t="s">
        <v>492</v>
      </c>
      <c r="C52" s="14" t="s">
        <v>238</v>
      </c>
      <c r="D52" s="14" t="s">
        <v>133</v>
      </c>
      <c r="E52" s="14">
        <v>330</v>
      </c>
      <c r="F52" s="14">
        <v>45</v>
      </c>
      <c r="G52" s="14">
        <v>60</v>
      </c>
      <c r="H52" s="14">
        <v>30</v>
      </c>
      <c r="I52" s="14">
        <v>80</v>
      </c>
      <c r="J52" s="14">
        <v>50</v>
      </c>
      <c r="K52" s="14">
        <v>65</v>
      </c>
      <c r="L52" s="14">
        <v>2</v>
      </c>
      <c r="M52" s="14" t="b">
        <v>0</v>
      </c>
    </row>
    <row r="53" spans="1:13" ht="15" x14ac:dyDescent="0.4">
      <c r="A53" s="14">
        <v>229</v>
      </c>
      <c r="B53" s="14" t="s">
        <v>491</v>
      </c>
      <c r="C53" s="14" t="s">
        <v>238</v>
      </c>
      <c r="D53" s="14" t="s">
        <v>133</v>
      </c>
      <c r="E53" s="14">
        <v>500</v>
      </c>
      <c r="F53" s="14">
        <v>75</v>
      </c>
      <c r="G53" s="14">
        <v>90</v>
      </c>
      <c r="H53" s="14">
        <v>50</v>
      </c>
      <c r="I53" s="14">
        <v>110</v>
      </c>
      <c r="J53" s="14">
        <v>80</v>
      </c>
      <c r="K53" s="14">
        <v>95</v>
      </c>
      <c r="L53" s="14">
        <v>2</v>
      </c>
      <c r="M53" s="14" t="b">
        <v>0</v>
      </c>
    </row>
    <row r="54" spans="1:13" ht="15" x14ac:dyDescent="0.4">
      <c r="A54" s="14">
        <v>229</v>
      </c>
      <c r="B54" s="14" t="s">
        <v>490</v>
      </c>
      <c r="C54" s="14" t="s">
        <v>238</v>
      </c>
      <c r="D54" s="14" t="s">
        <v>133</v>
      </c>
      <c r="E54" s="14">
        <v>600</v>
      </c>
      <c r="F54" s="14">
        <v>75</v>
      </c>
      <c r="G54" s="14">
        <v>90</v>
      </c>
      <c r="H54" s="14">
        <v>90</v>
      </c>
      <c r="I54" s="14">
        <v>140</v>
      </c>
      <c r="J54" s="14">
        <v>90</v>
      </c>
      <c r="K54" s="14">
        <v>115</v>
      </c>
      <c r="L54" s="14">
        <v>2</v>
      </c>
      <c r="M54" s="14" t="b">
        <v>0</v>
      </c>
    </row>
    <row r="55" spans="1:13" ht="15" x14ac:dyDescent="0.4">
      <c r="A55" s="14">
        <v>261</v>
      </c>
      <c r="B55" s="14" t="s">
        <v>454</v>
      </c>
      <c r="C55" s="14" t="s">
        <v>238</v>
      </c>
      <c r="D55" s="14" t="str">
        <f>D54</f>
        <v>Fire</v>
      </c>
      <c r="E55" s="14">
        <v>220</v>
      </c>
      <c r="F55" s="14">
        <v>35</v>
      </c>
      <c r="G55" s="14">
        <v>55</v>
      </c>
      <c r="H55" s="14">
        <v>35</v>
      </c>
      <c r="I55" s="14">
        <v>30</v>
      </c>
      <c r="J55" s="14">
        <v>30</v>
      </c>
      <c r="K55" s="14">
        <v>35</v>
      </c>
      <c r="L55" s="14">
        <v>3</v>
      </c>
      <c r="M55" s="14" t="b">
        <v>0</v>
      </c>
    </row>
    <row r="56" spans="1:13" ht="15" x14ac:dyDescent="0.4">
      <c r="A56" s="14">
        <v>262</v>
      </c>
      <c r="B56" s="14" t="s">
        <v>453</v>
      </c>
      <c r="C56" s="14" t="s">
        <v>238</v>
      </c>
      <c r="D56" s="14" t="str">
        <f>D55</f>
        <v>Fire</v>
      </c>
      <c r="E56" s="14">
        <v>420</v>
      </c>
      <c r="F56" s="14">
        <v>70</v>
      </c>
      <c r="G56" s="14">
        <v>90</v>
      </c>
      <c r="H56" s="14">
        <v>70</v>
      </c>
      <c r="I56" s="14">
        <v>60</v>
      </c>
      <c r="J56" s="14">
        <v>60</v>
      </c>
      <c r="K56" s="14">
        <v>70</v>
      </c>
      <c r="L56" s="14">
        <v>3</v>
      </c>
      <c r="M56" s="14" t="b">
        <v>0</v>
      </c>
    </row>
    <row r="57" spans="1:13" ht="15" x14ac:dyDescent="0.4">
      <c r="A57" s="14">
        <v>302</v>
      </c>
      <c r="B57" s="14" t="s">
        <v>412</v>
      </c>
      <c r="C57" s="14" t="s">
        <v>238</v>
      </c>
      <c r="D57" s="14" t="s">
        <v>239</v>
      </c>
      <c r="E57" s="14">
        <v>380</v>
      </c>
      <c r="F57" s="14">
        <v>50</v>
      </c>
      <c r="G57" s="14">
        <v>75</v>
      </c>
      <c r="H57" s="14">
        <v>75</v>
      </c>
      <c r="I57" s="14">
        <v>65</v>
      </c>
      <c r="J57" s="14">
        <v>65</v>
      </c>
      <c r="K57" s="14">
        <v>50</v>
      </c>
      <c r="L57" s="14">
        <v>3</v>
      </c>
      <c r="M57" s="14" t="b">
        <v>0</v>
      </c>
    </row>
    <row r="58" spans="1:13" ht="15" x14ac:dyDescent="0.4">
      <c r="A58" s="14">
        <v>302</v>
      </c>
      <c r="B58" s="14" t="s">
        <v>411</v>
      </c>
      <c r="C58" s="14" t="s">
        <v>238</v>
      </c>
      <c r="D58" s="14" t="s">
        <v>239</v>
      </c>
      <c r="E58" s="14">
        <v>480</v>
      </c>
      <c r="F58" s="14">
        <v>50</v>
      </c>
      <c r="G58" s="14">
        <v>85</v>
      </c>
      <c r="H58" s="14">
        <v>125</v>
      </c>
      <c r="I58" s="14">
        <v>85</v>
      </c>
      <c r="J58" s="14">
        <v>115</v>
      </c>
      <c r="K58" s="14">
        <v>20</v>
      </c>
      <c r="L58" s="14">
        <v>3</v>
      </c>
      <c r="M58" s="14" t="b">
        <v>0</v>
      </c>
    </row>
    <row r="59" spans="1:13" ht="15" x14ac:dyDescent="0.4">
      <c r="A59" s="14">
        <v>359</v>
      </c>
      <c r="B59" s="14" t="s">
        <v>346</v>
      </c>
      <c r="C59" s="14" t="s">
        <v>238</v>
      </c>
      <c r="D59" s="14" t="str">
        <f>D58</f>
        <v>Ghost</v>
      </c>
      <c r="E59" s="14">
        <v>465</v>
      </c>
      <c r="F59" s="14">
        <v>65</v>
      </c>
      <c r="G59" s="14">
        <v>130</v>
      </c>
      <c r="H59" s="14">
        <v>60</v>
      </c>
      <c r="I59" s="14">
        <v>75</v>
      </c>
      <c r="J59" s="14">
        <v>60</v>
      </c>
      <c r="K59" s="14">
        <v>75</v>
      </c>
      <c r="L59" s="14">
        <v>3</v>
      </c>
      <c r="M59" s="14" t="b">
        <v>0</v>
      </c>
    </row>
    <row r="60" spans="1:13" ht="15" x14ac:dyDescent="0.4">
      <c r="A60" s="14">
        <v>359</v>
      </c>
      <c r="B60" s="14" t="s">
        <v>345</v>
      </c>
      <c r="C60" s="14" t="s">
        <v>238</v>
      </c>
      <c r="D60" s="14" t="str">
        <f>D59</f>
        <v>Ghost</v>
      </c>
      <c r="E60" s="14">
        <v>565</v>
      </c>
      <c r="F60" s="14">
        <v>65</v>
      </c>
      <c r="G60" s="14">
        <v>150</v>
      </c>
      <c r="H60" s="14">
        <v>60</v>
      </c>
      <c r="I60" s="14">
        <v>115</v>
      </c>
      <c r="J60" s="14">
        <v>60</v>
      </c>
      <c r="K60" s="14">
        <v>115</v>
      </c>
      <c r="L60" s="14">
        <v>3</v>
      </c>
      <c r="M60" s="14" t="b">
        <v>0</v>
      </c>
    </row>
    <row r="61" spans="1:13" ht="15" x14ac:dyDescent="0.4">
      <c r="A61" s="14">
        <v>430</v>
      </c>
      <c r="B61" s="14" t="s">
        <v>257</v>
      </c>
      <c r="C61" s="14" t="s">
        <v>238</v>
      </c>
      <c r="D61" s="14" t="s">
        <v>241</v>
      </c>
      <c r="E61" s="14">
        <v>505</v>
      </c>
      <c r="F61" s="14">
        <v>100</v>
      </c>
      <c r="G61" s="14">
        <v>125</v>
      </c>
      <c r="H61" s="14">
        <v>52</v>
      </c>
      <c r="I61" s="14">
        <v>105</v>
      </c>
      <c r="J61" s="14">
        <v>52</v>
      </c>
      <c r="K61" s="14">
        <v>71</v>
      </c>
      <c r="L61" s="14">
        <v>4</v>
      </c>
      <c r="M61" s="14" t="b">
        <v>0</v>
      </c>
    </row>
    <row r="62" spans="1:13" ht="15" x14ac:dyDescent="0.4">
      <c r="A62" s="14">
        <v>147</v>
      </c>
      <c r="B62" s="14" t="s">
        <v>579</v>
      </c>
      <c r="C62" s="14" t="s">
        <v>233</v>
      </c>
      <c r="D62" s="14" t="str">
        <f>D61</f>
        <v>Flying</v>
      </c>
      <c r="E62" s="14">
        <v>300</v>
      </c>
      <c r="F62" s="14">
        <v>41</v>
      </c>
      <c r="G62" s="14">
        <v>64</v>
      </c>
      <c r="H62" s="14">
        <v>45</v>
      </c>
      <c r="I62" s="14">
        <v>50</v>
      </c>
      <c r="J62" s="14">
        <v>50</v>
      </c>
      <c r="K62" s="14">
        <v>50</v>
      </c>
      <c r="L62" s="14">
        <v>1</v>
      </c>
      <c r="M62" s="14" t="b">
        <v>0</v>
      </c>
    </row>
    <row r="63" spans="1:13" ht="15" x14ac:dyDescent="0.4">
      <c r="A63" s="14">
        <v>148</v>
      </c>
      <c r="B63" s="14" t="s">
        <v>578</v>
      </c>
      <c r="C63" s="14" t="s">
        <v>233</v>
      </c>
      <c r="D63" s="14" t="str">
        <f>D62</f>
        <v>Flying</v>
      </c>
      <c r="E63" s="14">
        <v>420</v>
      </c>
      <c r="F63" s="14">
        <v>61</v>
      </c>
      <c r="G63" s="14">
        <v>84</v>
      </c>
      <c r="H63" s="14">
        <v>65</v>
      </c>
      <c r="I63" s="14">
        <v>70</v>
      </c>
      <c r="J63" s="14">
        <v>70</v>
      </c>
      <c r="K63" s="14">
        <v>70</v>
      </c>
      <c r="L63" s="14">
        <v>1</v>
      </c>
      <c r="M63" s="14" t="b">
        <v>0</v>
      </c>
    </row>
    <row r="64" spans="1:13" ht="15" x14ac:dyDescent="0.4">
      <c r="A64" s="14">
        <v>149</v>
      </c>
      <c r="B64" s="14" t="s">
        <v>577</v>
      </c>
      <c r="C64" s="14" t="s">
        <v>233</v>
      </c>
      <c r="D64" s="14" t="s">
        <v>241</v>
      </c>
      <c r="E64" s="14">
        <v>600</v>
      </c>
      <c r="F64" s="14">
        <v>91</v>
      </c>
      <c r="G64" s="14">
        <v>134</v>
      </c>
      <c r="H64" s="14">
        <v>95</v>
      </c>
      <c r="I64" s="14">
        <v>100</v>
      </c>
      <c r="J64" s="14">
        <v>100</v>
      </c>
      <c r="K64" s="14">
        <v>80</v>
      </c>
      <c r="L64" s="14">
        <v>1</v>
      </c>
      <c r="M64" s="14" t="b">
        <v>0</v>
      </c>
    </row>
    <row r="65" spans="1:13" ht="15" x14ac:dyDescent="0.4">
      <c r="A65" s="14">
        <v>334</v>
      </c>
      <c r="B65" s="14" t="s">
        <v>373</v>
      </c>
      <c r="C65" s="14" t="s">
        <v>233</v>
      </c>
      <c r="D65" s="14" t="s">
        <v>241</v>
      </c>
      <c r="E65" s="14">
        <v>490</v>
      </c>
      <c r="F65" s="14">
        <v>75</v>
      </c>
      <c r="G65" s="14">
        <v>70</v>
      </c>
      <c r="H65" s="14">
        <v>90</v>
      </c>
      <c r="I65" s="14">
        <v>70</v>
      </c>
      <c r="J65" s="14">
        <v>105</v>
      </c>
      <c r="K65" s="14">
        <v>80</v>
      </c>
      <c r="L65" s="14">
        <v>3</v>
      </c>
      <c r="M65" s="14" t="b">
        <v>0</v>
      </c>
    </row>
    <row r="66" spans="1:13" ht="15" x14ac:dyDescent="0.4">
      <c r="A66" s="14">
        <v>334</v>
      </c>
      <c r="B66" s="14" t="s">
        <v>372</v>
      </c>
      <c r="C66" s="14" t="s">
        <v>233</v>
      </c>
      <c r="D66" s="14" t="s">
        <v>244</v>
      </c>
      <c r="E66" s="14">
        <v>590</v>
      </c>
      <c r="F66" s="14">
        <v>75</v>
      </c>
      <c r="G66" s="14">
        <v>110</v>
      </c>
      <c r="H66" s="14">
        <v>110</v>
      </c>
      <c r="I66" s="14">
        <v>110</v>
      </c>
      <c r="J66" s="14">
        <v>105</v>
      </c>
      <c r="K66" s="14">
        <v>80</v>
      </c>
      <c r="L66" s="14">
        <v>3</v>
      </c>
      <c r="M66" s="14" t="b">
        <v>0</v>
      </c>
    </row>
    <row r="67" spans="1:13" ht="15" x14ac:dyDescent="0.4">
      <c r="A67" s="14">
        <v>371</v>
      </c>
      <c r="B67" s="14" t="s">
        <v>332</v>
      </c>
      <c r="C67" s="14" t="s">
        <v>233</v>
      </c>
      <c r="D67" s="14" t="str">
        <f>D66</f>
        <v>Fairy</v>
      </c>
      <c r="E67" s="14">
        <v>300</v>
      </c>
      <c r="F67" s="14">
        <v>45</v>
      </c>
      <c r="G67" s="14">
        <v>75</v>
      </c>
      <c r="H67" s="14">
        <v>60</v>
      </c>
      <c r="I67" s="14">
        <v>40</v>
      </c>
      <c r="J67" s="14">
        <v>30</v>
      </c>
      <c r="K67" s="14">
        <v>50</v>
      </c>
      <c r="L67" s="14">
        <v>3</v>
      </c>
      <c r="M67" s="14" t="b">
        <v>0</v>
      </c>
    </row>
    <row r="68" spans="1:13" ht="15" x14ac:dyDescent="0.4">
      <c r="A68" s="14">
        <v>372</v>
      </c>
      <c r="B68" s="14" t="s">
        <v>331</v>
      </c>
      <c r="C68" s="14" t="s">
        <v>233</v>
      </c>
      <c r="D68" s="14" t="str">
        <f>D67</f>
        <v>Fairy</v>
      </c>
      <c r="E68" s="14">
        <v>420</v>
      </c>
      <c r="F68" s="14">
        <v>65</v>
      </c>
      <c r="G68" s="14">
        <v>95</v>
      </c>
      <c r="H68" s="14">
        <v>100</v>
      </c>
      <c r="I68" s="14">
        <v>60</v>
      </c>
      <c r="J68" s="14">
        <v>50</v>
      </c>
      <c r="K68" s="14">
        <v>50</v>
      </c>
      <c r="L68" s="14">
        <v>3</v>
      </c>
      <c r="M68" s="14" t="b">
        <v>0</v>
      </c>
    </row>
    <row r="69" spans="1:13" ht="15" x14ac:dyDescent="0.4">
      <c r="A69" s="14">
        <v>373</v>
      </c>
      <c r="B69" s="14" t="s">
        <v>330</v>
      </c>
      <c r="C69" s="14" t="s">
        <v>233</v>
      </c>
      <c r="D69" s="14" t="s">
        <v>241</v>
      </c>
      <c r="E69" s="14">
        <v>600</v>
      </c>
      <c r="F69" s="14">
        <v>95</v>
      </c>
      <c r="G69" s="14">
        <v>135</v>
      </c>
      <c r="H69" s="14">
        <v>80</v>
      </c>
      <c r="I69" s="14">
        <v>110</v>
      </c>
      <c r="J69" s="14">
        <v>80</v>
      </c>
      <c r="K69" s="14">
        <v>100</v>
      </c>
      <c r="L69" s="14">
        <v>3</v>
      </c>
      <c r="M69" s="14" t="b">
        <v>0</v>
      </c>
    </row>
    <row r="70" spans="1:13" ht="15" x14ac:dyDescent="0.4">
      <c r="A70" s="14">
        <v>373</v>
      </c>
      <c r="B70" s="14" t="s">
        <v>329</v>
      </c>
      <c r="C70" s="14" t="s">
        <v>233</v>
      </c>
      <c r="D70" s="14" t="s">
        <v>241</v>
      </c>
      <c r="E70" s="14">
        <v>700</v>
      </c>
      <c r="F70" s="14">
        <v>95</v>
      </c>
      <c r="G70" s="14">
        <v>145</v>
      </c>
      <c r="H70" s="14">
        <v>130</v>
      </c>
      <c r="I70" s="14">
        <v>120</v>
      </c>
      <c r="J70" s="14">
        <v>90</v>
      </c>
      <c r="K70" s="14">
        <v>120</v>
      </c>
      <c r="L70" s="14">
        <v>3</v>
      </c>
      <c r="M70" s="14" t="b">
        <v>0</v>
      </c>
    </row>
    <row r="71" spans="1:13" ht="15" x14ac:dyDescent="0.4">
      <c r="A71" s="14">
        <v>380</v>
      </c>
      <c r="B71" s="14" t="s">
        <v>320</v>
      </c>
      <c r="C71" s="14" t="s">
        <v>233</v>
      </c>
      <c r="D71" s="14" t="s">
        <v>245</v>
      </c>
      <c r="E71" s="14">
        <v>600</v>
      </c>
      <c r="F71" s="14">
        <v>80</v>
      </c>
      <c r="G71" s="14">
        <v>80</v>
      </c>
      <c r="H71" s="14">
        <v>90</v>
      </c>
      <c r="I71" s="14">
        <v>110</v>
      </c>
      <c r="J71" s="14">
        <v>130</v>
      </c>
      <c r="K71" s="14">
        <v>110</v>
      </c>
      <c r="L71" s="14">
        <v>3</v>
      </c>
      <c r="M71" s="14" t="b">
        <v>1</v>
      </c>
    </row>
    <row r="72" spans="1:13" ht="15" x14ac:dyDescent="0.4">
      <c r="A72" s="14">
        <v>380</v>
      </c>
      <c r="B72" s="14" t="s">
        <v>319</v>
      </c>
      <c r="C72" s="14" t="s">
        <v>233</v>
      </c>
      <c r="D72" s="14" t="s">
        <v>245</v>
      </c>
      <c r="E72" s="14">
        <v>700</v>
      </c>
      <c r="F72" s="14">
        <v>80</v>
      </c>
      <c r="G72" s="14">
        <v>100</v>
      </c>
      <c r="H72" s="14">
        <v>120</v>
      </c>
      <c r="I72" s="14">
        <v>140</v>
      </c>
      <c r="J72" s="14">
        <v>150</v>
      </c>
      <c r="K72" s="14">
        <v>110</v>
      </c>
      <c r="L72" s="14">
        <v>3</v>
      </c>
      <c r="M72" s="14" t="b">
        <v>1</v>
      </c>
    </row>
    <row r="73" spans="1:13" ht="15" x14ac:dyDescent="0.4">
      <c r="A73" s="14">
        <v>381</v>
      </c>
      <c r="B73" s="14" t="s">
        <v>318</v>
      </c>
      <c r="C73" s="14" t="s">
        <v>233</v>
      </c>
      <c r="D73" s="14" t="s">
        <v>245</v>
      </c>
      <c r="E73" s="14">
        <v>600</v>
      </c>
      <c r="F73" s="14">
        <v>80</v>
      </c>
      <c r="G73" s="14">
        <v>90</v>
      </c>
      <c r="H73" s="14">
        <v>80</v>
      </c>
      <c r="I73" s="14">
        <v>130</v>
      </c>
      <c r="J73" s="14">
        <v>110</v>
      </c>
      <c r="K73" s="14">
        <v>110</v>
      </c>
      <c r="L73" s="14">
        <v>3</v>
      </c>
      <c r="M73" s="14" t="b">
        <v>1</v>
      </c>
    </row>
    <row r="74" spans="1:13" ht="15" x14ac:dyDescent="0.4">
      <c r="A74" s="14">
        <v>381</v>
      </c>
      <c r="B74" s="14" t="s">
        <v>317</v>
      </c>
      <c r="C74" s="14" t="s">
        <v>233</v>
      </c>
      <c r="D74" s="14" t="s">
        <v>245</v>
      </c>
      <c r="E74" s="14">
        <v>700</v>
      </c>
      <c r="F74" s="14">
        <v>80</v>
      </c>
      <c r="G74" s="14">
        <v>130</v>
      </c>
      <c r="H74" s="14">
        <v>100</v>
      </c>
      <c r="I74" s="14">
        <v>160</v>
      </c>
      <c r="J74" s="14">
        <v>120</v>
      </c>
      <c r="K74" s="14">
        <v>110</v>
      </c>
      <c r="L74" s="14">
        <v>3</v>
      </c>
      <c r="M74" s="14" t="b">
        <v>1</v>
      </c>
    </row>
    <row r="75" spans="1:13" ht="15" x14ac:dyDescent="0.4">
      <c r="A75" s="14">
        <v>384</v>
      </c>
      <c r="B75" s="14" t="s">
        <v>312</v>
      </c>
      <c r="C75" s="14" t="s">
        <v>233</v>
      </c>
      <c r="D75" s="14" t="s">
        <v>241</v>
      </c>
      <c r="E75" s="14">
        <v>680</v>
      </c>
      <c r="F75" s="14">
        <v>105</v>
      </c>
      <c r="G75" s="14">
        <v>150</v>
      </c>
      <c r="H75" s="14">
        <v>90</v>
      </c>
      <c r="I75" s="14">
        <v>150</v>
      </c>
      <c r="J75" s="14">
        <v>90</v>
      </c>
      <c r="K75" s="14">
        <v>95</v>
      </c>
      <c r="L75" s="14">
        <v>3</v>
      </c>
      <c r="M75" s="14" t="b">
        <v>1</v>
      </c>
    </row>
    <row r="76" spans="1:13" ht="15" x14ac:dyDescent="0.4">
      <c r="A76" s="14">
        <v>384</v>
      </c>
      <c r="B76" s="14" t="s">
        <v>311</v>
      </c>
      <c r="C76" s="14" t="s">
        <v>233</v>
      </c>
      <c r="D76" s="14" t="s">
        <v>241</v>
      </c>
      <c r="E76" s="14">
        <v>780</v>
      </c>
      <c r="F76" s="14">
        <v>105</v>
      </c>
      <c r="G76" s="14">
        <v>180</v>
      </c>
      <c r="H76" s="14">
        <v>100</v>
      </c>
      <c r="I76" s="14">
        <v>180</v>
      </c>
      <c r="J76" s="14">
        <v>100</v>
      </c>
      <c r="K76" s="14">
        <v>115</v>
      </c>
      <c r="L76" s="14">
        <v>3</v>
      </c>
      <c r="M76" s="14" t="b">
        <v>1</v>
      </c>
    </row>
    <row r="77" spans="1:13" ht="15" x14ac:dyDescent="0.4">
      <c r="A77" s="14">
        <v>443</v>
      </c>
      <c r="B77" s="14" t="s">
        <v>237</v>
      </c>
      <c r="C77" s="14" t="s">
        <v>233</v>
      </c>
      <c r="D77" s="14" t="s">
        <v>232</v>
      </c>
      <c r="E77" s="14">
        <v>300</v>
      </c>
      <c r="F77" s="14">
        <v>58</v>
      </c>
      <c r="G77" s="14">
        <v>70</v>
      </c>
      <c r="H77" s="14">
        <v>45</v>
      </c>
      <c r="I77" s="14">
        <v>40</v>
      </c>
      <c r="J77" s="14">
        <v>45</v>
      </c>
      <c r="K77" s="14">
        <v>42</v>
      </c>
      <c r="L77" s="14">
        <v>4</v>
      </c>
      <c r="M77" s="14" t="b">
        <v>0</v>
      </c>
    </row>
    <row r="78" spans="1:13" ht="15" x14ac:dyDescent="0.4">
      <c r="A78" s="14">
        <v>444</v>
      </c>
      <c r="B78" s="14" t="s">
        <v>236</v>
      </c>
      <c r="C78" s="14" t="s">
        <v>233</v>
      </c>
      <c r="D78" s="14" t="s">
        <v>232</v>
      </c>
      <c r="E78" s="14">
        <v>410</v>
      </c>
      <c r="F78" s="14">
        <v>68</v>
      </c>
      <c r="G78" s="14">
        <v>90</v>
      </c>
      <c r="H78" s="14">
        <v>65</v>
      </c>
      <c r="I78" s="14">
        <v>50</v>
      </c>
      <c r="J78" s="14">
        <v>55</v>
      </c>
      <c r="K78" s="14">
        <v>82</v>
      </c>
      <c r="L78" s="14">
        <v>4</v>
      </c>
      <c r="M78" s="14" t="b">
        <v>0</v>
      </c>
    </row>
    <row r="79" spans="1:13" ht="15" x14ac:dyDescent="0.4">
      <c r="A79" s="14">
        <v>445</v>
      </c>
      <c r="B79" s="14" t="s">
        <v>235</v>
      </c>
      <c r="C79" s="14" t="s">
        <v>233</v>
      </c>
      <c r="D79" s="14" t="s">
        <v>232</v>
      </c>
      <c r="E79" s="14">
        <v>600</v>
      </c>
      <c r="F79" s="14">
        <v>108</v>
      </c>
      <c r="G79" s="14">
        <v>130</v>
      </c>
      <c r="H79" s="14">
        <v>95</v>
      </c>
      <c r="I79" s="14">
        <v>80</v>
      </c>
      <c r="J79" s="14">
        <v>85</v>
      </c>
      <c r="K79" s="14">
        <v>102</v>
      </c>
      <c r="L79" s="14">
        <v>4</v>
      </c>
      <c r="M79" s="14" t="b">
        <v>0</v>
      </c>
    </row>
    <row r="80" spans="1:13" ht="15" x14ac:dyDescent="0.4">
      <c r="A80" s="14">
        <v>445</v>
      </c>
      <c r="B80" s="14" t="s">
        <v>234</v>
      </c>
      <c r="C80" s="14" t="s">
        <v>233</v>
      </c>
      <c r="D80" s="14" t="s">
        <v>232</v>
      </c>
      <c r="E80" s="14">
        <v>700</v>
      </c>
      <c r="F80" s="14">
        <v>108</v>
      </c>
      <c r="G80" s="14">
        <v>170</v>
      </c>
      <c r="H80" s="14">
        <v>115</v>
      </c>
      <c r="I80" s="14">
        <v>120</v>
      </c>
      <c r="J80" s="14">
        <v>95</v>
      </c>
      <c r="K80" s="14">
        <v>92</v>
      </c>
      <c r="L80" s="14">
        <v>4</v>
      </c>
      <c r="M80" s="14" t="b">
        <v>0</v>
      </c>
    </row>
    <row r="81" spans="1:13" ht="15" x14ac:dyDescent="0.4">
      <c r="A81" s="14">
        <v>25</v>
      </c>
      <c r="B81" s="14" t="s">
        <v>708</v>
      </c>
      <c r="C81" s="14" t="s">
        <v>271</v>
      </c>
      <c r="D81" s="14" t="str">
        <f>D80</f>
        <v>Ground</v>
      </c>
      <c r="E81" s="14">
        <v>320</v>
      </c>
      <c r="F81" s="14">
        <v>35</v>
      </c>
      <c r="G81" s="14">
        <v>55</v>
      </c>
      <c r="H81" s="14">
        <v>40</v>
      </c>
      <c r="I81" s="14">
        <v>50</v>
      </c>
      <c r="J81" s="14">
        <v>50</v>
      </c>
      <c r="K81" s="14">
        <v>90</v>
      </c>
      <c r="L81" s="14">
        <v>1</v>
      </c>
      <c r="M81" s="14" t="b">
        <v>0</v>
      </c>
    </row>
    <row r="82" spans="1:13" ht="15" x14ac:dyDescent="0.4">
      <c r="A82" s="14">
        <v>26</v>
      </c>
      <c r="B82" s="14" t="s">
        <v>707</v>
      </c>
      <c r="C82" s="14" t="s">
        <v>271</v>
      </c>
      <c r="D82" s="14" t="str">
        <f>D81</f>
        <v>Ground</v>
      </c>
      <c r="E82" s="14">
        <v>485</v>
      </c>
      <c r="F82" s="14">
        <v>60</v>
      </c>
      <c r="G82" s="14">
        <v>90</v>
      </c>
      <c r="H82" s="14">
        <v>55</v>
      </c>
      <c r="I82" s="14">
        <v>90</v>
      </c>
      <c r="J82" s="14">
        <v>80</v>
      </c>
      <c r="K82" s="14">
        <v>110</v>
      </c>
      <c r="L82" s="14">
        <v>1</v>
      </c>
      <c r="M82" s="14" t="b">
        <v>0</v>
      </c>
    </row>
    <row r="83" spans="1:13" ht="15" x14ac:dyDescent="0.4">
      <c r="A83" s="14">
        <v>81</v>
      </c>
      <c r="B83" s="14" t="s">
        <v>650</v>
      </c>
      <c r="C83" s="14" t="s">
        <v>271</v>
      </c>
      <c r="D83" s="14" t="s">
        <v>225</v>
      </c>
      <c r="E83" s="14">
        <v>325</v>
      </c>
      <c r="F83" s="14">
        <v>25</v>
      </c>
      <c r="G83" s="14">
        <v>35</v>
      </c>
      <c r="H83" s="14">
        <v>70</v>
      </c>
      <c r="I83" s="14">
        <v>95</v>
      </c>
      <c r="J83" s="14">
        <v>55</v>
      </c>
      <c r="K83" s="14">
        <v>45</v>
      </c>
      <c r="L83" s="14">
        <v>1</v>
      </c>
      <c r="M83" s="14" t="b">
        <v>0</v>
      </c>
    </row>
    <row r="84" spans="1:13" ht="15" x14ac:dyDescent="0.4">
      <c r="A84" s="14">
        <v>82</v>
      </c>
      <c r="B84" s="14" t="s">
        <v>649</v>
      </c>
      <c r="C84" s="14" t="s">
        <v>271</v>
      </c>
      <c r="D84" s="14" t="s">
        <v>225</v>
      </c>
      <c r="E84" s="14">
        <v>465</v>
      </c>
      <c r="F84" s="14">
        <v>50</v>
      </c>
      <c r="G84" s="14">
        <v>60</v>
      </c>
      <c r="H84" s="14">
        <v>95</v>
      </c>
      <c r="I84" s="14">
        <v>120</v>
      </c>
      <c r="J84" s="14">
        <v>70</v>
      </c>
      <c r="K84" s="14">
        <v>70</v>
      </c>
      <c r="L84" s="14">
        <v>1</v>
      </c>
      <c r="M84" s="14" t="b">
        <v>0</v>
      </c>
    </row>
    <row r="85" spans="1:13" ht="15" x14ac:dyDescent="0.4">
      <c r="A85" s="14">
        <v>100</v>
      </c>
      <c r="B85" s="14" t="s">
        <v>630</v>
      </c>
      <c r="C85" s="14" t="s">
        <v>271</v>
      </c>
      <c r="D85" s="14" t="str">
        <f>D84</f>
        <v>Steel</v>
      </c>
      <c r="E85" s="14">
        <v>330</v>
      </c>
      <c r="F85" s="14">
        <v>40</v>
      </c>
      <c r="G85" s="14">
        <v>30</v>
      </c>
      <c r="H85" s="14">
        <v>50</v>
      </c>
      <c r="I85" s="14">
        <v>55</v>
      </c>
      <c r="J85" s="14">
        <v>55</v>
      </c>
      <c r="K85" s="14">
        <v>100</v>
      </c>
      <c r="L85" s="14">
        <v>1</v>
      </c>
      <c r="M85" s="14" t="b">
        <v>0</v>
      </c>
    </row>
    <row r="86" spans="1:13" ht="15" x14ac:dyDescent="0.4">
      <c r="A86" s="14">
        <v>101</v>
      </c>
      <c r="B86" s="14" t="s">
        <v>629</v>
      </c>
      <c r="C86" s="14" t="s">
        <v>271</v>
      </c>
      <c r="D86" s="14" t="str">
        <f>D85</f>
        <v>Steel</v>
      </c>
      <c r="E86" s="14">
        <v>480</v>
      </c>
      <c r="F86" s="14">
        <v>60</v>
      </c>
      <c r="G86" s="14">
        <v>50</v>
      </c>
      <c r="H86" s="14">
        <v>70</v>
      </c>
      <c r="I86" s="14">
        <v>80</v>
      </c>
      <c r="J86" s="14">
        <v>80</v>
      </c>
      <c r="K86" s="14">
        <v>140</v>
      </c>
      <c r="L86" s="14">
        <v>1</v>
      </c>
      <c r="M86" s="14" t="b">
        <v>0</v>
      </c>
    </row>
    <row r="87" spans="1:13" ht="15" x14ac:dyDescent="0.4">
      <c r="A87" s="14">
        <v>125</v>
      </c>
      <c r="B87" s="14" t="s">
        <v>604</v>
      </c>
      <c r="C87" s="14" t="s">
        <v>271</v>
      </c>
      <c r="D87" s="14" t="str">
        <f>D86</f>
        <v>Steel</v>
      </c>
      <c r="E87" s="14">
        <v>490</v>
      </c>
      <c r="F87" s="14">
        <v>65</v>
      </c>
      <c r="G87" s="14">
        <v>83</v>
      </c>
      <c r="H87" s="14">
        <v>57</v>
      </c>
      <c r="I87" s="14">
        <v>95</v>
      </c>
      <c r="J87" s="14">
        <v>85</v>
      </c>
      <c r="K87" s="14">
        <v>105</v>
      </c>
      <c r="L87" s="14">
        <v>1</v>
      </c>
      <c r="M87" s="14" t="b">
        <v>0</v>
      </c>
    </row>
    <row r="88" spans="1:13" ht="15" x14ac:dyDescent="0.4">
      <c r="A88" s="14">
        <v>135</v>
      </c>
      <c r="B88" s="14" t="s">
        <v>592</v>
      </c>
      <c r="C88" s="14" t="s">
        <v>271</v>
      </c>
      <c r="D88" s="14" t="str">
        <f>D87</f>
        <v>Steel</v>
      </c>
      <c r="E88" s="14">
        <v>525</v>
      </c>
      <c r="F88" s="14">
        <v>65</v>
      </c>
      <c r="G88" s="14">
        <v>65</v>
      </c>
      <c r="H88" s="14">
        <v>60</v>
      </c>
      <c r="I88" s="14">
        <v>110</v>
      </c>
      <c r="J88" s="14">
        <v>95</v>
      </c>
      <c r="K88" s="14">
        <v>130</v>
      </c>
      <c r="L88" s="14">
        <v>1</v>
      </c>
      <c r="M88" s="14" t="b">
        <v>0</v>
      </c>
    </row>
    <row r="89" spans="1:13" ht="15" x14ac:dyDescent="0.4">
      <c r="A89" s="14">
        <v>145</v>
      </c>
      <c r="B89" s="14" t="s">
        <v>581</v>
      </c>
      <c r="C89" s="14" t="s">
        <v>271</v>
      </c>
      <c r="D89" s="14" t="s">
        <v>241</v>
      </c>
      <c r="E89" s="14">
        <v>580</v>
      </c>
      <c r="F89" s="14">
        <v>90</v>
      </c>
      <c r="G89" s="14">
        <v>90</v>
      </c>
      <c r="H89" s="14">
        <v>85</v>
      </c>
      <c r="I89" s="14">
        <v>125</v>
      </c>
      <c r="J89" s="14">
        <v>90</v>
      </c>
      <c r="K89" s="14">
        <v>100</v>
      </c>
      <c r="L89" s="14">
        <v>1</v>
      </c>
      <c r="M89" s="14" t="b">
        <v>1</v>
      </c>
    </row>
    <row r="90" spans="1:13" ht="15" x14ac:dyDescent="0.4">
      <c r="A90" s="14">
        <v>172</v>
      </c>
      <c r="B90" s="14" t="s">
        <v>552</v>
      </c>
      <c r="C90" s="14" t="s">
        <v>271</v>
      </c>
      <c r="D90" s="14" t="str">
        <f>D89</f>
        <v>Flying</v>
      </c>
      <c r="E90" s="14">
        <v>205</v>
      </c>
      <c r="F90" s="14">
        <v>20</v>
      </c>
      <c r="G90" s="14">
        <v>40</v>
      </c>
      <c r="H90" s="14">
        <v>15</v>
      </c>
      <c r="I90" s="14">
        <v>35</v>
      </c>
      <c r="J90" s="14">
        <v>35</v>
      </c>
      <c r="K90" s="14">
        <v>60</v>
      </c>
      <c r="L90" s="14">
        <v>2</v>
      </c>
      <c r="M90" s="14" t="b">
        <v>0</v>
      </c>
    </row>
    <row r="91" spans="1:13" ht="15" x14ac:dyDescent="0.4">
      <c r="A91" s="14">
        <v>179</v>
      </c>
      <c r="B91" s="14" t="s">
        <v>545</v>
      </c>
      <c r="C91" s="14" t="s">
        <v>271</v>
      </c>
      <c r="D91" s="14" t="str">
        <f>D90</f>
        <v>Flying</v>
      </c>
      <c r="E91" s="14">
        <v>280</v>
      </c>
      <c r="F91" s="14">
        <v>55</v>
      </c>
      <c r="G91" s="14">
        <v>40</v>
      </c>
      <c r="H91" s="14">
        <v>40</v>
      </c>
      <c r="I91" s="14">
        <v>65</v>
      </c>
      <c r="J91" s="14">
        <v>45</v>
      </c>
      <c r="K91" s="14">
        <v>35</v>
      </c>
      <c r="L91" s="14">
        <v>2</v>
      </c>
      <c r="M91" s="14" t="b">
        <v>0</v>
      </c>
    </row>
    <row r="92" spans="1:13" ht="15" x14ac:dyDescent="0.4">
      <c r="A92" s="14">
        <v>180</v>
      </c>
      <c r="B92" s="14" t="s">
        <v>544</v>
      </c>
      <c r="C92" s="14" t="s">
        <v>271</v>
      </c>
      <c r="D92" s="14" t="str">
        <f>D91</f>
        <v>Flying</v>
      </c>
      <c r="E92" s="14">
        <v>365</v>
      </c>
      <c r="F92" s="14">
        <v>70</v>
      </c>
      <c r="G92" s="14">
        <v>55</v>
      </c>
      <c r="H92" s="14">
        <v>55</v>
      </c>
      <c r="I92" s="14">
        <v>80</v>
      </c>
      <c r="J92" s="14">
        <v>60</v>
      </c>
      <c r="K92" s="14">
        <v>45</v>
      </c>
      <c r="L92" s="14">
        <v>2</v>
      </c>
      <c r="M92" s="14" t="b">
        <v>0</v>
      </c>
    </row>
    <row r="93" spans="1:13" ht="15" x14ac:dyDescent="0.4">
      <c r="A93" s="14">
        <v>181</v>
      </c>
      <c r="B93" s="14" t="s">
        <v>543</v>
      </c>
      <c r="C93" s="14" t="s">
        <v>271</v>
      </c>
      <c r="D93" s="14" t="str">
        <f>D92</f>
        <v>Flying</v>
      </c>
      <c r="E93" s="14">
        <v>510</v>
      </c>
      <c r="F93" s="14">
        <v>90</v>
      </c>
      <c r="G93" s="14">
        <v>75</v>
      </c>
      <c r="H93" s="14">
        <v>85</v>
      </c>
      <c r="I93" s="14">
        <v>115</v>
      </c>
      <c r="J93" s="14">
        <v>90</v>
      </c>
      <c r="K93" s="14">
        <v>55</v>
      </c>
      <c r="L93" s="14">
        <v>2</v>
      </c>
      <c r="M93" s="14" t="b">
        <v>0</v>
      </c>
    </row>
    <row r="94" spans="1:13" ht="15" x14ac:dyDescent="0.4">
      <c r="A94" s="14">
        <v>181</v>
      </c>
      <c r="B94" s="14" t="s">
        <v>542</v>
      </c>
      <c r="C94" s="14" t="s">
        <v>271</v>
      </c>
      <c r="D94" s="14" t="s">
        <v>233</v>
      </c>
      <c r="E94" s="14">
        <v>610</v>
      </c>
      <c r="F94" s="14">
        <v>90</v>
      </c>
      <c r="G94" s="14">
        <v>95</v>
      </c>
      <c r="H94" s="14">
        <v>105</v>
      </c>
      <c r="I94" s="14">
        <v>165</v>
      </c>
      <c r="J94" s="14">
        <v>110</v>
      </c>
      <c r="K94" s="14">
        <v>45</v>
      </c>
      <c r="L94" s="14">
        <v>2</v>
      </c>
      <c r="M94" s="14" t="b">
        <v>0</v>
      </c>
    </row>
    <row r="95" spans="1:13" ht="15" x14ac:dyDescent="0.4">
      <c r="A95" s="14">
        <v>239</v>
      </c>
      <c r="B95" s="14" t="s">
        <v>480</v>
      </c>
      <c r="C95" s="14" t="s">
        <v>271</v>
      </c>
      <c r="D95" s="14" t="str">
        <f t="shared" ref="D95:D109" si="0">D94</f>
        <v>Dragon</v>
      </c>
      <c r="E95" s="14">
        <v>360</v>
      </c>
      <c r="F95" s="14">
        <v>45</v>
      </c>
      <c r="G95" s="14">
        <v>63</v>
      </c>
      <c r="H95" s="14">
        <v>37</v>
      </c>
      <c r="I95" s="14">
        <v>65</v>
      </c>
      <c r="J95" s="14">
        <v>55</v>
      </c>
      <c r="K95" s="14">
        <v>95</v>
      </c>
      <c r="L95" s="14">
        <v>2</v>
      </c>
      <c r="M95" s="14" t="b">
        <v>0</v>
      </c>
    </row>
    <row r="96" spans="1:13" ht="15" x14ac:dyDescent="0.4">
      <c r="A96" s="14">
        <v>243</v>
      </c>
      <c r="B96" s="14" t="s">
        <v>476</v>
      </c>
      <c r="C96" s="14" t="s">
        <v>271</v>
      </c>
      <c r="D96" s="14" t="str">
        <f t="shared" si="0"/>
        <v>Dragon</v>
      </c>
      <c r="E96" s="14">
        <v>580</v>
      </c>
      <c r="F96" s="14">
        <v>90</v>
      </c>
      <c r="G96" s="14">
        <v>85</v>
      </c>
      <c r="H96" s="14">
        <v>75</v>
      </c>
      <c r="I96" s="14">
        <v>115</v>
      </c>
      <c r="J96" s="14">
        <v>100</v>
      </c>
      <c r="K96" s="14">
        <v>115</v>
      </c>
      <c r="L96" s="14">
        <v>2</v>
      </c>
      <c r="M96" s="14" t="b">
        <v>1</v>
      </c>
    </row>
    <row r="97" spans="1:13" ht="15" x14ac:dyDescent="0.4">
      <c r="A97" s="14">
        <v>309</v>
      </c>
      <c r="B97" s="14" t="s">
        <v>401</v>
      </c>
      <c r="C97" s="14" t="s">
        <v>271</v>
      </c>
      <c r="D97" s="14" t="str">
        <f t="shared" si="0"/>
        <v>Dragon</v>
      </c>
      <c r="E97" s="14">
        <v>295</v>
      </c>
      <c r="F97" s="14">
        <v>40</v>
      </c>
      <c r="G97" s="14">
        <v>45</v>
      </c>
      <c r="H97" s="14">
        <v>40</v>
      </c>
      <c r="I97" s="14">
        <v>65</v>
      </c>
      <c r="J97" s="14">
        <v>40</v>
      </c>
      <c r="K97" s="14">
        <v>65</v>
      </c>
      <c r="L97" s="14">
        <v>3</v>
      </c>
      <c r="M97" s="14" t="b">
        <v>0</v>
      </c>
    </row>
    <row r="98" spans="1:13" ht="15" x14ac:dyDescent="0.4">
      <c r="A98" s="14">
        <v>310</v>
      </c>
      <c r="B98" s="14" t="s">
        <v>400</v>
      </c>
      <c r="C98" s="14" t="s">
        <v>271</v>
      </c>
      <c r="D98" s="14" t="str">
        <f t="shared" si="0"/>
        <v>Dragon</v>
      </c>
      <c r="E98" s="14">
        <v>475</v>
      </c>
      <c r="F98" s="14">
        <v>70</v>
      </c>
      <c r="G98" s="14">
        <v>75</v>
      </c>
      <c r="H98" s="14">
        <v>60</v>
      </c>
      <c r="I98" s="14">
        <v>105</v>
      </c>
      <c r="J98" s="14">
        <v>60</v>
      </c>
      <c r="K98" s="14">
        <v>105</v>
      </c>
      <c r="L98" s="14">
        <v>3</v>
      </c>
      <c r="M98" s="14" t="b">
        <v>0</v>
      </c>
    </row>
    <row r="99" spans="1:13" ht="15" x14ac:dyDescent="0.4">
      <c r="A99" s="14">
        <v>310</v>
      </c>
      <c r="B99" s="14" t="s">
        <v>399</v>
      </c>
      <c r="C99" s="14" t="s">
        <v>271</v>
      </c>
      <c r="D99" s="14" t="str">
        <f t="shared" si="0"/>
        <v>Dragon</v>
      </c>
      <c r="E99" s="14">
        <v>575</v>
      </c>
      <c r="F99" s="14">
        <v>70</v>
      </c>
      <c r="G99" s="14">
        <v>75</v>
      </c>
      <c r="H99" s="14">
        <v>80</v>
      </c>
      <c r="I99" s="14">
        <v>135</v>
      </c>
      <c r="J99" s="14">
        <v>80</v>
      </c>
      <c r="K99" s="14">
        <v>135</v>
      </c>
      <c r="L99" s="14">
        <v>3</v>
      </c>
      <c r="M99" s="14" t="b">
        <v>0</v>
      </c>
    </row>
    <row r="100" spans="1:13" ht="15" x14ac:dyDescent="0.4">
      <c r="A100" s="14">
        <v>311</v>
      </c>
      <c r="B100" s="14" t="s">
        <v>398</v>
      </c>
      <c r="C100" s="14" t="s">
        <v>271</v>
      </c>
      <c r="D100" s="14" t="str">
        <f t="shared" si="0"/>
        <v>Dragon</v>
      </c>
      <c r="E100" s="14">
        <v>405</v>
      </c>
      <c r="F100" s="14">
        <v>60</v>
      </c>
      <c r="G100" s="14">
        <v>50</v>
      </c>
      <c r="H100" s="14">
        <v>40</v>
      </c>
      <c r="I100" s="14">
        <v>85</v>
      </c>
      <c r="J100" s="14">
        <v>75</v>
      </c>
      <c r="K100" s="14">
        <v>95</v>
      </c>
      <c r="L100" s="14">
        <v>3</v>
      </c>
      <c r="M100" s="14" t="b">
        <v>0</v>
      </c>
    </row>
    <row r="101" spans="1:13" ht="15" x14ac:dyDescent="0.4">
      <c r="A101" s="14">
        <v>312</v>
      </c>
      <c r="B101" s="14" t="s">
        <v>397</v>
      </c>
      <c r="C101" s="14" t="s">
        <v>271</v>
      </c>
      <c r="D101" s="14" t="str">
        <f t="shared" si="0"/>
        <v>Dragon</v>
      </c>
      <c r="E101" s="14">
        <v>405</v>
      </c>
      <c r="F101" s="14">
        <v>60</v>
      </c>
      <c r="G101" s="14">
        <v>40</v>
      </c>
      <c r="H101" s="14">
        <v>50</v>
      </c>
      <c r="I101" s="14">
        <v>75</v>
      </c>
      <c r="J101" s="14">
        <v>85</v>
      </c>
      <c r="K101" s="14">
        <v>95</v>
      </c>
      <c r="L101" s="14">
        <v>3</v>
      </c>
      <c r="M101" s="14" t="b">
        <v>0</v>
      </c>
    </row>
    <row r="102" spans="1:13" ht="15" x14ac:dyDescent="0.4">
      <c r="A102" s="14">
        <v>403</v>
      </c>
      <c r="B102" s="14" t="s">
        <v>289</v>
      </c>
      <c r="C102" s="14" t="s">
        <v>271</v>
      </c>
      <c r="D102" s="14" t="str">
        <f t="shared" si="0"/>
        <v>Dragon</v>
      </c>
      <c r="E102" s="14">
        <v>263</v>
      </c>
      <c r="F102" s="14">
        <v>45</v>
      </c>
      <c r="G102" s="14">
        <v>65</v>
      </c>
      <c r="H102" s="14">
        <v>34</v>
      </c>
      <c r="I102" s="14">
        <v>40</v>
      </c>
      <c r="J102" s="14">
        <v>34</v>
      </c>
      <c r="K102" s="14">
        <v>45</v>
      </c>
      <c r="L102" s="14">
        <v>4</v>
      </c>
      <c r="M102" s="14" t="b">
        <v>0</v>
      </c>
    </row>
    <row r="103" spans="1:13" ht="15" x14ac:dyDescent="0.4">
      <c r="A103" s="14">
        <v>404</v>
      </c>
      <c r="B103" s="14" t="s">
        <v>288</v>
      </c>
      <c r="C103" s="14" t="s">
        <v>271</v>
      </c>
      <c r="D103" s="14" t="str">
        <f t="shared" si="0"/>
        <v>Dragon</v>
      </c>
      <c r="E103" s="14">
        <v>363</v>
      </c>
      <c r="F103" s="14">
        <v>60</v>
      </c>
      <c r="G103" s="14">
        <v>85</v>
      </c>
      <c r="H103" s="14">
        <v>49</v>
      </c>
      <c r="I103" s="14">
        <v>60</v>
      </c>
      <c r="J103" s="14">
        <v>49</v>
      </c>
      <c r="K103" s="14">
        <v>60</v>
      </c>
      <c r="L103" s="14">
        <v>4</v>
      </c>
      <c r="M103" s="14" t="b">
        <v>0</v>
      </c>
    </row>
    <row r="104" spans="1:13" ht="15" x14ac:dyDescent="0.4">
      <c r="A104" s="14">
        <v>405</v>
      </c>
      <c r="B104" s="14" t="s">
        <v>287</v>
      </c>
      <c r="C104" s="14" t="s">
        <v>271</v>
      </c>
      <c r="D104" s="14" t="str">
        <f t="shared" si="0"/>
        <v>Dragon</v>
      </c>
      <c r="E104" s="14">
        <v>523</v>
      </c>
      <c r="F104" s="14">
        <v>80</v>
      </c>
      <c r="G104" s="14">
        <v>120</v>
      </c>
      <c r="H104" s="14">
        <v>79</v>
      </c>
      <c r="I104" s="14">
        <v>95</v>
      </c>
      <c r="J104" s="14">
        <v>79</v>
      </c>
      <c r="K104" s="14">
        <v>70</v>
      </c>
      <c r="L104" s="14">
        <v>4</v>
      </c>
      <c r="M104" s="14" t="b">
        <v>0</v>
      </c>
    </row>
    <row r="105" spans="1:13" ht="15" x14ac:dyDescent="0.4">
      <c r="A105" s="14">
        <v>417</v>
      </c>
      <c r="B105" s="14" t="s">
        <v>272</v>
      </c>
      <c r="C105" s="14" t="s">
        <v>271</v>
      </c>
      <c r="D105" s="14" t="str">
        <f t="shared" si="0"/>
        <v>Dragon</v>
      </c>
      <c r="E105" s="14">
        <v>405</v>
      </c>
      <c r="F105" s="14">
        <v>60</v>
      </c>
      <c r="G105" s="14">
        <v>45</v>
      </c>
      <c r="H105" s="14">
        <v>70</v>
      </c>
      <c r="I105" s="14">
        <v>45</v>
      </c>
      <c r="J105" s="14">
        <v>90</v>
      </c>
      <c r="K105" s="14">
        <v>95</v>
      </c>
      <c r="L105" s="14">
        <v>4</v>
      </c>
      <c r="M105" s="14" t="b">
        <v>0</v>
      </c>
    </row>
    <row r="106" spans="1:13" ht="15" x14ac:dyDescent="0.4">
      <c r="A106" s="14">
        <v>35</v>
      </c>
      <c r="B106" s="14" t="s">
        <v>698</v>
      </c>
      <c r="C106" s="14" t="s">
        <v>244</v>
      </c>
      <c r="D106" s="14" t="str">
        <f t="shared" si="0"/>
        <v>Dragon</v>
      </c>
      <c r="E106" s="14">
        <v>323</v>
      </c>
      <c r="F106" s="14">
        <v>70</v>
      </c>
      <c r="G106" s="14">
        <v>45</v>
      </c>
      <c r="H106" s="14">
        <v>48</v>
      </c>
      <c r="I106" s="14">
        <v>60</v>
      </c>
      <c r="J106" s="14">
        <v>65</v>
      </c>
      <c r="K106" s="14">
        <v>35</v>
      </c>
      <c r="L106" s="14">
        <v>1</v>
      </c>
      <c r="M106" s="14" t="b">
        <v>0</v>
      </c>
    </row>
    <row r="107" spans="1:13" ht="15" x14ac:dyDescent="0.4">
      <c r="A107" s="14">
        <v>36</v>
      </c>
      <c r="B107" s="14" t="s">
        <v>697</v>
      </c>
      <c r="C107" s="14" t="s">
        <v>244</v>
      </c>
      <c r="D107" s="14" t="str">
        <f t="shared" si="0"/>
        <v>Dragon</v>
      </c>
      <c r="E107" s="14">
        <v>483</v>
      </c>
      <c r="F107" s="14">
        <v>95</v>
      </c>
      <c r="G107" s="14">
        <v>70</v>
      </c>
      <c r="H107" s="14">
        <v>73</v>
      </c>
      <c r="I107" s="14">
        <v>95</v>
      </c>
      <c r="J107" s="14">
        <v>90</v>
      </c>
      <c r="K107" s="14">
        <v>60</v>
      </c>
      <c r="L107" s="14">
        <v>1</v>
      </c>
      <c r="M107" s="14" t="b">
        <v>0</v>
      </c>
    </row>
    <row r="108" spans="1:13" ht="15" x14ac:dyDescent="0.4">
      <c r="A108" s="14">
        <v>173</v>
      </c>
      <c r="B108" s="14" t="s">
        <v>551</v>
      </c>
      <c r="C108" s="14" t="s">
        <v>244</v>
      </c>
      <c r="D108" s="14" t="str">
        <f t="shared" si="0"/>
        <v>Dragon</v>
      </c>
      <c r="E108" s="14">
        <v>218</v>
      </c>
      <c r="F108" s="14">
        <v>50</v>
      </c>
      <c r="G108" s="14">
        <v>25</v>
      </c>
      <c r="H108" s="14">
        <v>28</v>
      </c>
      <c r="I108" s="14">
        <v>45</v>
      </c>
      <c r="J108" s="14">
        <v>55</v>
      </c>
      <c r="K108" s="14">
        <v>15</v>
      </c>
      <c r="L108" s="14">
        <v>2</v>
      </c>
      <c r="M108" s="14" t="b">
        <v>0</v>
      </c>
    </row>
    <row r="109" spans="1:13" ht="15" x14ac:dyDescent="0.4">
      <c r="A109" s="14">
        <v>175</v>
      </c>
      <c r="B109" s="14" t="s">
        <v>549</v>
      </c>
      <c r="C109" s="14" t="s">
        <v>244</v>
      </c>
      <c r="D109" s="14" t="str">
        <f t="shared" si="0"/>
        <v>Dragon</v>
      </c>
      <c r="E109" s="14">
        <v>245</v>
      </c>
      <c r="F109" s="14">
        <v>35</v>
      </c>
      <c r="G109" s="14">
        <v>20</v>
      </c>
      <c r="H109" s="14">
        <v>65</v>
      </c>
      <c r="I109" s="14">
        <v>40</v>
      </c>
      <c r="J109" s="14">
        <v>65</v>
      </c>
      <c r="K109" s="14">
        <v>20</v>
      </c>
      <c r="L109" s="14">
        <v>2</v>
      </c>
      <c r="M109" s="14" t="b">
        <v>0</v>
      </c>
    </row>
    <row r="110" spans="1:13" ht="15" x14ac:dyDescent="0.4">
      <c r="A110" s="14">
        <v>176</v>
      </c>
      <c r="B110" s="14" t="s">
        <v>548</v>
      </c>
      <c r="C110" s="14" t="s">
        <v>244</v>
      </c>
      <c r="D110" s="14" t="s">
        <v>241</v>
      </c>
      <c r="E110" s="14">
        <v>405</v>
      </c>
      <c r="F110" s="14">
        <v>55</v>
      </c>
      <c r="G110" s="14">
        <v>40</v>
      </c>
      <c r="H110" s="14">
        <v>85</v>
      </c>
      <c r="I110" s="14">
        <v>80</v>
      </c>
      <c r="J110" s="14">
        <v>105</v>
      </c>
      <c r="K110" s="14">
        <v>40</v>
      </c>
      <c r="L110" s="14">
        <v>2</v>
      </c>
      <c r="M110" s="14" t="b">
        <v>0</v>
      </c>
    </row>
    <row r="111" spans="1:13" ht="15" x14ac:dyDescent="0.4">
      <c r="A111" s="14">
        <v>209</v>
      </c>
      <c r="B111" s="14" t="s">
        <v>513</v>
      </c>
      <c r="C111" s="14" t="s">
        <v>244</v>
      </c>
      <c r="D111" s="14" t="str">
        <f t="shared" ref="D111:D123" si="1">D110</f>
        <v>Flying</v>
      </c>
      <c r="E111" s="14">
        <v>300</v>
      </c>
      <c r="F111" s="14">
        <v>60</v>
      </c>
      <c r="G111" s="14">
        <v>80</v>
      </c>
      <c r="H111" s="14">
        <v>50</v>
      </c>
      <c r="I111" s="14">
        <v>40</v>
      </c>
      <c r="J111" s="14">
        <v>40</v>
      </c>
      <c r="K111" s="14">
        <v>30</v>
      </c>
      <c r="L111" s="14">
        <v>2</v>
      </c>
      <c r="M111" s="14" t="b">
        <v>0</v>
      </c>
    </row>
    <row r="112" spans="1:13" ht="15" x14ac:dyDescent="0.4">
      <c r="A112" s="14">
        <v>210</v>
      </c>
      <c r="B112" s="14" t="s">
        <v>512</v>
      </c>
      <c r="C112" s="14" t="s">
        <v>244</v>
      </c>
      <c r="D112" s="14" t="str">
        <f t="shared" si="1"/>
        <v>Flying</v>
      </c>
      <c r="E112" s="14">
        <v>450</v>
      </c>
      <c r="F112" s="14">
        <v>90</v>
      </c>
      <c r="G112" s="14">
        <v>120</v>
      </c>
      <c r="H112" s="14">
        <v>75</v>
      </c>
      <c r="I112" s="14">
        <v>60</v>
      </c>
      <c r="J112" s="14">
        <v>60</v>
      </c>
      <c r="K112" s="14">
        <v>45</v>
      </c>
      <c r="L112" s="14">
        <v>2</v>
      </c>
      <c r="M112" s="14" t="b">
        <v>0</v>
      </c>
    </row>
    <row r="113" spans="1:13" ht="15" x14ac:dyDescent="0.4">
      <c r="A113" s="14">
        <v>56</v>
      </c>
      <c r="B113" s="14" t="s">
        <v>677</v>
      </c>
      <c r="C113" s="14" t="s">
        <v>226</v>
      </c>
      <c r="D113" s="14" t="str">
        <f t="shared" si="1"/>
        <v>Flying</v>
      </c>
      <c r="E113" s="14">
        <v>305</v>
      </c>
      <c r="F113" s="14">
        <v>40</v>
      </c>
      <c r="G113" s="14">
        <v>80</v>
      </c>
      <c r="H113" s="14">
        <v>35</v>
      </c>
      <c r="I113" s="14">
        <v>35</v>
      </c>
      <c r="J113" s="14">
        <v>45</v>
      </c>
      <c r="K113" s="14">
        <v>70</v>
      </c>
      <c r="L113" s="14">
        <v>1</v>
      </c>
      <c r="M113" s="14" t="b">
        <v>0</v>
      </c>
    </row>
    <row r="114" spans="1:13" ht="15" x14ac:dyDescent="0.4">
      <c r="A114" s="14">
        <v>57</v>
      </c>
      <c r="B114" s="14" t="s">
        <v>676</v>
      </c>
      <c r="C114" s="14" t="s">
        <v>226</v>
      </c>
      <c r="D114" s="14" t="str">
        <f t="shared" si="1"/>
        <v>Flying</v>
      </c>
      <c r="E114" s="14">
        <v>455</v>
      </c>
      <c r="F114" s="14">
        <v>65</v>
      </c>
      <c r="G114" s="14">
        <v>105</v>
      </c>
      <c r="H114" s="14">
        <v>60</v>
      </c>
      <c r="I114" s="14">
        <v>60</v>
      </c>
      <c r="J114" s="14">
        <v>70</v>
      </c>
      <c r="K114" s="14">
        <v>95</v>
      </c>
      <c r="L114" s="14">
        <v>1</v>
      </c>
      <c r="M114" s="14" t="b">
        <v>0</v>
      </c>
    </row>
    <row r="115" spans="1:13" ht="15" x14ac:dyDescent="0.4">
      <c r="A115" s="14">
        <v>66</v>
      </c>
      <c r="B115" s="14" t="s">
        <v>666</v>
      </c>
      <c r="C115" s="14" t="s">
        <v>226</v>
      </c>
      <c r="D115" s="14" t="str">
        <f t="shared" si="1"/>
        <v>Flying</v>
      </c>
      <c r="E115" s="14">
        <v>305</v>
      </c>
      <c r="F115" s="14">
        <v>70</v>
      </c>
      <c r="G115" s="14">
        <v>80</v>
      </c>
      <c r="H115" s="14">
        <v>50</v>
      </c>
      <c r="I115" s="14">
        <v>35</v>
      </c>
      <c r="J115" s="14">
        <v>35</v>
      </c>
      <c r="K115" s="14">
        <v>35</v>
      </c>
      <c r="L115" s="14">
        <v>1</v>
      </c>
      <c r="M115" s="14" t="b">
        <v>0</v>
      </c>
    </row>
    <row r="116" spans="1:13" ht="15" x14ac:dyDescent="0.4">
      <c r="A116" s="14">
        <v>67</v>
      </c>
      <c r="B116" s="14" t="s">
        <v>665</v>
      </c>
      <c r="C116" s="14" t="s">
        <v>226</v>
      </c>
      <c r="D116" s="14" t="str">
        <f t="shared" si="1"/>
        <v>Flying</v>
      </c>
      <c r="E116" s="14">
        <v>405</v>
      </c>
      <c r="F116" s="14">
        <v>80</v>
      </c>
      <c r="G116" s="14">
        <v>100</v>
      </c>
      <c r="H116" s="14">
        <v>70</v>
      </c>
      <c r="I116" s="14">
        <v>50</v>
      </c>
      <c r="J116" s="14">
        <v>60</v>
      </c>
      <c r="K116" s="14">
        <v>45</v>
      </c>
      <c r="L116" s="14">
        <v>1</v>
      </c>
      <c r="M116" s="14" t="b">
        <v>0</v>
      </c>
    </row>
    <row r="117" spans="1:13" ht="15" x14ac:dyDescent="0.4">
      <c r="A117" s="14">
        <v>68</v>
      </c>
      <c r="B117" s="14" t="s">
        <v>664</v>
      </c>
      <c r="C117" s="14" t="s">
        <v>226</v>
      </c>
      <c r="D117" s="14" t="str">
        <f t="shared" si="1"/>
        <v>Flying</v>
      </c>
      <c r="E117" s="14">
        <v>505</v>
      </c>
      <c r="F117" s="14">
        <v>90</v>
      </c>
      <c r="G117" s="14">
        <v>130</v>
      </c>
      <c r="H117" s="14">
        <v>80</v>
      </c>
      <c r="I117" s="14">
        <v>65</v>
      </c>
      <c r="J117" s="14">
        <v>85</v>
      </c>
      <c r="K117" s="14">
        <v>55</v>
      </c>
      <c r="L117" s="14">
        <v>1</v>
      </c>
      <c r="M117" s="14" t="b">
        <v>0</v>
      </c>
    </row>
    <row r="118" spans="1:13" ht="15" x14ac:dyDescent="0.4">
      <c r="A118" s="14">
        <v>106</v>
      </c>
      <c r="B118" s="14" t="s">
        <v>624</v>
      </c>
      <c r="C118" s="14" t="s">
        <v>226</v>
      </c>
      <c r="D118" s="14" t="str">
        <f t="shared" si="1"/>
        <v>Flying</v>
      </c>
      <c r="E118" s="14">
        <v>455</v>
      </c>
      <c r="F118" s="14">
        <v>50</v>
      </c>
      <c r="G118" s="14">
        <v>120</v>
      </c>
      <c r="H118" s="14">
        <v>53</v>
      </c>
      <c r="I118" s="14">
        <v>35</v>
      </c>
      <c r="J118" s="14">
        <v>110</v>
      </c>
      <c r="K118" s="14">
        <v>87</v>
      </c>
      <c r="L118" s="14">
        <v>1</v>
      </c>
      <c r="M118" s="14" t="b">
        <v>0</v>
      </c>
    </row>
    <row r="119" spans="1:13" ht="15" x14ac:dyDescent="0.4">
      <c r="A119" s="14">
        <v>107</v>
      </c>
      <c r="B119" s="14" t="s">
        <v>623</v>
      </c>
      <c r="C119" s="14" t="s">
        <v>226</v>
      </c>
      <c r="D119" s="14" t="str">
        <f t="shared" si="1"/>
        <v>Flying</v>
      </c>
      <c r="E119" s="14">
        <v>455</v>
      </c>
      <c r="F119" s="14">
        <v>50</v>
      </c>
      <c r="G119" s="14">
        <v>105</v>
      </c>
      <c r="H119" s="14">
        <v>79</v>
      </c>
      <c r="I119" s="14">
        <v>35</v>
      </c>
      <c r="J119" s="14">
        <v>110</v>
      </c>
      <c r="K119" s="14">
        <v>76</v>
      </c>
      <c r="L119" s="14">
        <v>1</v>
      </c>
      <c r="M119" s="14" t="b">
        <v>0</v>
      </c>
    </row>
    <row r="120" spans="1:13" ht="15" x14ac:dyDescent="0.4">
      <c r="A120" s="14">
        <v>236</v>
      </c>
      <c r="B120" s="14" t="s">
        <v>483</v>
      </c>
      <c r="C120" s="14" t="s">
        <v>226</v>
      </c>
      <c r="D120" s="14" t="str">
        <f t="shared" si="1"/>
        <v>Flying</v>
      </c>
      <c r="E120" s="14">
        <v>210</v>
      </c>
      <c r="F120" s="14">
        <v>35</v>
      </c>
      <c r="G120" s="14">
        <v>35</v>
      </c>
      <c r="H120" s="14">
        <v>35</v>
      </c>
      <c r="I120" s="14">
        <v>35</v>
      </c>
      <c r="J120" s="14">
        <v>35</v>
      </c>
      <c r="K120" s="14">
        <v>35</v>
      </c>
      <c r="L120" s="14">
        <v>2</v>
      </c>
      <c r="M120" s="14" t="b">
        <v>0</v>
      </c>
    </row>
    <row r="121" spans="1:13" ht="15" x14ac:dyDescent="0.4">
      <c r="A121" s="14">
        <v>237</v>
      </c>
      <c r="B121" s="14" t="s">
        <v>482</v>
      </c>
      <c r="C121" s="14" t="s">
        <v>226</v>
      </c>
      <c r="D121" s="14" t="str">
        <f t="shared" si="1"/>
        <v>Flying</v>
      </c>
      <c r="E121" s="14">
        <v>455</v>
      </c>
      <c r="F121" s="14">
        <v>50</v>
      </c>
      <c r="G121" s="14">
        <v>95</v>
      </c>
      <c r="H121" s="14">
        <v>95</v>
      </c>
      <c r="I121" s="14">
        <v>35</v>
      </c>
      <c r="J121" s="14">
        <v>110</v>
      </c>
      <c r="K121" s="14">
        <v>70</v>
      </c>
      <c r="L121" s="14">
        <v>2</v>
      </c>
      <c r="M121" s="14" t="b">
        <v>0</v>
      </c>
    </row>
    <row r="122" spans="1:13" ht="15" x14ac:dyDescent="0.4">
      <c r="A122" s="14">
        <v>296</v>
      </c>
      <c r="B122" s="14" t="s">
        <v>418</v>
      </c>
      <c r="C122" s="14" t="s">
        <v>226</v>
      </c>
      <c r="D122" s="14" t="str">
        <f t="shared" si="1"/>
        <v>Flying</v>
      </c>
      <c r="E122" s="14">
        <v>237</v>
      </c>
      <c r="F122" s="14">
        <v>72</v>
      </c>
      <c r="G122" s="14">
        <v>60</v>
      </c>
      <c r="H122" s="14">
        <v>30</v>
      </c>
      <c r="I122" s="14">
        <v>20</v>
      </c>
      <c r="J122" s="14">
        <v>30</v>
      </c>
      <c r="K122" s="14">
        <v>25</v>
      </c>
      <c r="L122" s="14">
        <v>3</v>
      </c>
      <c r="M122" s="14" t="b">
        <v>0</v>
      </c>
    </row>
    <row r="123" spans="1:13" ht="15" x14ac:dyDescent="0.4">
      <c r="A123" s="14">
        <v>297</v>
      </c>
      <c r="B123" s="14" t="s">
        <v>417</v>
      </c>
      <c r="C123" s="14" t="s">
        <v>226</v>
      </c>
      <c r="D123" s="14" t="str">
        <f t="shared" si="1"/>
        <v>Flying</v>
      </c>
      <c r="E123" s="14">
        <v>474</v>
      </c>
      <c r="F123" s="14">
        <v>144</v>
      </c>
      <c r="G123" s="14">
        <v>120</v>
      </c>
      <c r="H123" s="14">
        <v>60</v>
      </c>
      <c r="I123" s="14">
        <v>40</v>
      </c>
      <c r="J123" s="14">
        <v>60</v>
      </c>
      <c r="K123" s="14">
        <v>50</v>
      </c>
      <c r="L123" s="14">
        <v>3</v>
      </c>
      <c r="M123" s="14" t="b">
        <v>0</v>
      </c>
    </row>
    <row r="124" spans="1:13" ht="15" x14ac:dyDescent="0.4">
      <c r="A124" s="14">
        <v>307</v>
      </c>
      <c r="B124" s="14" t="s">
        <v>404</v>
      </c>
      <c r="C124" s="14" t="s">
        <v>226</v>
      </c>
      <c r="D124" s="14" t="s">
        <v>245</v>
      </c>
      <c r="E124" s="14">
        <v>280</v>
      </c>
      <c r="F124" s="14">
        <v>30</v>
      </c>
      <c r="G124" s="14">
        <v>40</v>
      </c>
      <c r="H124" s="14">
        <v>55</v>
      </c>
      <c r="I124" s="14">
        <v>40</v>
      </c>
      <c r="J124" s="14">
        <v>55</v>
      </c>
      <c r="K124" s="14">
        <v>60</v>
      </c>
      <c r="L124" s="14">
        <v>3</v>
      </c>
      <c r="M124" s="14" t="b">
        <v>0</v>
      </c>
    </row>
    <row r="125" spans="1:13" ht="15" x14ac:dyDescent="0.4">
      <c r="A125" s="14">
        <v>308</v>
      </c>
      <c r="B125" s="14" t="s">
        <v>403</v>
      </c>
      <c r="C125" s="14" t="s">
        <v>226</v>
      </c>
      <c r="D125" s="14" t="s">
        <v>245</v>
      </c>
      <c r="E125" s="14">
        <v>410</v>
      </c>
      <c r="F125" s="14">
        <v>60</v>
      </c>
      <c r="G125" s="14">
        <v>60</v>
      </c>
      <c r="H125" s="14">
        <v>75</v>
      </c>
      <c r="I125" s="14">
        <v>60</v>
      </c>
      <c r="J125" s="14">
        <v>75</v>
      </c>
      <c r="K125" s="14">
        <v>80</v>
      </c>
      <c r="L125" s="14">
        <v>3</v>
      </c>
      <c r="M125" s="14" t="b">
        <v>0</v>
      </c>
    </row>
    <row r="126" spans="1:13" ht="15" x14ac:dyDescent="0.4">
      <c r="A126" s="14">
        <v>308</v>
      </c>
      <c r="B126" s="14" t="s">
        <v>402</v>
      </c>
      <c r="C126" s="14" t="s">
        <v>226</v>
      </c>
      <c r="D126" s="14" t="s">
        <v>245</v>
      </c>
      <c r="E126" s="14">
        <v>510</v>
      </c>
      <c r="F126" s="14">
        <v>60</v>
      </c>
      <c r="G126" s="14">
        <v>100</v>
      </c>
      <c r="H126" s="14">
        <v>85</v>
      </c>
      <c r="I126" s="14">
        <v>80</v>
      </c>
      <c r="J126" s="14">
        <v>85</v>
      </c>
      <c r="K126" s="14">
        <v>100</v>
      </c>
      <c r="L126" s="14">
        <v>3</v>
      </c>
      <c r="M126" s="14" t="b">
        <v>0</v>
      </c>
    </row>
    <row r="127" spans="1:13" ht="15" x14ac:dyDescent="0.4">
      <c r="A127" s="14">
        <v>447</v>
      </c>
      <c r="B127" s="14" t="s">
        <v>229</v>
      </c>
      <c r="C127" s="14" t="s">
        <v>226</v>
      </c>
      <c r="D127" s="14" t="str">
        <f>D126</f>
        <v>Psychic</v>
      </c>
      <c r="E127" s="14">
        <v>285</v>
      </c>
      <c r="F127" s="14">
        <v>40</v>
      </c>
      <c r="G127" s="14">
        <v>70</v>
      </c>
      <c r="H127" s="14">
        <v>40</v>
      </c>
      <c r="I127" s="14">
        <v>35</v>
      </c>
      <c r="J127" s="14">
        <v>40</v>
      </c>
      <c r="K127" s="14">
        <v>60</v>
      </c>
      <c r="L127" s="14">
        <v>4</v>
      </c>
      <c r="M127" s="14" t="b">
        <v>0</v>
      </c>
    </row>
    <row r="128" spans="1:13" ht="15" x14ac:dyDescent="0.4">
      <c r="A128" s="14">
        <v>448</v>
      </c>
      <c r="B128" s="14" t="s">
        <v>228</v>
      </c>
      <c r="C128" s="14" t="s">
        <v>226</v>
      </c>
      <c r="D128" s="14" t="s">
        <v>225</v>
      </c>
      <c r="E128" s="14">
        <v>525</v>
      </c>
      <c r="F128" s="14">
        <v>70</v>
      </c>
      <c r="G128" s="14">
        <v>110</v>
      </c>
      <c r="H128" s="14">
        <v>70</v>
      </c>
      <c r="I128" s="14">
        <v>115</v>
      </c>
      <c r="J128" s="14">
        <v>70</v>
      </c>
      <c r="K128" s="14">
        <v>90</v>
      </c>
      <c r="L128" s="14">
        <v>4</v>
      </c>
      <c r="M128" s="14" t="b">
        <v>0</v>
      </c>
    </row>
    <row r="129" spans="1:13" ht="15" x14ac:dyDescent="0.4">
      <c r="A129" s="14">
        <v>448</v>
      </c>
      <c r="B129" s="14" t="s">
        <v>227</v>
      </c>
      <c r="C129" s="14" t="s">
        <v>226</v>
      </c>
      <c r="D129" s="14" t="s">
        <v>225</v>
      </c>
      <c r="E129" s="14">
        <v>625</v>
      </c>
      <c r="F129" s="14">
        <v>70</v>
      </c>
      <c r="G129" s="14">
        <v>145</v>
      </c>
      <c r="H129" s="14">
        <v>88</v>
      </c>
      <c r="I129" s="14">
        <v>140</v>
      </c>
      <c r="J129" s="14">
        <v>70</v>
      </c>
      <c r="K129" s="14">
        <v>112</v>
      </c>
      <c r="L129" s="14">
        <v>4</v>
      </c>
      <c r="M129" s="14" t="b">
        <v>0</v>
      </c>
    </row>
    <row r="130" spans="1:13" ht="15" x14ac:dyDescent="0.4">
      <c r="A130" s="14">
        <v>4</v>
      </c>
      <c r="B130" s="14" t="s">
        <v>736</v>
      </c>
      <c r="C130" s="14" t="s">
        <v>133</v>
      </c>
      <c r="D130" s="14" t="str">
        <f>D129</f>
        <v>Steel</v>
      </c>
      <c r="E130" s="14">
        <v>309</v>
      </c>
      <c r="F130" s="14">
        <v>39</v>
      </c>
      <c r="G130" s="14">
        <v>52</v>
      </c>
      <c r="H130" s="14">
        <v>43</v>
      </c>
      <c r="I130" s="14">
        <v>60</v>
      </c>
      <c r="J130" s="14">
        <v>50</v>
      </c>
      <c r="K130" s="14">
        <v>65</v>
      </c>
      <c r="L130" s="14">
        <v>1</v>
      </c>
      <c r="M130" s="14" t="b">
        <v>0</v>
      </c>
    </row>
    <row r="131" spans="1:13" ht="15" x14ac:dyDescent="0.4">
      <c r="A131" s="14">
        <v>5</v>
      </c>
      <c r="B131" s="14" t="s">
        <v>735</v>
      </c>
      <c r="C131" s="14" t="s">
        <v>133</v>
      </c>
      <c r="D131" s="14" t="str">
        <f>D130</f>
        <v>Steel</v>
      </c>
      <c r="E131" s="14">
        <v>405</v>
      </c>
      <c r="F131" s="14">
        <v>58</v>
      </c>
      <c r="G131" s="14">
        <v>64</v>
      </c>
      <c r="H131" s="14">
        <v>58</v>
      </c>
      <c r="I131" s="14">
        <v>80</v>
      </c>
      <c r="J131" s="14">
        <v>65</v>
      </c>
      <c r="K131" s="14">
        <v>80</v>
      </c>
      <c r="L131" s="14">
        <v>1</v>
      </c>
      <c r="M131" s="14" t="b">
        <v>0</v>
      </c>
    </row>
    <row r="132" spans="1:13" ht="15" x14ac:dyDescent="0.4">
      <c r="A132" s="14">
        <v>6</v>
      </c>
      <c r="B132" s="14" t="s">
        <v>732</v>
      </c>
      <c r="C132" s="14" t="s">
        <v>133</v>
      </c>
      <c r="D132" s="14" t="s">
        <v>241</v>
      </c>
      <c r="E132" s="14">
        <v>534</v>
      </c>
      <c r="F132" s="14">
        <v>78</v>
      </c>
      <c r="G132" s="14">
        <v>84</v>
      </c>
      <c r="H132" s="14">
        <v>78</v>
      </c>
      <c r="I132" s="14">
        <v>109</v>
      </c>
      <c r="J132" s="14">
        <v>85</v>
      </c>
      <c r="K132" s="14">
        <v>100</v>
      </c>
      <c r="L132" s="14">
        <v>1</v>
      </c>
      <c r="M132" s="14" t="b">
        <v>0</v>
      </c>
    </row>
    <row r="133" spans="1:13" ht="15" x14ac:dyDescent="0.4">
      <c r="A133" s="14">
        <v>6</v>
      </c>
      <c r="B133" s="14" t="s">
        <v>731</v>
      </c>
      <c r="C133" s="14" t="s">
        <v>133</v>
      </c>
      <c r="D133" s="14" t="s">
        <v>233</v>
      </c>
      <c r="E133" s="14">
        <v>634</v>
      </c>
      <c r="F133" s="14">
        <v>78</v>
      </c>
      <c r="G133" s="14">
        <v>130</v>
      </c>
      <c r="H133" s="14">
        <v>111</v>
      </c>
      <c r="I133" s="14">
        <v>130</v>
      </c>
      <c r="J133" s="14">
        <v>85</v>
      </c>
      <c r="K133" s="14">
        <v>100</v>
      </c>
      <c r="L133" s="14">
        <v>1</v>
      </c>
      <c r="M133" s="14" t="b">
        <v>0</v>
      </c>
    </row>
    <row r="134" spans="1:13" ht="15" x14ac:dyDescent="0.4">
      <c r="A134" s="14">
        <v>6</v>
      </c>
      <c r="B134" s="14" t="s">
        <v>730</v>
      </c>
      <c r="C134" s="14" t="s">
        <v>133</v>
      </c>
      <c r="D134" s="14" t="s">
        <v>241</v>
      </c>
      <c r="E134" s="14">
        <v>634</v>
      </c>
      <c r="F134" s="14">
        <v>78</v>
      </c>
      <c r="G134" s="14">
        <v>104</v>
      </c>
      <c r="H134" s="14">
        <v>78</v>
      </c>
      <c r="I134" s="14">
        <v>159</v>
      </c>
      <c r="J134" s="14">
        <v>115</v>
      </c>
      <c r="K134" s="14">
        <v>100</v>
      </c>
      <c r="L134" s="14">
        <v>1</v>
      </c>
      <c r="M134" s="14" t="b">
        <v>0</v>
      </c>
    </row>
    <row r="135" spans="1:13" ht="15" x14ac:dyDescent="0.4">
      <c r="A135" s="14">
        <v>37</v>
      </c>
      <c r="B135" s="14" t="s">
        <v>696</v>
      </c>
      <c r="C135" s="14" t="s">
        <v>133</v>
      </c>
      <c r="D135" s="14" t="str">
        <f t="shared" ref="D135:D142" si="2">D134</f>
        <v>Flying</v>
      </c>
      <c r="E135" s="14">
        <v>299</v>
      </c>
      <c r="F135" s="14">
        <v>38</v>
      </c>
      <c r="G135" s="14">
        <v>41</v>
      </c>
      <c r="H135" s="14">
        <v>40</v>
      </c>
      <c r="I135" s="14">
        <v>50</v>
      </c>
      <c r="J135" s="14">
        <v>65</v>
      </c>
      <c r="K135" s="14">
        <v>65</v>
      </c>
      <c r="L135" s="14">
        <v>1</v>
      </c>
      <c r="M135" s="14" t="b">
        <v>0</v>
      </c>
    </row>
    <row r="136" spans="1:13" ht="15" x14ac:dyDescent="0.4">
      <c r="A136" s="14">
        <v>38</v>
      </c>
      <c r="B136" s="14" t="s">
        <v>695</v>
      </c>
      <c r="C136" s="14" t="s">
        <v>133</v>
      </c>
      <c r="D136" s="14" t="str">
        <f t="shared" si="2"/>
        <v>Flying</v>
      </c>
      <c r="E136" s="14">
        <v>505</v>
      </c>
      <c r="F136" s="14">
        <v>73</v>
      </c>
      <c r="G136" s="14">
        <v>76</v>
      </c>
      <c r="H136" s="14">
        <v>75</v>
      </c>
      <c r="I136" s="14">
        <v>81</v>
      </c>
      <c r="J136" s="14">
        <v>100</v>
      </c>
      <c r="K136" s="14">
        <v>100</v>
      </c>
      <c r="L136" s="14">
        <v>1</v>
      </c>
      <c r="M136" s="14" t="b">
        <v>0</v>
      </c>
    </row>
    <row r="137" spans="1:13" ht="15" x14ac:dyDescent="0.4">
      <c r="A137" s="14">
        <v>58</v>
      </c>
      <c r="B137" s="14" t="s">
        <v>675</v>
      </c>
      <c r="C137" s="14" t="s">
        <v>133</v>
      </c>
      <c r="D137" s="14" t="str">
        <f t="shared" si="2"/>
        <v>Flying</v>
      </c>
      <c r="E137" s="14">
        <v>350</v>
      </c>
      <c r="F137" s="14">
        <v>55</v>
      </c>
      <c r="G137" s="14">
        <v>70</v>
      </c>
      <c r="H137" s="14">
        <v>45</v>
      </c>
      <c r="I137" s="14">
        <v>70</v>
      </c>
      <c r="J137" s="14">
        <v>50</v>
      </c>
      <c r="K137" s="14">
        <v>60</v>
      </c>
      <c r="L137" s="14">
        <v>1</v>
      </c>
      <c r="M137" s="14" t="b">
        <v>0</v>
      </c>
    </row>
    <row r="138" spans="1:13" ht="15" x14ac:dyDescent="0.4">
      <c r="A138" s="14">
        <v>59</v>
      </c>
      <c r="B138" s="14" t="s">
        <v>674</v>
      </c>
      <c r="C138" s="14" t="s">
        <v>133</v>
      </c>
      <c r="D138" s="14" t="str">
        <f t="shared" si="2"/>
        <v>Flying</v>
      </c>
      <c r="E138" s="14">
        <v>555</v>
      </c>
      <c r="F138" s="14">
        <v>90</v>
      </c>
      <c r="G138" s="14">
        <v>110</v>
      </c>
      <c r="H138" s="14">
        <v>80</v>
      </c>
      <c r="I138" s="14">
        <v>100</v>
      </c>
      <c r="J138" s="14">
        <v>80</v>
      </c>
      <c r="K138" s="14">
        <v>95</v>
      </c>
      <c r="L138" s="14">
        <v>1</v>
      </c>
      <c r="M138" s="14" t="b">
        <v>0</v>
      </c>
    </row>
    <row r="139" spans="1:13" ht="15" x14ac:dyDescent="0.4">
      <c r="A139" s="14">
        <v>77</v>
      </c>
      <c r="B139" s="14" t="s">
        <v>655</v>
      </c>
      <c r="C139" s="14" t="s">
        <v>133</v>
      </c>
      <c r="D139" s="14" t="str">
        <f t="shared" si="2"/>
        <v>Flying</v>
      </c>
      <c r="E139" s="14">
        <v>410</v>
      </c>
      <c r="F139" s="14">
        <v>50</v>
      </c>
      <c r="G139" s="14">
        <v>85</v>
      </c>
      <c r="H139" s="14">
        <v>55</v>
      </c>
      <c r="I139" s="14">
        <v>65</v>
      </c>
      <c r="J139" s="14">
        <v>65</v>
      </c>
      <c r="K139" s="14">
        <v>90</v>
      </c>
      <c r="L139" s="14">
        <v>1</v>
      </c>
      <c r="M139" s="14" t="b">
        <v>0</v>
      </c>
    </row>
    <row r="140" spans="1:13" ht="15" x14ac:dyDescent="0.4">
      <c r="A140" s="14">
        <v>78</v>
      </c>
      <c r="B140" s="14" t="s">
        <v>654</v>
      </c>
      <c r="C140" s="14" t="s">
        <v>133</v>
      </c>
      <c r="D140" s="14" t="str">
        <f t="shared" si="2"/>
        <v>Flying</v>
      </c>
      <c r="E140" s="14">
        <v>500</v>
      </c>
      <c r="F140" s="14">
        <v>65</v>
      </c>
      <c r="G140" s="14">
        <v>100</v>
      </c>
      <c r="H140" s="14">
        <v>70</v>
      </c>
      <c r="I140" s="14">
        <v>80</v>
      </c>
      <c r="J140" s="14">
        <v>80</v>
      </c>
      <c r="K140" s="14">
        <v>105</v>
      </c>
      <c r="L140" s="14">
        <v>1</v>
      </c>
      <c r="M140" s="14" t="b">
        <v>0</v>
      </c>
    </row>
    <row r="141" spans="1:13" ht="15" x14ac:dyDescent="0.4">
      <c r="A141" s="14">
        <v>126</v>
      </c>
      <c r="B141" s="14" t="s">
        <v>603</v>
      </c>
      <c r="C141" s="14" t="s">
        <v>133</v>
      </c>
      <c r="D141" s="14" t="str">
        <f t="shared" si="2"/>
        <v>Flying</v>
      </c>
      <c r="E141" s="14">
        <v>495</v>
      </c>
      <c r="F141" s="14">
        <v>65</v>
      </c>
      <c r="G141" s="14">
        <v>95</v>
      </c>
      <c r="H141" s="14">
        <v>57</v>
      </c>
      <c r="I141" s="14">
        <v>100</v>
      </c>
      <c r="J141" s="14">
        <v>85</v>
      </c>
      <c r="K141" s="14">
        <v>93</v>
      </c>
      <c r="L141" s="14">
        <v>1</v>
      </c>
      <c r="M141" s="14" t="b">
        <v>0</v>
      </c>
    </row>
    <row r="142" spans="1:13" ht="15" x14ac:dyDescent="0.4">
      <c r="A142" s="14">
        <v>136</v>
      </c>
      <c r="B142" s="14" t="s">
        <v>591</v>
      </c>
      <c r="C142" s="14" t="s">
        <v>133</v>
      </c>
      <c r="D142" s="14" t="str">
        <f t="shared" si="2"/>
        <v>Flying</v>
      </c>
      <c r="E142" s="14">
        <v>525</v>
      </c>
      <c r="F142" s="14">
        <v>65</v>
      </c>
      <c r="G142" s="14">
        <v>130</v>
      </c>
      <c r="H142" s="14">
        <v>60</v>
      </c>
      <c r="I142" s="14">
        <v>95</v>
      </c>
      <c r="J142" s="14">
        <v>110</v>
      </c>
      <c r="K142" s="14">
        <v>65</v>
      </c>
      <c r="L142" s="14">
        <v>1</v>
      </c>
      <c r="M142" s="14" t="b">
        <v>0</v>
      </c>
    </row>
    <row r="143" spans="1:13" ht="15" x14ac:dyDescent="0.4">
      <c r="A143" s="14">
        <v>146</v>
      </c>
      <c r="B143" s="14" t="s">
        <v>580</v>
      </c>
      <c r="C143" s="14" t="s">
        <v>133</v>
      </c>
      <c r="D143" s="14" t="s">
        <v>241</v>
      </c>
      <c r="E143" s="14">
        <v>580</v>
      </c>
      <c r="F143" s="14">
        <v>90</v>
      </c>
      <c r="G143" s="14">
        <v>100</v>
      </c>
      <c r="H143" s="14">
        <v>90</v>
      </c>
      <c r="I143" s="14">
        <v>125</v>
      </c>
      <c r="J143" s="14">
        <v>85</v>
      </c>
      <c r="K143" s="14">
        <v>90</v>
      </c>
      <c r="L143" s="14">
        <v>1</v>
      </c>
      <c r="M143" s="14" t="b">
        <v>1</v>
      </c>
    </row>
    <row r="144" spans="1:13" ht="15" x14ac:dyDescent="0.4">
      <c r="A144" s="14">
        <v>155</v>
      </c>
      <c r="B144" s="14" t="s">
        <v>569</v>
      </c>
      <c r="C144" s="14" t="s">
        <v>133</v>
      </c>
      <c r="D144" s="14" t="str">
        <f>D143</f>
        <v>Flying</v>
      </c>
      <c r="E144" s="14">
        <v>309</v>
      </c>
      <c r="F144" s="14">
        <v>39</v>
      </c>
      <c r="G144" s="14">
        <v>52</v>
      </c>
      <c r="H144" s="14">
        <v>43</v>
      </c>
      <c r="I144" s="14">
        <v>60</v>
      </c>
      <c r="J144" s="14">
        <v>50</v>
      </c>
      <c r="K144" s="14">
        <v>65</v>
      </c>
      <c r="L144" s="14">
        <v>2</v>
      </c>
      <c r="M144" s="14" t="b">
        <v>0</v>
      </c>
    </row>
    <row r="145" spans="1:13" ht="15" x14ac:dyDescent="0.4">
      <c r="A145" s="14">
        <v>156</v>
      </c>
      <c r="B145" s="14" t="s">
        <v>568</v>
      </c>
      <c r="C145" s="14" t="s">
        <v>133</v>
      </c>
      <c r="D145" s="14" t="str">
        <f>D144</f>
        <v>Flying</v>
      </c>
      <c r="E145" s="14">
        <v>405</v>
      </c>
      <c r="F145" s="14">
        <v>58</v>
      </c>
      <c r="G145" s="14">
        <v>64</v>
      </c>
      <c r="H145" s="14">
        <v>58</v>
      </c>
      <c r="I145" s="14">
        <v>80</v>
      </c>
      <c r="J145" s="14">
        <v>65</v>
      </c>
      <c r="K145" s="14">
        <v>80</v>
      </c>
      <c r="L145" s="14">
        <v>2</v>
      </c>
      <c r="M145" s="14" t="b">
        <v>0</v>
      </c>
    </row>
    <row r="146" spans="1:13" ht="15" x14ac:dyDescent="0.4">
      <c r="A146" s="14">
        <v>157</v>
      </c>
      <c r="B146" s="14" t="s">
        <v>567</v>
      </c>
      <c r="C146" s="14" t="s">
        <v>133</v>
      </c>
      <c r="D146" s="14" t="str">
        <f>D145</f>
        <v>Flying</v>
      </c>
      <c r="E146" s="14">
        <v>534</v>
      </c>
      <c r="F146" s="14">
        <v>78</v>
      </c>
      <c r="G146" s="14">
        <v>84</v>
      </c>
      <c r="H146" s="14">
        <v>78</v>
      </c>
      <c r="I146" s="14">
        <v>109</v>
      </c>
      <c r="J146" s="14">
        <v>85</v>
      </c>
      <c r="K146" s="14">
        <v>100</v>
      </c>
      <c r="L146" s="14">
        <v>2</v>
      </c>
      <c r="M146" s="14" t="b">
        <v>0</v>
      </c>
    </row>
    <row r="147" spans="1:13" ht="15" x14ac:dyDescent="0.4">
      <c r="A147" s="14">
        <v>218</v>
      </c>
      <c r="B147" s="14" t="s">
        <v>502</v>
      </c>
      <c r="C147" s="14" t="s">
        <v>133</v>
      </c>
      <c r="D147" s="14" t="str">
        <f>D146</f>
        <v>Flying</v>
      </c>
      <c r="E147" s="14">
        <v>250</v>
      </c>
      <c r="F147" s="14">
        <v>40</v>
      </c>
      <c r="G147" s="14">
        <v>40</v>
      </c>
      <c r="H147" s="14">
        <v>40</v>
      </c>
      <c r="I147" s="14">
        <v>70</v>
      </c>
      <c r="J147" s="14">
        <v>40</v>
      </c>
      <c r="K147" s="14">
        <v>20</v>
      </c>
      <c r="L147" s="14">
        <v>2</v>
      </c>
      <c r="M147" s="14" t="b">
        <v>0</v>
      </c>
    </row>
    <row r="148" spans="1:13" ht="15" x14ac:dyDescent="0.4">
      <c r="A148" s="14">
        <v>219</v>
      </c>
      <c r="B148" s="14" t="s">
        <v>501</v>
      </c>
      <c r="C148" s="14" t="s">
        <v>133</v>
      </c>
      <c r="D148" s="14" t="s">
        <v>247</v>
      </c>
      <c r="E148" s="14">
        <v>410</v>
      </c>
      <c r="F148" s="14">
        <v>50</v>
      </c>
      <c r="G148" s="14">
        <v>50</v>
      </c>
      <c r="H148" s="14">
        <v>120</v>
      </c>
      <c r="I148" s="14">
        <v>80</v>
      </c>
      <c r="J148" s="14">
        <v>80</v>
      </c>
      <c r="K148" s="14">
        <v>30</v>
      </c>
      <c r="L148" s="14">
        <v>2</v>
      </c>
      <c r="M148" s="14" t="b">
        <v>0</v>
      </c>
    </row>
    <row r="149" spans="1:13" ht="15" x14ac:dyDescent="0.4">
      <c r="A149" s="14">
        <v>240</v>
      </c>
      <c r="B149" s="14" t="s">
        <v>479</v>
      </c>
      <c r="C149" s="14" t="s">
        <v>133</v>
      </c>
      <c r="D149" s="14" t="str">
        <f>D148</f>
        <v>Rock</v>
      </c>
      <c r="E149" s="14">
        <v>365</v>
      </c>
      <c r="F149" s="14">
        <v>45</v>
      </c>
      <c r="G149" s="14">
        <v>75</v>
      </c>
      <c r="H149" s="14">
        <v>37</v>
      </c>
      <c r="I149" s="14">
        <v>70</v>
      </c>
      <c r="J149" s="14">
        <v>55</v>
      </c>
      <c r="K149" s="14">
        <v>83</v>
      </c>
      <c r="L149" s="14">
        <v>2</v>
      </c>
      <c r="M149" s="14" t="b">
        <v>0</v>
      </c>
    </row>
    <row r="150" spans="1:13" ht="15" x14ac:dyDescent="0.4">
      <c r="A150" s="14">
        <v>244</v>
      </c>
      <c r="B150" s="14" t="s">
        <v>475</v>
      </c>
      <c r="C150" s="14" t="s">
        <v>133</v>
      </c>
      <c r="D150" s="14" t="str">
        <f>D149</f>
        <v>Rock</v>
      </c>
      <c r="E150" s="14">
        <v>580</v>
      </c>
      <c r="F150" s="14">
        <v>115</v>
      </c>
      <c r="G150" s="14">
        <v>115</v>
      </c>
      <c r="H150" s="14">
        <v>85</v>
      </c>
      <c r="I150" s="14">
        <v>90</v>
      </c>
      <c r="J150" s="14">
        <v>75</v>
      </c>
      <c r="K150" s="14">
        <v>100</v>
      </c>
      <c r="L150" s="14">
        <v>2</v>
      </c>
      <c r="M150" s="14" t="b">
        <v>1</v>
      </c>
    </row>
    <row r="151" spans="1:13" ht="15" x14ac:dyDescent="0.4">
      <c r="A151" s="14">
        <v>250</v>
      </c>
      <c r="B151" s="14" t="s">
        <v>468</v>
      </c>
      <c r="C151" s="14" t="s">
        <v>133</v>
      </c>
      <c r="D151" s="14" t="s">
        <v>241</v>
      </c>
      <c r="E151" s="14">
        <v>680</v>
      </c>
      <c r="F151" s="14">
        <v>106</v>
      </c>
      <c r="G151" s="14">
        <v>130</v>
      </c>
      <c r="H151" s="14">
        <v>90</v>
      </c>
      <c r="I151" s="14">
        <v>110</v>
      </c>
      <c r="J151" s="14">
        <v>154</v>
      </c>
      <c r="K151" s="14">
        <v>90</v>
      </c>
      <c r="L151" s="14">
        <v>2</v>
      </c>
      <c r="M151" s="14" t="b">
        <v>1</v>
      </c>
    </row>
    <row r="152" spans="1:13" ht="15" x14ac:dyDescent="0.4">
      <c r="A152" s="14">
        <v>255</v>
      </c>
      <c r="B152" s="14" t="s">
        <v>462</v>
      </c>
      <c r="C152" s="14" t="s">
        <v>133</v>
      </c>
      <c r="D152" s="14" t="str">
        <f>D151</f>
        <v>Flying</v>
      </c>
      <c r="E152" s="14">
        <v>310</v>
      </c>
      <c r="F152" s="14">
        <v>45</v>
      </c>
      <c r="G152" s="14">
        <v>60</v>
      </c>
      <c r="H152" s="14">
        <v>40</v>
      </c>
      <c r="I152" s="14">
        <v>70</v>
      </c>
      <c r="J152" s="14">
        <v>50</v>
      </c>
      <c r="K152" s="14">
        <v>45</v>
      </c>
      <c r="L152" s="14">
        <v>3</v>
      </c>
      <c r="M152" s="14" t="b">
        <v>0</v>
      </c>
    </row>
    <row r="153" spans="1:13" ht="15" x14ac:dyDescent="0.4">
      <c r="A153" s="14">
        <v>256</v>
      </c>
      <c r="B153" s="14" t="s">
        <v>461</v>
      </c>
      <c r="C153" s="14" t="s">
        <v>133</v>
      </c>
      <c r="D153" s="14" t="s">
        <v>226</v>
      </c>
      <c r="E153" s="14">
        <v>405</v>
      </c>
      <c r="F153" s="14">
        <v>60</v>
      </c>
      <c r="G153" s="14">
        <v>85</v>
      </c>
      <c r="H153" s="14">
        <v>60</v>
      </c>
      <c r="I153" s="14">
        <v>85</v>
      </c>
      <c r="J153" s="14">
        <v>60</v>
      </c>
      <c r="K153" s="14">
        <v>55</v>
      </c>
      <c r="L153" s="14">
        <v>3</v>
      </c>
      <c r="M153" s="14" t="b">
        <v>0</v>
      </c>
    </row>
    <row r="154" spans="1:13" ht="15" x14ac:dyDescent="0.4">
      <c r="A154" s="14">
        <v>257</v>
      </c>
      <c r="B154" s="14" t="s">
        <v>460</v>
      </c>
      <c r="C154" s="14" t="s">
        <v>133</v>
      </c>
      <c r="D154" s="14" t="s">
        <v>226</v>
      </c>
      <c r="E154" s="14">
        <v>530</v>
      </c>
      <c r="F154" s="14">
        <v>80</v>
      </c>
      <c r="G154" s="14">
        <v>120</v>
      </c>
      <c r="H154" s="14">
        <v>70</v>
      </c>
      <c r="I154" s="14">
        <v>110</v>
      </c>
      <c r="J154" s="14">
        <v>70</v>
      </c>
      <c r="K154" s="14">
        <v>80</v>
      </c>
      <c r="L154" s="14">
        <v>3</v>
      </c>
      <c r="M154" s="14" t="b">
        <v>0</v>
      </c>
    </row>
    <row r="155" spans="1:13" ht="15" x14ac:dyDescent="0.4">
      <c r="A155" s="14">
        <v>257</v>
      </c>
      <c r="B155" s="14" t="s">
        <v>459</v>
      </c>
      <c r="C155" s="14" t="s">
        <v>133</v>
      </c>
      <c r="D155" s="14" t="s">
        <v>226</v>
      </c>
      <c r="E155" s="14">
        <v>630</v>
      </c>
      <c r="F155" s="14">
        <v>80</v>
      </c>
      <c r="G155" s="14">
        <v>160</v>
      </c>
      <c r="H155" s="14">
        <v>80</v>
      </c>
      <c r="I155" s="14">
        <v>130</v>
      </c>
      <c r="J155" s="14">
        <v>80</v>
      </c>
      <c r="K155" s="14">
        <v>100</v>
      </c>
      <c r="L155" s="14">
        <v>3</v>
      </c>
      <c r="M155" s="14" t="b">
        <v>0</v>
      </c>
    </row>
    <row r="156" spans="1:13" ht="15" x14ac:dyDescent="0.4">
      <c r="A156" s="14">
        <v>322</v>
      </c>
      <c r="B156" s="14" t="s">
        <v>386</v>
      </c>
      <c r="C156" s="14" t="s">
        <v>133</v>
      </c>
      <c r="D156" s="14" t="s">
        <v>232</v>
      </c>
      <c r="E156" s="14">
        <v>305</v>
      </c>
      <c r="F156" s="14">
        <v>60</v>
      </c>
      <c r="G156" s="14">
        <v>60</v>
      </c>
      <c r="H156" s="14">
        <v>40</v>
      </c>
      <c r="I156" s="14">
        <v>65</v>
      </c>
      <c r="J156" s="14">
        <v>45</v>
      </c>
      <c r="K156" s="14">
        <v>35</v>
      </c>
      <c r="L156" s="14">
        <v>3</v>
      </c>
      <c r="M156" s="14" t="b">
        <v>0</v>
      </c>
    </row>
    <row r="157" spans="1:13" ht="15" x14ac:dyDescent="0.4">
      <c r="A157" s="14">
        <v>323</v>
      </c>
      <c r="B157" s="14" t="s">
        <v>385</v>
      </c>
      <c r="C157" s="14" t="s">
        <v>133</v>
      </c>
      <c r="D157" s="14" t="s">
        <v>232</v>
      </c>
      <c r="E157" s="14">
        <v>460</v>
      </c>
      <c r="F157" s="14">
        <v>70</v>
      </c>
      <c r="G157" s="14">
        <v>100</v>
      </c>
      <c r="H157" s="14">
        <v>70</v>
      </c>
      <c r="I157" s="14">
        <v>105</v>
      </c>
      <c r="J157" s="14">
        <v>75</v>
      </c>
      <c r="K157" s="14">
        <v>40</v>
      </c>
      <c r="L157" s="14">
        <v>3</v>
      </c>
      <c r="M157" s="14" t="b">
        <v>0</v>
      </c>
    </row>
    <row r="158" spans="1:13" ht="15" x14ac:dyDescent="0.4">
      <c r="A158" s="14">
        <v>323</v>
      </c>
      <c r="B158" s="14" t="s">
        <v>384</v>
      </c>
      <c r="C158" s="14" t="s">
        <v>133</v>
      </c>
      <c r="D158" s="14" t="s">
        <v>232</v>
      </c>
      <c r="E158" s="14">
        <v>560</v>
      </c>
      <c r="F158" s="14">
        <v>70</v>
      </c>
      <c r="G158" s="14">
        <v>120</v>
      </c>
      <c r="H158" s="14">
        <v>100</v>
      </c>
      <c r="I158" s="14">
        <v>145</v>
      </c>
      <c r="J158" s="14">
        <v>105</v>
      </c>
      <c r="K158" s="14">
        <v>20</v>
      </c>
      <c r="L158" s="14">
        <v>3</v>
      </c>
      <c r="M158" s="14" t="b">
        <v>0</v>
      </c>
    </row>
    <row r="159" spans="1:13" ht="15" x14ac:dyDescent="0.4">
      <c r="A159" s="14">
        <v>324</v>
      </c>
      <c r="B159" s="14" t="s">
        <v>383</v>
      </c>
      <c r="C159" s="14" t="s">
        <v>133</v>
      </c>
      <c r="D159" s="14" t="str">
        <f>D158</f>
        <v>Ground</v>
      </c>
      <c r="E159" s="14">
        <v>470</v>
      </c>
      <c r="F159" s="14">
        <v>70</v>
      </c>
      <c r="G159" s="14">
        <v>85</v>
      </c>
      <c r="H159" s="14">
        <v>140</v>
      </c>
      <c r="I159" s="14">
        <v>85</v>
      </c>
      <c r="J159" s="14">
        <v>70</v>
      </c>
      <c r="K159" s="14">
        <v>20</v>
      </c>
      <c r="L159" s="14">
        <v>3</v>
      </c>
      <c r="M159" s="14" t="b">
        <v>0</v>
      </c>
    </row>
    <row r="160" spans="1:13" ht="15" x14ac:dyDescent="0.4">
      <c r="A160" s="14">
        <v>390</v>
      </c>
      <c r="B160" s="14" t="s">
        <v>302</v>
      </c>
      <c r="C160" s="14" t="s">
        <v>133</v>
      </c>
      <c r="D160" s="14" t="str">
        <f>D159</f>
        <v>Ground</v>
      </c>
      <c r="E160" s="14">
        <v>309</v>
      </c>
      <c r="F160" s="14">
        <v>44</v>
      </c>
      <c r="G160" s="14">
        <v>58</v>
      </c>
      <c r="H160" s="14">
        <v>44</v>
      </c>
      <c r="I160" s="14">
        <v>58</v>
      </c>
      <c r="J160" s="14">
        <v>44</v>
      </c>
      <c r="K160" s="14">
        <v>61</v>
      </c>
      <c r="L160" s="14">
        <v>4</v>
      </c>
      <c r="M160" s="14" t="b">
        <v>0</v>
      </c>
    </row>
    <row r="161" spans="1:13" ht="15" x14ac:dyDescent="0.4">
      <c r="A161" s="14">
        <v>391</v>
      </c>
      <c r="B161" s="14" t="s">
        <v>301</v>
      </c>
      <c r="C161" s="14" t="s">
        <v>133</v>
      </c>
      <c r="D161" s="14" t="s">
        <v>226</v>
      </c>
      <c r="E161" s="14">
        <v>405</v>
      </c>
      <c r="F161" s="14">
        <v>64</v>
      </c>
      <c r="G161" s="14">
        <v>78</v>
      </c>
      <c r="H161" s="14">
        <v>52</v>
      </c>
      <c r="I161" s="14">
        <v>78</v>
      </c>
      <c r="J161" s="14">
        <v>52</v>
      </c>
      <c r="K161" s="14">
        <v>81</v>
      </c>
      <c r="L161" s="14">
        <v>4</v>
      </c>
      <c r="M161" s="14" t="b">
        <v>0</v>
      </c>
    </row>
    <row r="162" spans="1:13" ht="15" x14ac:dyDescent="0.4">
      <c r="A162" s="14">
        <v>392</v>
      </c>
      <c r="B162" s="14" t="s">
        <v>300</v>
      </c>
      <c r="C162" s="14" t="s">
        <v>133</v>
      </c>
      <c r="D162" s="14" t="s">
        <v>226</v>
      </c>
      <c r="E162" s="14">
        <v>534</v>
      </c>
      <c r="F162" s="14">
        <v>76</v>
      </c>
      <c r="G162" s="14">
        <v>104</v>
      </c>
      <c r="H162" s="14">
        <v>71</v>
      </c>
      <c r="I162" s="14">
        <v>104</v>
      </c>
      <c r="J162" s="14">
        <v>71</v>
      </c>
      <c r="K162" s="14">
        <v>108</v>
      </c>
      <c r="L162" s="14">
        <v>4</v>
      </c>
      <c r="M162" s="14" t="b">
        <v>0</v>
      </c>
    </row>
    <row r="163" spans="1:13" ht="15" x14ac:dyDescent="0.4">
      <c r="A163" s="14">
        <v>92</v>
      </c>
      <c r="B163" s="14" t="s">
        <v>639</v>
      </c>
      <c r="C163" s="14" t="s">
        <v>239</v>
      </c>
      <c r="D163" s="14" t="s">
        <v>251</v>
      </c>
      <c r="E163" s="14">
        <v>310</v>
      </c>
      <c r="F163" s="14">
        <v>30</v>
      </c>
      <c r="G163" s="14">
        <v>35</v>
      </c>
      <c r="H163" s="14">
        <v>30</v>
      </c>
      <c r="I163" s="14">
        <v>100</v>
      </c>
      <c r="J163" s="14">
        <v>35</v>
      </c>
      <c r="K163" s="14">
        <v>80</v>
      </c>
      <c r="L163" s="14">
        <v>1</v>
      </c>
      <c r="M163" s="14" t="b">
        <v>0</v>
      </c>
    </row>
    <row r="164" spans="1:13" ht="15" x14ac:dyDescent="0.4">
      <c r="A164" s="14">
        <v>93</v>
      </c>
      <c r="B164" s="14" t="s">
        <v>638</v>
      </c>
      <c r="C164" s="14" t="s">
        <v>239</v>
      </c>
      <c r="D164" s="14" t="s">
        <v>251</v>
      </c>
      <c r="E164" s="14">
        <v>405</v>
      </c>
      <c r="F164" s="14">
        <v>45</v>
      </c>
      <c r="G164" s="14">
        <v>50</v>
      </c>
      <c r="H164" s="14">
        <v>45</v>
      </c>
      <c r="I164" s="14">
        <v>115</v>
      </c>
      <c r="J164" s="14">
        <v>55</v>
      </c>
      <c r="K164" s="14">
        <v>95</v>
      </c>
      <c r="L164" s="14">
        <v>1</v>
      </c>
      <c r="M164" s="14" t="b">
        <v>0</v>
      </c>
    </row>
    <row r="165" spans="1:13" ht="15" x14ac:dyDescent="0.4">
      <c r="A165" s="14">
        <v>94</v>
      </c>
      <c r="B165" s="14" t="s">
        <v>637</v>
      </c>
      <c r="C165" s="14" t="s">
        <v>239</v>
      </c>
      <c r="D165" s="14" t="s">
        <v>251</v>
      </c>
      <c r="E165" s="14">
        <v>500</v>
      </c>
      <c r="F165" s="14">
        <v>60</v>
      </c>
      <c r="G165" s="14">
        <v>65</v>
      </c>
      <c r="H165" s="14">
        <v>60</v>
      </c>
      <c r="I165" s="14">
        <v>130</v>
      </c>
      <c r="J165" s="14">
        <v>75</v>
      </c>
      <c r="K165" s="14">
        <v>110</v>
      </c>
      <c r="L165" s="14">
        <v>1</v>
      </c>
      <c r="M165" s="14" t="b">
        <v>0</v>
      </c>
    </row>
    <row r="166" spans="1:13" ht="15" x14ac:dyDescent="0.4">
      <c r="A166" s="14">
        <v>94</v>
      </c>
      <c r="B166" s="14" t="s">
        <v>636</v>
      </c>
      <c r="C166" s="14" t="s">
        <v>239</v>
      </c>
      <c r="D166" s="14" t="s">
        <v>251</v>
      </c>
      <c r="E166" s="14">
        <v>600</v>
      </c>
      <c r="F166" s="14">
        <v>60</v>
      </c>
      <c r="G166" s="14">
        <v>65</v>
      </c>
      <c r="H166" s="14">
        <v>80</v>
      </c>
      <c r="I166" s="14">
        <v>170</v>
      </c>
      <c r="J166" s="14">
        <v>95</v>
      </c>
      <c r="K166" s="14">
        <v>130</v>
      </c>
      <c r="L166" s="14">
        <v>1</v>
      </c>
      <c r="M166" s="14" t="b">
        <v>0</v>
      </c>
    </row>
    <row r="167" spans="1:13" ht="15" x14ac:dyDescent="0.4">
      <c r="A167" s="14">
        <v>200</v>
      </c>
      <c r="B167" s="14" t="s">
        <v>523</v>
      </c>
      <c r="C167" s="14" t="s">
        <v>239</v>
      </c>
      <c r="D167" s="14" t="str">
        <f t="shared" ref="D167:D172" si="3">D166</f>
        <v>Poison</v>
      </c>
      <c r="E167" s="14">
        <v>435</v>
      </c>
      <c r="F167" s="14">
        <v>60</v>
      </c>
      <c r="G167" s="14">
        <v>60</v>
      </c>
      <c r="H167" s="14">
        <v>60</v>
      </c>
      <c r="I167" s="14">
        <v>85</v>
      </c>
      <c r="J167" s="14">
        <v>85</v>
      </c>
      <c r="K167" s="14">
        <v>85</v>
      </c>
      <c r="L167" s="14">
        <v>2</v>
      </c>
      <c r="M167" s="14" t="b">
        <v>0</v>
      </c>
    </row>
    <row r="168" spans="1:13" ht="15" x14ac:dyDescent="0.4">
      <c r="A168" s="14">
        <v>353</v>
      </c>
      <c r="B168" s="14" t="s">
        <v>353</v>
      </c>
      <c r="C168" s="14" t="s">
        <v>239</v>
      </c>
      <c r="D168" s="14" t="str">
        <f t="shared" si="3"/>
        <v>Poison</v>
      </c>
      <c r="E168" s="14">
        <v>295</v>
      </c>
      <c r="F168" s="14">
        <v>44</v>
      </c>
      <c r="G168" s="14">
        <v>75</v>
      </c>
      <c r="H168" s="14">
        <v>35</v>
      </c>
      <c r="I168" s="14">
        <v>63</v>
      </c>
      <c r="J168" s="14">
        <v>33</v>
      </c>
      <c r="K168" s="14">
        <v>45</v>
      </c>
      <c r="L168" s="14">
        <v>3</v>
      </c>
      <c r="M168" s="14" t="b">
        <v>0</v>
      </c>
    </row>
    <row r="169" spans="1:13" ht="15" x14ac:dyDescent="0.4">
      <c r="A169" s="14">
        <v>354</v>
      </c>
      <c r="B169" s="14" t="s">
        <v>352</v>
      </c>
      <c r="C169" s="14" t="s">
        <v>239</v>
      </c>
      <c r="D169" s="14" t="str">
        <f t="shared" si="3"/>
        <v>Poison</v>
      </c>
      <c r="E169" s="14">
        <v>455</v>
      </c>
      <c r="F169" s="14">
        <v>64</v>
      </c>
      <c r="G169" s="14">
        <v>115</v>
      </c>
      <c r="H169" s="14">
        <v>65</v>
      </c>
      <c r="I169" s="14">
        <v>83</v>
      </c>
      <c r="J169" s="14">
        <v>63</v>
      </c>
      <c r="K169" s="14">
        <v>65</v>
      </c>
      <c r="L169" s="14">
        <v>3</v>
      </c>
      <c r="M169" s="14" t="b">
        <v>0</v>
      </c>
    </row>
    <row r="170" spans="1:13" ht="15" x14ac:dyDescent="0.4">
      <c r="A170" s="14">
        <v>354</v>
      </c>
      <c r="B170" s="14" t="s">
        <v>351</v>
      </c>
      <c r="C170" s="14" t="s">
        <v>239</v>
      </c>
      <c r="D170" s="14" t="str">
        <f t="shared" si="3"/>
        <v>Poison</v>
      </c>
      <c r="E170" s="14">
        <v>555</v>
      </c>
      <c r="F170" s="14">
        <v>64</v>
      </c>
      <c r="G170" s="14">
        <v>165</v>
      </c>
      <c r="H170" s="14">
        <v>75</v>
      </c>
      <c r="I170" s="14">
        <v>93</v>
      </c>
      <c r="J170" s="14">
        <v>83</v>
      </c>
      <c r="K170" s="14">
        <v>75</v>
      </c>
      <c r="L170" s="14">
        <v>3</v>
      </c>
      <c r="M170" s="14" t="b">
        <v>0</v>
      </c>
    </row>
    <row r="171" spans="1:13" ht="15" x14ac:dyDescent="0.4">
      <c r="A171" s="14">
        <v>355</v>
      </c>
      <c r="B171" s="14" t="s">
        <v>350</v>
      </c>
      <c r="C171" s="14" t="s">
        <v>239</v>
      </c>
      <c r="D171" s="14" t="str">
        <f t="shared" si="3"/>
        <v>Poison</v>
      </c>
      <c r="E171" s="14">
        <v>295</v>
      </c>
      <c r="F171" s="14">
        <v>20</v>
      </c>
      <c r="G171" s="14">
        <v>40</v>
      </c>
      <c r="H171" s="14">
        <v>90</v>
      </c>
      <c r="I171" s="14">
        <v>30</v>
      </c>
      <c r="J171" s="14">
        <v>90</v>
      </c>
      <c r="K171" s="14">
        <v>25</v>
      </c>
      <c r="L171" s="14">
        <v>3</v>
      </c>
      <c r="M171" s="14" t="b">
        <v>0</v>
      </c>
    </row>
    <row r="172" spans="1:13" ht="15" x14ac:dyDescent="0.4">
      <c r="A172" s="14">
        <v>356</v>
      </c>
      <c r="B172" s="14" t="s">
        <v>349</v>
      </c>
      <c r="C172" s="14" t="s">
        <v>239</v>
      </c>
      <c r="D172" s="14" t="str">
        <f t="shared" si="3"/>
        <v>Poison</v>
      </c>
      <c r="E172" s="14">
        <v>455</v>
      </c>
      <c r="F172" s="14">
        <v>40</v>
      </c>
      <c r="G172" s="14">
        <v>70</v>
      </c>
      <c r="H172" s="14">
        <v>130</v>
      </c>
      <c r="I172" s="14">
        <v>60</v>
      </c>
      <c r="J172" s="14">
        <v>130</v>
      </c>
      <c r="K172" s="14">
        <v>25</v>
      </c>
      <c r="L172" s="14">
        <v>3</v>
      </c>
      <c r="M172" s="14" t="b">
        <v>0</v>
      </c>
    </row>
    <row r="173" spans="1:13" ht="15" x14ac:dyDescent="0.4">
      <c r="A173" s="14">
        <v>425</v>
      </c>
      <c r="B173" s="14" t="s">
        <v>263</v>
      </c>
      <c r="C173" s="14" t="s">
        <v>239</v>
      </c>
      <c r="D173" s="14" t="s">
        <v>241</v>
      </c>
      <c r="E173" s="14">
        <v>348</v>
      </c>
      <c r="F173" s="14">
        <v>90</v>
      </c>
      <c r="G173" s="14">
        <v>50</v>
      </c>
      <c r="H173" s="14">
        <v>34</v>
      </c>
      <c r="I173" s="14">
        <v>60</v>
      </c>
      <c r="J173" s="14">
        <v>44</v>
      </c>
      <c r="K173" s="14">
        <v>70</v>
      </c>
      <c r="L173" s="14">
        <v>4</v>
      </c>
      <c r="M173" s="14" t="b">
        <v>0</v>
      </c>
    </row>
    <row r="174" spans="1:13" ht="15" x14ac:dyDescent="0.4">
      <c r="A174" s="14">
        <v>426</v>
      </c>
      <c r="B174" s="14" t="s">
        <v>262</v>
      </c>
      <c r="C174" s="14" t="s">
        <v>239</v>
      </c>
      <c r="D174" s="14" t="s">
        <v>241</v>
      </c>
      <c r="E174" s="14">
        <v>498</v>
      </c>
      <c r="F174" s="14">
        <v>150</v>
      </c>
      <c r="G174" s="14">
        <v>80</v>
      </c>
      <c r="H174" s="14">
        <v>44</v>
      </c>
      <c r="I174" s="14">
        <v>90</v>
      </c>
      <c r="J174" s="14">
        <v>54</v>
      </c>
      <c r="K174" s="14">
        <v>80</v>
      </c>
      <c r="L174" s="14">
        <v>4</v>
      </c>
      <c r="M174" s="14" t="b">
        <v>0</v>
      </c>
    </row>
    <row r="175" spans="1:13" ht="15" x14ac:dyDescent="0.4">
      <c r="A175" s="14">
        <v>429</v>
      </c>
      <c r="B175" s="14" t="s">
        <v>258</v>
      </c>
      <c r="C175" s="14" t="s">
        <v>239</v>
      </c>
      <c r="D175" s="14" t="str">
        <f>D174</f>
        <v>Flying</v>
      </c>
      <c r="E175" s="14">
        <v>495</v>
      </c>
      <c r="F175" s="14">
        <v>60</v>
      </c>
      <c r="G175" s="14">
        <v>60</v>
      </c>
      <c r="H175" s="14">
        <v>60</v>
      </c>
      <c r="I175" s="14">
        <v>105</v>
      </c>
      <c r="J175" s="14">
        <v>105</v>
      </c>
      <c r="K175" s="14">
        <v>105</v>
      </c>
      <c r="L175" s="14">
        <v>4</v>
      </c>
      <c r="M175" s="14" t="b">
        <v>0</v>
      </c>
    </row>
    <row r="176" spans="1:13" ht="15" x14ac:dyDescent="0.4">
      <c r="A176" s="14">
        <v>442</v>
      </c>
      <c r="B176" s="14" t="s">
        <v>240</v>
      </c>
      <c r="C176" s="14" t="s">
        <v>239</v>
      </c>
      <c r="D176" s="14" t="s">
        <v>238</v>
      </c>
      <c r="E176" s="14">
        <v>485</v>
      </c>
      <c r="F176" s="14">
        <v>50</v>
      </c>
      <c r="G176" s="14">
        <v>92</v>
      </c>
      <c r="H176" s="14">
        <v>108</v>
      </c>
      <c r="I176" s="14">
        <v>92</v>
      </c>
      <c r="J176" s="14">
        <v>108</v>
      </c>
      <c r="K176" s="14">
        <v>35</v>
      </c>
      <c r="L176" s="14">
        <v>4</v>
      </c>
      <c r="M176" s="14" t="b">
        <v>0</v>
      </c>
    </row>
    <row r="177" spans="1:13" ht="15" x14ac:dyDescent="0.4">
      <c r="A177" s="14">
        <v>1</v>
      </c>
      <c r="B177" s="14" t="s">
        <v>740</v>
      </c>
      <c r="C177" s="14" t="s">
        <v>137</v>
      </c>
      <c r="D177" s="14" t="s">
        <v>251</v>
      </c>
      <c r="E177" s="14">
        <v>318</v>
      </c>
      <c r="F177" s="14">
        <v>45</v>
      </c>
      <c r="G177" s="14">
        <v>49</v>
      </c>
      <c r="H177" s="14">
        <v>49</v>
      </c>
      <c r="I177" s="14">
        <v>65</v>
      </c>
      <c r="J177" s="14">
        <v>65</v>
      </c>
      <c r="K177" s="14">
        <v>45</v>
      </c>
      <c r="L177" s="14">
        <v>1</v>
      </c>
      <c r="M177" s="14" t="b">
        <v>0</v>
      </c>
    </row>
    <row r="178" spans="1:13" ht="15" x14ac:dyDescent="0.4">
      <c r="A178" s="14">
        <v>2</v>
      </c>
      <c r="B178" s="14" t="s">
        <v>739</v>
      </c>
      <c r="C178" s="14" t="s">
        <v>137</v>
      </c>
      <c r="D178" s="14" t="s">
        <v>251</v>
      </c>
      <c r="E178" s="14">
        <v>405</v>
      </c>
      <c r="F178" s="14">
        <v>60</v>
      </c>
      <c r="G178" s="14">
        <v>62</v>
      </c>
      <c r="H178" s="14">
        <v>63</v>
      </c>
      <c r="I178" s="14">
        <v>80</v>
      </c>
      <c r="J178" s="14">
        <v>80</v>
      </c>
      <c r="K178" s="14">
        <v>60</v>
      </c>
      <c r="L178" s="14">
        <v>1</v>
      </c>
      <c r="M178" s="14" t="b">
        <v>0</v>
      </c>
    </row>
    <row r="179" spans="1:13" ht="15" x14ac:dyDescent="0.4">
      <c r="A179" s="14">
        <v>3</v>
      </c>
      <c r="B179" s="14" t="s">
        <v>738</v>
      </c>
      <c r="C179" s="14" t="s">
        <v>137</v>
      </c>
      <c r="D179" s="14" t="s">
        <v>251</v>
      </c>
      <c r="E179" s="14">
        <v>525</v>
      </c>
      <c r="F179" s="14">
        <v>80</v>
      </c>
      <c r="G179" s="14">
        <v>82</v>
      </c>
      <c r="H179" s="14">
        <v>83</v>
      </c>
      <c r="I179" s="14">
        <v>100</v>
      </c>
      <c r="J179" s="14">
        <v>100</v>
      </c>
      <c r="K179" s="14">
        <v>80</v>
      </c>
      <c r="L179" s="14">
        <v>1</v>
      </c>
      <c r="M179" s="14" t="b">
        <v>0</v>
      </c>
    </row>
    <row r="180" spans="1:13" ht="15" x14ac:dyDescent="0.4">
      <c r="A180" s="14">
        <v>3</v>
      </c>
      <c r="B180" s="14" t="s">
        <v>737</v>
      </c>
      <c r="C180" s="14" t="s">
        <v>137</v>
      </c>
      <c r="D180" s="14" t="s">
        <v>251</v>
      </c>
      <c r="E180" s="14">
        <v>625</v>
      </c>
      <c r="F180" s="14">
        <v>80</v>
      </c>
      <c r="G180" s="14">
        <v>100</v>
      </c>
      <c r="H180" s="14">
        <v>123</v>
      </c>
      <c r="I180" s="14">
        <v>122</v>
      </c>
      <c r="J180" s="14">
        <v>120</v>
      </c>
      <c r="K180" s="14">
        <v>80</v>
      </c>
      <c r="L180" s="14">
        <v>1</v>
      </c>
      <c r="M180" s="14" t="b">
        <v>0</v>
      </c>
    </row>
    <row r="181" spans="1:13" ht="15" x14ac:dyDescent="0.4">
      <c r="A181" s="14">
        <v>1</v>
      </c>
      <c r="B181" s="14" t="s">
        <v>740</v>
      </c>
      <c r="C181" s="14" t="s">
        <v>137</v>
      </c>
      <c r="D181" s="14" t="s">
        <v>251</v>
      </c>
      <c r="E181" s="14">
        <v>318</v>
      </c>
      <c r="F181" s="14">
        <v>45</v>
      </c>
      <c r="G181" s="14">
        <v>49</v>
      </c>
      <c r="H181" s="14">
        <v>49</v>
      </c>
      <c r="I181" s="14">
        <v>65</v>
      </c>
      <c r="J181" s="14">
        <v>65</v>
      </c>
      <c r="K181" s="14">
        <v>45</v>
      </c>
      <c r="L181" s="14">
        <v>1</v>
      </c>
      <c r="M181" s="14" t="b">
        <v>0</v>
      </c>
    </row>
    <row r="182" spans="1:13" ht="15" x14ac:dyDescent="0.4">
      <c r="A182" s="14">
        <v>43</v>
      </c>
      <c r="B182" s="14" t="s">
        <v>690</v>
      </c>
      <c r="C182" s="14" t="s">
        <v>137</v>
      </c>
      <c r="D182" s="14" t="s">
        <v>251</v>
      </c>
      <c r="E182" s="14">
        <v>320</v>
      </c>
      <c r="F182" s="14">
        <v>45</v>
      </c>
      <c r="G182" s="14">
        <v>50</v>
      </c>
      <c r="H182" s="14">
        <v>55</v>
      </c>
      <c r="I182" s="14">
        <v>75</v>
      </c>
      <c r="J182" s="14">
        <v>65</v>
      </c>
      <c r="K182" s="14">
        <v>30</v>
      </c>
      <c r="L182" s="14">
        <v>1</v>
      </c>
      <c r="M182" s="14" t="b">
        <v>0</v>
      </c>
    </row>
    <row r="183" spans="1:13" ht="15" x14ac:dyDescent="0.4">
      <c r="A183" s="14">
        <v>44</v>
      </c>
      <c r="B183" s="14" t="s">
        <v>689</v>
      </c>
      <c r="C183" s="14" t="s">
        <v>137</v>
      </c>
      <c r="D183" s="14" t="s">
        <v>251</v>
      </c>
      <c r="E183" s="14">
        <v>395</v>
      </c>
      <c r="F183" s="14">
        <v>60</v>
      </c>
      <c r="G183" s="14">
        <v>65</v>
      </c>
      <c r="H183" s="14">
        <v>70</v>
      </c>
      <c r="I183" s="14">
        <v>85</v>
      </c>
      <c r="J183" s="14">
        <v>75</v>
      </c>
      <c r="K183" s="14">
        <v>40</v>
      </c>
      <c r="L183" s="14">
        <v>1</v>
      </c>
      <c r="M183" s="14" t="b">
        <v>0</v>
      </c>
    </row>
    <row r="184" spans="1:13" ht="15" x14ac:dyDescent="0.4">
      <c r="A184" s="14">
        <v>45</v>
      </c>
      <c r="B184" s="14" t="s">
        <v>688</v>
      </c>
      <c r="C184" s="14" t="s">
        <v>137</v>
      </c>
      <c r="D184" s="14" t="s">
        <v>251</v>
      </c>
      <c r="E184" s="14">
        <v>490</v>
      </c>
      <c r="F184" s="14">
        <v>75</v>
      </c>
      <c r="G184" s="14">
        <v>80</v>
      </c>
      <c r="H184" s="14">
        <v>85</v>
      </c>
      <c r="I184" s="14">
        <v>110</v>
      </c>
      <c r="J184" s="14">
        <v>90</v>
      </c>
      <c r="K184" s="14">
        <v>50</v>
      </c>
      <c r="L184" s="14">
        <v>1</v>
      </c>
      <c r="M184" s="14" t="b">
        <v>0</v>
      </c>
    </row>
    <row r="185" spans="1:13" ht="15" x14ac:dyDescent="0.4">
      <c r="A185" s="14">
        <v>69</v>
      </c>
      <c r="B185" s="14" t="s">
        <v>663</v>
      </c>
      <c r="C185" s="14" t="s">
        <v>137</v>
      </c>
      <c r="D185" s="14" t="s">
        <v>251</v>
      </c>
      <c r="E185" s="14">
        <v>300</v>
      </c>
      <c r="F185" s="14">
        <v>50</v>
      </c>
      <c r="G185" s="14">
        <v>75</v>
      </c>
      <c r="H185" s="14">
        <v>35</v>
      </c>
      <c r="I185" s="14">
        <v>70</v>
      </c>
      <c r="J185" s="14">
        <v>30</v>
      </c>
      <c r="K185" s="14">
        <v>40</v>
      </c>
      <c r="L185" s="14">
        <v>1</v>
      </c>
      <c r="M185" s="14" t="b">
        <v>0</v>
      </c>
    </row>
    <row r="186" spans="1:13" ht="15" x14ac:dyDescent="0.4">
      <c r="A186" s="14">
        <v>70</v>
      </c>
      <c r="B186" s="14" t="s">
        <v>662</v>
      </c>
      <c r="C186" s="14" t="s">
        <v>137</v>
      </c>
      <c r="D186" s="14" t="s">
        <v>251</v>
      </c>
      <c r="E186" s="14">
        <v>390</v>
      </c>
      <c r="F186" s="14">
        <v>65</v>
      </c>
      <c r="G186" s="14">
        <v>90</v>
      </c>
      <c r="H186" s="14">
        <v>50</v>
      </c>
      <c r="I186" s="14">
        <v>85</v>
      </c>
      <c r="J186" s="14">
        <v>45</v>
      </c>
      <c r="K186" s="14">
        <v>55</v>
      </c>
      <c r="L186" s="14">
        <v>1</v>
      </c>
      <c r="M186" s="14" t="b">
        <v>0</v>
      </c>
    </row>
    <row r="187" spans="1:13" ht="15" x14ac:dyDescent="0.4">
      <c r="A187" s="14">
        <v>71</v>
      </c>
      <c r="B187" s="14" t="s">
        <v>661</v>
      </c>
      <c r="C187" s="14" t="s">
        <v>137</v>
      </c>
      <c r="D187" s="14" t="s">
        <v>251</v>
      </c>
      <c r="E187" s="14">
        <v>490</v>
      </c>
      <c r="F187" s="14">
        <v>80</v>
      </c>
      <c r="G187" s="14">
        <v>105</v>
      </c>
      <c r="H187" s="14">
        <v>65</v>
      </c>
      <c r="I187" s="14">
        <v>100</v>
      </c>
      <c r="J187" s="14">
        <v>70</v>
      </c>
      <c r="K187" s="14">
        <v>70</v>
      </c>
      <c r="L187" s="14">
        <v>1</v>
      </c>
      <c r="M187" s="14" t="b">
        <v>0</v>
      </c>
    </row>
    <row r="188" spans="1:13" ht="15" x14ac:dyDescent="0.4">
      <c r="A188" s="14">
        <v>102</v>
      </c>
      <c r="B188" s="14" t="s">
        <v>628</v>
      </c>
      <c r="C188" s="14" t="s">
        <v>137</v>
      </c>
      <c r="D188" s="14" t="s">
        <v>245</v>
      </c>
      <c r="E188" s="14">
        <v>325</v>
      </c>
      <c r="F188" s="14">
        <v>60</v>
      </c>
      <c r="G188" s="14">
        <v>40</v>
      </c>
      <c r="H188" s="14">
        <v>80</v>
      </c>
      <c r="I188" s="14">
        <v>60</v>
      </c>
      <c r="J188" s="14">
        <v>45</v>
      </c>
      <c r="K188" s="14">
        <v>40</v>
      </c>
      <c r="L188" s="14">
        <v>1</v>
      </c>
      <c r="M188" s="14" t="b">
        <v>0</v>
      </c>
    </row>
    <row r="189" spans="1:13" ht="15" x14ac:dyDescent="0.4">
      <c r="A189" s="14">
        <v>103</v>
      </c>
      <c r="B189" s="14" t="s">
        <v>627</v>
      </c>
      <c r="C189" s="14" t="s">
        <v>137</v>
      </c>
      <c r="D189" s="14" t="s">
        <v>245</v>
      </c>
      <c r="E189" s="14">
        <v>520</v>
      </c>
      <c r="F189" s="14">
        <v>95</v>
      </c>
      <c r="G189" s="14">
        <v>95</v>
      </c>
      <c r="H189" s="14">
        <v>85</v>
      </c>
      <c r="I189" s="14">
        <v>125</v>
      </c>
      <c r="J189" s="14">
        <v>65</v>
      </c>
      <c r="K189" s="14">
        <v>55</v>
      </c>
      <c r="L189" s="14">
        <v>1</v>
      </c>
      <c r="M189" s="14" t="b">
        <v>0</v>
      </c>
    </row>
    <row r="190" spans="1:13" ht="15" x14ac:dyDescent="0.4">
      <c r="A190" s="14">
        <v>114</v>
      </c>
      <c r="B190" s="14" t="s">
        <v>616</v>
      </c>
      <c r="C190" s="14" t="s">
        <v>137</v>
      </c>
      <c r="D190" s="14" t="str">
        <f>D189</f>
        <v>Psychic</v>
      </c>
      <c r="E190" s="14">
        <v>435</v>
      </c>
      <c r="F190" s="14">
        <v>65</v>
      </c>
      <c r="G190" s="14">
        <v>55</v>
      </c>
      <c r="H190" s="14">
        <v>115</v>
      </c>
      <c r="I190" s="14">
        <v>100</v>
      </c>
      <c r="J190" s="14">
        <v>40</v>
      </c>
      <c r="K190" s="14">
        <v>60</v>
      </c>
      <c r="L190" s="14">
        <v>1</v>
      </c>
      <c r="M190" s="14" t="b">
        <v>0</v>
      </c>
    </row>
    <row r="191" spans="1:13" ht="15" x14ac:dyDescent="0.4">
      <c r="A191" s="14">
        <v>152</v>
      </c>
      <c r="B191" s="14" t="s">
        <v>572</v>
      </c>
      <c r="C191" s="14" t="s">
        <v>137</v>
      </c>
      <c r="D191" s="14" t="str">
        <f>D190</f>
        <v>Psychic</v>
      </c>
      <c r="E191" s="14">
        <v>318</v>
      </c>
      <c r="F191" s="14">
        <v>45</v>
      </c>
      <c r="G191" s="14">
        <v>49</v>
      </c>
      <c r="H191" s="14">
        <v>65</v>
      </c>
      <c r="I191" s="14">
        <v>49</v>
      </c>
      <c r="J191" s="14">
        <v>65</v>
      </c>
      <c r="K191" s="14">
        <v>45</v>
      </c>
      <c r="L191" s="14">
        <v>2</v>
      </c>
      <c r="M191" s="14" t="b">
        <v>0</v>
      </c>
    </row>
    <row r="192" spans="1:13" ht="15" x14ac:dyDescent="0.4">
      <c r="A192" s="14">
        <v>153</v>
      </c>
      <c r="B192" s="14" t="s">
        <v>571</v>
      </c>
      <c r="C192" s="14" t="s">
        <v>137</v>
      </c>
      <c r="D192" s="14" t="str">
        <f>D191</f>
        <v>Psychic</v>
      </c>
      <c r="E192" s="14">
        <v>405</v>
      </c>
      <c r="F192" s="14">
        <v>60</v>
      </c>
      <c r="G192" s="14">
        <v>62</v>
      </c>
      <c r="H192" s="14">
        <v>80</v>
      </c>
      <c r="I192" s="14">
        <v>63</v>
      </c>
      <c r="J192" s="14">
        <v>80</v>
      </c>
      <c r="K192" s="14">
        <v>60</v>
      </c>
      <c r="L192" s="14">
        <v>2</v>
      </c>
      <c r="M192" s="14" t="b">
        <v>0</v>
      </c>
    </row>
    <row r="193" spans="1:13" ht="15" x14ac:dyDescent="0.4">
      <c r="A193" s="14">
        <v>154</v>
      </c>
      <c r="B193" s="14" t="s">
        <v>570</v>
      </c>
      <c r="C193" s="14" t="s">
        <v>137</v>
      </c>
      <c r="D193" s="14" t="str">
        <f>D192</f>
        <v>Psychic</v>
      </c>
      <c r="E193" s="14">
        <v>525</v>
      </c>
      <c r="F193" s="14">
        <v>80</v>
      </c>
      <c r="G193" s="14">
        <v>82</v>
      </c>
      <c r="H193" s="14">
        <v>100</v>
      </c>
      <c r="I193" s="14">
        <v>83</v>
      </c>
      <c r="J193" s="14">
        <v>100</v>
      </c>
      <c r="K193" s="14">
        <v>80</v>
      </c>
      <c r="L193" s="14">
        <v>2</v>
      </c>
      <c r="M193" s="14" t="b">
        <v>0</v>
      </c>
    </row>
    <row r="194" spans="1:13" ht="15" x14ac:dyDescent="0.4">
      <c r="A194" s="14">
        <v>182</v>
      </c>
      <c r="B194" s="14" t="s">
        <v>541</v>
      </c>
      <c r="C194" s="14" t="s">
        <v>137</v>
      </c>
      <c r="D194" s="14" t="str">
        <f>D193</f>
        <v>Psychic</v>
      </c>
      <c r="E194" s="14">
        <v>490</v>
      </c>
      <c r="F194" s="14">
        <v>75</v>
      </c>
      <c r="G194" s="14">
        <v>80</v>
      </c>
      <c r="H194" s="14">
        <v>95</v>
      </c>
      <c r="I194" s="14">
        <v>90</v>
      </c>
      <c r="J194" s="14">
        <v>100</v>
      </c>
      <c r="K194" s="14">
        <v>50</v>
      </c>
      <c r="L194" s="14">
        <v>2</v>
      </c>
      <c r="M194" s="14" t="b">
        <v>0</v>
      </c>
    </row>
    <row r="195" spans="1:13" ht="15" x14ac:dyDescent="0.4">
      <c r="A195" s="14">
        <v>187</v>
      </c>
      <c r="B195" s="14" t="s">
        <v>536</v>
      </c>
      <c r="C195" s="14" t="s">
        <v>137</v>
      </c>
      <c r="D195" s="14" t="s">
        <v>241</v>
      </c>
      <c r="E195" s="14">
        <v>250</v>
      </c>
      <c r="F195" s="14">
        <v>35</v>
      </c>
      <c r="G195" s="14">
        <v>35</v>
      </c>
      <c r="H195" s="14">
        <v>40</v>
      </c>
      <c r="I195" s="14">
        <v>35</v>
      </c>
      <c r="J195" s="14">
        <v>55</v>
      </c>
      <c r="K195" s="14">
        <v>50</v>
      </c>
      <c r="L195" s="14">
        <v>2</v>
      </c>
      <c r="M195" s="14" t="b">
        <v>0</v>
      </c>
    </row>
    <row r="196" spans="1:13" ht="15" x14ac:dyDescent="0.4">
      <c r="A196" s="14">
        <v>188</v>
      </c>
      <c r="B196" s="14" t="s">
        <v>535</v>
      </c>
      <c r="C196" s="14" t="s">
        <v>137</v>
      </c>
      <c r="D196" s="14" t="s">
        <v>241</v>
      </c>
      <c r="E196" s="14">
        <v>340</v>
      </c>
      <c r="F196" s="14">
        <v>55</v>
      </c>
      <c r="G196" s="14">
        <v>45</v>
      </c>
      <c r="H196" s="14">
        <v>50</v>
      </c>
      <c r="I196" s="14">
        <v>45</v>
      </c>
      <c r="J196" s="14">
        <v>65</v>
      </c>
      <c r="K196" s="14">
        <v>80</v>
      </c>
      <c r="L196" s="14">
        <v>2</v>
      </c>
      <c r="M196" s="14" t="b">
        <v>0</v>
      </c>
    </row>
    <row r="197" spans="1:13" ht="15" x14ac:dyDescent="0.4">
      <c r="A197" s="14">
        <v>189</v>
      </c>
      <c r="B197" s="14" t="s">
        <v>534</v>
      </c>
      <c r="C197" s="14" t="s">
        <v>137</v>
      </c>
      <c r="D197" s="14" t="s">
        <v>241</v>
      </c>
      <c r="E197" s="14">
        <v>460</v>
      </c>
      <c r="F197" s="14">
        <v>75</v>
      </c>
      <c r="G197" s="14">
        <v>55</v>
      </c>
      <c r="H197" s="14">
        <v>70</v>
      </c>
      <c r="I197" s="14">
        <v>55</v>
      </c>
      <c r="J197" s="14">
        <v>95</v>
      </c>
      <c r="K197" s="14">
        <v>110</v>
      </c>
      <c r="L197" s="14">
        <v>2</v>
      </c>
      <c r="M197" s="14" t="b">
        <v>0</v>
      </c>
    </row>
    <row r="198" spans="1:13" ht="15" x14ac:dyDescent="0.4">
      <c r="A198" s="14">
        <v>191</v>
      </c>
      <c r="B198" s="14" t="s">
        <v>532</v>
      </c>
      <c r="C198" s="14" t="s">
        <v>137</v>
      </c>
      <c r="D198" s="14" t="str">
        <f>D197</f>
        <v>Flying</v>
      </c>
      <c r="E198" s="14">
        <v>180</v>
      </c>
      <c r="F198" s="14">
        <v>30</v>
      </c>
      <c r="G198" s="14">
        <v>30</v>
      </c>
      <c r="H198" s="14">
        <v>30</v>
      </c>
      <c r="I198" s="14">
        <v>30</v>
      </c>
      <c r="J198" s="14">
        <v>30</v>
      </c>
      <c r="K198" s="14">
        <v>30</v>
      </c>
      <c r="L198" s="14">
        <v>2</v>
      </c>
      <c r="M198" s="14" t="b">
        <v>0</v>
      </c>
    </row>
    <row r="199" spans="1:13" ht="15" x14ac:dyDescent="0.4">
      <c r="A199" s="14">
        <v>192</v>
      </c>
      <c r="B199" s="14" t="s">
        <v>531</v>
      </c>
      <c r="C199" s="14" t="s">
        <v>137</v>
      </c>
      <c r="D199" s="14" t="str">
        <f>D198</f>
        <v>Flying</v>
      </c>
      <c r="E199" s="14">
        <v>425</v>
      </c>
      <c r="F199" s="14">
        <v>75</v>
      </c>
      <c r="G199" s="14">
        <v>75</v>
      </c>
      <c r="H199" s="14">
        <v>55</v>
      </c>
      <c r="I199" s="14">
        <v>105</v>
      </c>
      <c r="J199" s="14">
        <v>85</v>
      </c>
      <c r="K199" s="14">
        <v>30</v>
      </c>
      <c r="L199" s="14">
        <v>2</v>
      </c>
      <c r="M199" s="14" t="b">
        <v>0</v>
      </c>
    </row>
    <row r="200" spans="1:13" ht="15" x14ac:dyDescent="0.4">
      <c r="A200" s="14">
        <v>252</v>
      </c>
      <c r="B200" s="14" t="s">
        <v>466</v>
      </c>
      <c r="C200" s="14" t="s">
        <v>137</v>
      </c>
      <c r="D200" s="14" t="str">
        <f>D199</f>
        <v>Flying</v>
      </c>
      <c r="E200" s="14">
        <v>310</v>
      </c>
      <c r="F200" s="14">
        <v>40</v>
      </c>
      <c r="G200" s="14">
        <v>45</v>
      </c>
      <c r="H200" s="14">
        <v>35</v>
      </c>
      <c r="I200" s="14">
        <v>65</v>
      </c>
      <c r="J200" s="14">
        <v>55</v>
      </c>
      <c r="K200" s="14">
        <v>70</v>
      </c>
      <c r="L200" s="14">
        <v>3</v>
      </c>
      <c r="M200" s="14" t="b">
        <v>0</v>
      </c>
    </row>
    <row r="201" spans="1:13" ht="15" x14ac:dyDescent="0.4">
      <c r="A201" s="14">
        <v>253</v>
      </c>
      <c r="B201" s="14" t="s">
        <v>465</v>
      </c>
      <c r="C201" s="14" t="s">
        <v>137</v>
      </c>
      <c r="D201" s="14" t="str">
        <f>D200</f>
        <v>Flying</v>
      </c>
      <c r="E201" s="14">
        <v>405</v>
      </c>
      <c r="F201" s="14">
        <v>50</v>
      </c>
      <c r="G201" s="14">
        <v>65</v>
      </c>
      <c r="H201" s="14">
        <v>45</v>
      </c>
      <c r="I201" s="14">
        <v>85</v>
      </c>
      <c r="J201" s="14">
        <v>65</v>
      </c>
      <c r="K201" s="14">
        <v>95</v>
      </c>
      <c r="L201" s="14">
        <v>3</v>
      </c>
      <c r="M201" s="14" t="b">
        <v>0</v>
      </c>
    </row>
    <row r="202" spans="1:13" ht="15" x14ac:dyDescent="0.4">
      <c r="A202" s="14">
        <v>254</v>
      </c>
      <c r="B202" s="14" t="s">
        <v>464</v>
      </c>
      <c r="C202" s="14" t="s">
        <v>137</v>
      </c>
      <c r="D202" s="14" t="str">
        <f>D201</f>
        <v>Flying</v>
      </c>
      <c r="E202" s="14">
        <v>530</v>
      </c>
      <c r="F202" s="14">
        <v>70</v>
      </c>
      <c r="G202" s="14">
        <v>85</v>
      </c>
      <c r="H202" s="14">
        <v>65</v>
      </c>
      <c r="I202" s="14">
        <v>105</v>
      </c>
      <c r="J202" s="14">
        <v>85</v>
      </c>
      <c r="K202" s="14">
        <v>120</v>
      </c>
      <c r="L202" s="14">
        <v>3</v>
      </c>
      <c r="M202" s="14" t="b">
        <v>0</v>
      </c>
    </row>
    <row r="203" spans="1:13" ht="15" x14ac:dyDescent="0.4">
      <c r="A203" s="14">
        <v>254</v>
      </c>
      <c r="B203" s="14" t="s">
        <v>463</v>
      </c>
      <c r="C203" s="14" t="s">
        <v>137</v>
      </c>
      <c r="D203" s="14" t="s">
        <v>233</v>
      </c>
      <c r="E203" s="14">
        <v>630</v>
      </c>
      <c r="F203" s="14">
        <v>70</v>
      </c>
      <c r="G203" s="14">
        <v>110</v>
      </c>
      <c r="H203" s="14">
        <v>75</v>
      </c>
      <c r="I203" s="14">
        <v>145</v>
      </c>
      <c r="J203" s="14">
        <v>85</v>
      </c>
      <c r="K203" s="14">
        <v>145</v>
      </c>
      <c r="L203" s="14">
        <v>3</v>
      </c>
      <c r="M203" s="14" t="b">
        <v>0</v>
      </c>
    </row>
    <row r="204" spans="1:13" ht="15" x14ac:dyDescent="0.4">
      <c r="A204" s="14">
        <v>273</v>
      </c>
      <c r="B204" s="14" t="s">
        <v>442</v>
      </c>
      <c r="C204" s="14" t="s">
        <v>137</v>
      </c>
      <c r="D204" s="14" t="str">
        <f>D203</f>
        <v>Dragon</v>
      </c>
      <c r="E204" s="14">
        <v>220</v>
      </c>
      <c r="F204" s="14">
        <v>40</v>
      </c>
      <c r="G204" s="14">
        <v>40</v>
      </c>
      <c r="H204" s="14">
        <v>50</v>
      </c>
      <c r="I204" s="14">
        <v>30</v>
      </c>
      <c r="J204" s="14">
        <v>30</v>
      </c>
      <c r="K204" s="14">
        <v>30</v>
      </c>
      <c r="L204" s="14">
        <v>3</v>
      </c>
      <c r="M204" s="14" t="b">
        <v>0</v>
      </c>
    </row>
    <row r="205" spans="1:13" ht="15" x14ac:dyDescent="0.4">
      <c r="A205" s="14">
        <v>274</v>
      </c>
      <c r="B205" s="14" t="s">
        <v>441</v>
      </c>
      <c r="C205" s="14" t="s">
        <v>137</v>
      </c>
      <c r="D205" s="14" t="s">
        <v>238</v>
      </c>
      <c r="E205" s="14">
        <v>340</v>
      </c>
      <c r="F205" s="14">
        <v>70</v>
      </c>
      <c r="G205" s="14">
        <v>70</v>
      </c>
      <c r="H205" s="14">
        <v>40</v>
      </c>
      <c r="I205" s="14">
        <v>60</v>
      </c>
      <c r="J205" s="14">
        <v>40</v>
      </c>
      <c r="K205" s="14">
        <v>60</v>
      </c>
      <c r="L205" s="14">
        <v>3</v>
      </c>
      <c r="M205" s="14" t="b">
        <v>0</v>
      </c>
    </row>
    <row r="206" spans="1:13" ht="15" x14ac:dyDescent="0.4">
      <c r="A206" s="14">
        <v>275</v>
      </c>
      <c r="B206" s="14" t="s">
        <v>440</v>
      </c>
      <c r="C206" s="14" t="s">
        <v>137</v>
      </c>
      <c r="D206" s="14" t="s">
        <v>238</v>
      </c>
      <c r="E206" s="14">
        <v>480</v>
      </c>
      <c r="F206" s="14">
        <v>90</v>
      </c>
      <c r="G206" s="14">
        <v>100</v>
      </c>
      <c r="H206" s="14">
        <v>60</v>
      </c>
      <c r="I206" s="14">
        <v>90</v>
      </c>
      <c r="J206" s="14">
        <v>60</v>
      </c>
      <c r="K206" s="14">
        <v>80</v>
      </c>
      <c r="L206" s="14">
        <v>3</v>
      </c>
      <c r="M206" s="14" t="b">
        <v>0</v>
      </c>
    </row>
    <row r="207" spans="1:13" ht="15" x14ac:dyDescent="0.4">
      <c r="A207" s="14">
        <v>285</v>
      </c>
      <c r="B207" s="14" t="s">
        <v>429</v>
      </c>
      <c r="C207" s="14" t="s">
        <v>137</v>
      </c>
      <c r="D207" s="14" t="str">
        <f>D206</f>
        <v>Dark</v>
      </c>
      <c r="E207" s="14">
        <v>295</v>
      </c>
      <c r="F207" s="14">
        <v>60</v>
      </c>
      <c r="G207" s="14">
        <v>40</v>
      </c>
      <c r="H207" s="14">
        <v>60</v>
      </c>
      <c r="I207" s="14">
        <v>40</v>
      </c>
      <c r="J207" s="14">
        <v>60</v>
      </c>
      <c r="K207" s="14">
        <v>35</v>
      </c>
      <c r="L207" s="14">
        <v>3</v>
      </c>
      <c r="M207" s="14" t="b">
        <v>0</v>
      </c>
    </row>
    <row r="208" spans="1:13" ht="15" x14ac:dyDescent="0.4">
      <c r="A208" s="14">
        <v>286</v>
      </c>
      <c r="B208" s="14" t="s">
        <v>428</v>
      </c>
      <c r="C208" s="14" t="s">
        <v>137</v>
      </c>
      <c r="D208" s="14" t="s">
        <v>226</v>
      </c>
      <c r="E208" s="14">
        <v>460</v>
      </c>
      <c r="F208" s="14">
        <v>60</v>
      </c>
      <c r="G208" s="14">
        <v>130</v>
      </c>
      <c r="H208" s="14">
        <v>80</v>
      </c>
      <c r="I208" s="14">
        <v>60</v>
      </c>
      <c r="J208" s="14">
        <v>60</v>
      </c>
      <c r="K208" s="14">
        <v>70</v>
      </c>
      <c r="L208" s="14">
        <v>3</v>
      </c>
      <c r="M208" s="14" t="b">
        <v>0</v>
      </c>
    </row>
    <row r="209" spans="1:13" ht="15" x14ac:dyDescent="0.4">
      <c r="A209" s="14">
        <v>315</v>
      </c>
      <c r="B209" s="14" t="s">
        <v>394</v>
      </c>
      <c r="C209" s="14" t="s">
        <v>137</v>
      </c>
      <c r="D209" s="14" t="s">
        <v>251</v>
      </c>
      <c r="E209" s="14">
        <v>400</v>
      </c>
      <c r="F209" s="14">
        <v>50</v>
      </c>
      <c r="G209" s="14">
        <v>60</v>
      </c>
      <c r="H209" s="14">
        <v>45</v>
      </c>
      <c r="I209" s="14">
        <v>100</v>
      </c>
      <c r="J209" s="14">
        <v>80</v>
      </c>
      <c r="K209" s="14">
        <v>65</v>
      </c>
      <c r="L209" s="14">
        <v>3</v>
      </c>
      <c r="M209" s="14" t="b">
        <v>0</v>
      </c>
    </row>
    <row r="210" spans="1:13" ht="15" x14ac:dyDescent="0.4">
      <c r="A210" s="14">
        <v>331</v>
      </c>
      <c r="B210" s="14" t="s">
        <v>376</v>
      </c>
      <c r="C210" s="14" t="s">
        <v>137</v>
      </c>
      <c r="D210" s="14" t="str">
        <f>D209</f>
        <v>Poison</v>
      </c>
      <c r="E210" s="14">
        <v>335</v>
      </c>
      <c r="F210" s="14">
        <v>50</v>
      </c>
      <c r="G210" s="14">
        <v>85</v>
      </c>
      <c r="H210" s="14">
        <v>40</v>
      </c>
      <c r="I210" s="14">
        <v>85</v>
      </c>
      <c r="J210" s="14">
        <v>40</v>
      </c>
      <c r="K210" s="14">
        <v>35</v>
      </c>
      <c r="L210" s="14">
        <v>3</v>
      </c>
      <c r="M210" s="14" t="b">
        <v>0</v>
      </c>
    </row>
    <row r="211" spans="1:13" ht="15" x14ac:dyDescent="0.4">
      <c r="A211" s="14">
        <v>332</v>
      </c>
      <c r="B211" s="14" t="s">
        <v>375</v>
      </c>
      <c r="C211" s="14" t="s">
        <v>137</v>
      </c>
      <c r="D211" s="14" t="s">
        <v>238</v>
      </c>
      <c r="E211" s="14">
        <v>475</v>
      </c>
      <c r="F211" s="14">
        <v>70</v>
      </c>
      <c r="G211" s="14">
        <v>115</v>
      </c>
      <c r="H211" s="14">
        <v>60</v>
      </c>
      <c r="I211" s="14">
        <v>115</v>
      </c>
      <c r="J211" s="14">
        <v>60</v>
      </c>
      <c r="K211" s="14">
        <v>55</v>
      </c>
      <c r="L211" s="14">
        <v>3</v>
      </c>
      <c r="M211" s="14" t="b">
        <v>0</v>
      </c>
    </row>
    <row r="212" spans="1:13" ht="15" x14ac:dyDescent="0.4">
      <c r="A212" s="14">
        <v>357</v>
      </c>
      <c r="B212" s="14" t="s">
        <v>348</v>
      </c>
      <c r="C212" s="14" t="s">
        <v>137</v>
      </c>
      <c r="D212" s="14" t="s">
        <v>241</v>
      </c>
      <c r="E212" s="14">
        <v>460</v>
      </c>
      <c r="F212" s="14">
        <v>99</v>
      </c>
      <c r="G212" s="14">
        <v>68</v>
      </c>
      <c r="H212" s="14">
        <v>83</v>
      </c>
      <c r="I212" s="14">
        <v>72</v>
      </c>
      <c r="J212" s="14">
        <v>87</v>
      </c>
      <c r="K212" s="14">
        <v>51</v>
      </c>
      <c r="L212" s="14">
        <v>3</v>
      </c>
      <c r="M212" s="14" t="b">
        <v>0</v>
      </c>
    </row>
    <row r="213" spans="1:13" ht="15" x14ac:dyDescent="0.4">
      <c r="A213" s="14">
        <v>387</v>
      </c>
      <c r="B213" s="14" t="s">
        <v>305</v>
      </c>
      <c r="C213" s="14" t="s">
        <v>137</v>
      </c>
      <c r="D213" s="14" t="str">
        <f>D212</f>
        <v>Flying</v>
      </c>
      <c r="E213" s="14">
        <v>318</v>
      </c>
      <c r="F213" s="14">
        <v>55</v>
      </c>
      <c r="G213" s="14">
        <v>68</v>
      </c>
      <c r="H213" s="14">
        <v>64</v>
      </c>
      <c r="I213" s="14">
        <v>45</v>
      </c>
      <c r="J213" s="14">
        <v>55</v>
      </c>
      <c r="K213" s="14">
        <v>31</v>
      </c>
      <c r="L213" s="14">
        <v>4</v>
      </c>
      <c r="M213" s="14" t="b">
        <v>0</v>
      </c>
    </row>
    <row r="214" spans="1:13" ht="15" x14ac:dyDescent="0.4">
      <c r="A214" s="14">
        <v>388</v>
      </c>
      <c r="B214" s="14" t="s">
        <v>304</v>
      </c>
      <c r="C214" s="14" t="s">
        <v>137</v>
      </c>
      <c r="D214" s="14" t="str">
        <f>D213</f>
        <v>Flying</v>
      </c>
      <c r="E214" s="14">
        <v>405</v>
      </c>
      <c r="F214" s="14">
        <v>75</v>
      </c>
      <c r="G214" s="14">
        <v>89</v>
      </c>
      <c r="H214" s="14">
        <v>85</v>
      </c>
      <c r="I214" s="14">
        <v>55</v>
      </c>
      <c r="J214" s="14">
        <v>65</v>
      </c>
      <c r="K214" s="14">
        <v>36</v>
      </c>
      <c r="L214" s="14">
        <v>4</v>
      </c>
      <c r="M214" s="14" t="b">
        <v>0</v>
      </c>
    </row>
    <row r="215" spans="1:13" ht="15" x14ac:dyDescent="0.4">
      <c r="A215" s="14">
        <v>389</v>
      </c>
      <c r="B215" s="14" t="s">
        <v>303</v>
      </c>
      <c r="C215" s="14" t="s">
        <v>137</v>
      </c>
      <c r="D215" s="14" t="s">
        <v>232</v>
      </c>
      <c r="E215" s="14">
        <v>525</v>
      </c>
      <c r="F215" s="14">
        <v>95</v>
      </c>
      <c r="G215" s="14">
        <v>109</v>
      </c>
      <c r="H215" s="14">
        <v>105</v>
      </c>
      <c r="I215" s="14">
        <v>75</v>
      </c>
      <c r="J215" s="14">
        <v>85</v>
      </c>
      <c r="K215" s="14">
        <v>56</v>
      </c>
      <c r="L215" s="14">
        <v>4</v>
      </c>
      <c r="M215" s="14" t="b">
        <v>0</v>
      </c>
    </row>
    <row r="216" spans="1:13" ht="15" x14ac:dyDescent="0.4">
      <c r="A216" s="14">
        <v>406</v>
      </c>
      <c r="B216" s="14" t="s">
        <v>286</v>
      </c>
      <c r="C216" s="14" t="s">
        <v>137</v>
      </c>
      <c r="D216" s="14" t="s">
        <v>251</v>
      </c>
      <c r="E216" s="14">
        <v>280</v>
      </c>
      <c r="F216" s="14">
        <v>40</v>
      </c>
      <c r="G216" s="14">
        <v>30</v>
      </c>
      <c r="H216" s="14">
        <v>35</v>
      </c>
      <c r="I216" s="14">
        <v>50</v>
      </c>
      <c r="J216" s="14">
        <v>70</v>
      </c>
      <c r="K216" s="14">
        <v>55</v>
      </c>
      <c r="L216" s="14">
        <v>4</v>
      </c>
      <c r="M216" s="14" t="b">
        <v>0</v>
      </c>
    </row>
    <row r="217" spans="1:13" ht="15" x14ac:dyDescent="0.4">
      <c r="A217" s="14">
        <v>407</v>
      </c>
      <c r="B217" s="14" t="s">
        <v>285</v>
      </c>
      <c r="C217" s="14" t="s">
        <v>137</v>
      </c>
      <c r="D217" s="14" t="s">
        <v>251</v>
      </c>
      <c r="E217" s="14">
        <v>515</v>
      </c>
      <c r="F217" s="14">
        <v>60</v>
      </c>
      <c r="G217" s="14">
        <v>70</v>
      </c>
      <c r="H217" s="14">
        <v>65</v>
      </c>
      <c r="I217" s="14">
        <v>125</v>
      </c>
      <c r="J217" s="14">
        <v>105</v>
      </c>
      <c r="K217" s="14">
        <v>90</v>
      </c>
      <c r="L217" s="14">
        <v>4</v>
      </c>
      <c r="M217" s="14" t="b">
        <v>0</v>
      </c>
    </row>
    <row r="218" spans="1:13" ht="15" x14ac:dyDescent="0.4">
      <c r="A218" s="14">
        <v>420</v>
      </c>
      <c r="B218" s="14" t="s">
        <v>268</v>
      </c>
      <c r="C218" s="14" t="s">
        <v>137</v>
      </c>
      <c r="D218" s="14" t="str">
        <f t="shared" ref="D218:D225" si="4">D217</f>
        <v>Poison</v>
      </c>
      <c r="E218" s="14">
        <v>275</v>
      </c>
      <c r="F218" s="14">
        <v>45</v>
      </c>
      <c r="G218" s="14">
        <v>35</v>
      </c>
      <c r="H218" s="14">
        <v>45</v>
      </c>
      <c r="I218" s="14">
        <v>62</v>
      </c>
      <c r="J218" s="14">
        <v>53</v>
      </c>
      <c r="K218" s="14">
        <v>35</v>
      </c>
      <c r="L218" s="14">
        <v>4</v>
      </c>
      <c r="M218" s="14" t="b">
        <v>0</v>
      </c>
    </row>
    <row r="219" spans="1:13" ht="15" x14ac:dyDescent="0.4">
      <c r="A219" s="14">
        <v>421</v>
      </c>
      <c r="B219" s="14" t="s">
        <v>267</v>
      </c>
      <c r="C219" s="14" t="s">
        <v>137</v>
      </c>
      <c r="D219" s="14" t="str">
        <f t="shared" si="4"/>
        <v>Poison</v>
      </c>
      <c r="E219" s="14">
        <v>450</v>
      </c>
      <c r="F219" s="14">
        <v>70</v>
      </c>
      <c r="G219" s="14">
        <v>60</v>
      </c>
      <c r="H219" s="14">
        <v>70</v>
      </c>
      <c r="I219" s="14">
        <v>87</v>
      </c>
      <c r="J219" s="14">
        <v>78</v>
      </c>
      <c r="K219" s="14">
        <v>85</v>
      </c>
      <c r="L219" s="14">
        <v>4</v>
      </c>
      <c r="M219" s="14" t="b">
        <v>0</v>
      </c>
    </row>
    <row r="220" spans="1:13" ht="15" x14ac:dyDescent="0.4">
      <c r="A220" s="14">
        <v>27</v>
      </c>
      <c r="B220" s="14" t="s">
        <v>706</v>
      </c>
      <c r="C220" s="14" t="s">
        <v>232</v>
      </c>
      <c r="D220" s="14" t="str">
        <f t="shared" si="4"/>
        <v>Poison</v>
      </c>
      <c r="E220" s="14">
        <v>300</v>
      </c>
      <c r="F220" s="14">
        <v>50</v>
      </c>
      <c r="G220" s="14">
        <v>75</v>
      </c>
      <c r="H220" s="14">
        <v>85</v>
      </c>
      <c r="I220" s="14">
        <v>20</v>
      </c>
      <c r="J220" s="14">
        <v>30</v>
      </c>
      <c r="K220" s="14">
        <v>40</v>
      </c>
      <c r="L220" s="14">
        <v>1</v>
      </c>
      <c r="M220" s="14" t="b">
        <v>0</v>
      </c>
    </row>
    <row r="221" spans="1:13" ht="15" x14ac:dyDescent="0.4">
      <c r="A221" s="14">
        <v>28</v>
      </c>
      <c r="B221" s="14" t="s">
        <v>705</v>
      </c>
      <c r="C221" s="14" t="s">
        <v>232</v>
      </c>
      <c r="D221" s="14" t="str">
        <f t="shared" si="4"/>
        <v>Poison</v>
      </c>
      <c r="E221" s="14">
        <v>450</v>
      </c>
      <c r="F221" s="14">
        <v>75</v>
      </c>
      <c r="G221" s="14">
        <v>100</v>
      </c>
      <c r="H221" s="14">
        <v>110</v>
      </c>
      <c r="I221" s="14">
        <v>45</v>
      </c>
      <c r="J221" s="14">
        <v>55</v>
      </c>
      <c r="K221" s="14">
        <v>65</v>
      </c>
      <c r="L221" s="14">
        <v>1</v>
      </c>
      <c r="M221" s="14" t="b">
        <v>0</v>
      </c>
    </row>
    <row r="222" spans="1:13" ht="15" x14ac:dyDescent="0.4">
      <c r="A222" s="14">
        <v>50</v>
      </c>
      <c r="B222" s="14" t="s">
        <v>683</v>
      </c>
      <c r="C222" s="14" t="s">
        <v>232</v>
      </c>
      <c r="D222" s="14" t="str">
        <f t="shared" si="4"/>
        <v>Poison</v>
      </c>
      <c r="E222" s="14">
        <v>265</v>
      </c>
      <c r="F222" s="14">
        <v>10</v>
      </c>
      <c r="G222" s="14">
        <v>55</v>
      </c>
      <c r="H222" s="14">
        <v>25</v>
      </c>
      <c r="I222" s="14">
        <v>35</v>
      </c>
      <c r="J222" s="14">
        <v>45</v>
      </c>
      <c r="K222" s="14">
        <v>95</v>
      </c>
      <c r="L222" s="14">
        <v>1</v>
      </c>
      <c r="M222" s="14" t="b">
        <v>0</v>
      </c>
    </row>
    <row r="223" spans="1:13" ht="15" x14ac:dyDescent="0.4">
      <c r="A223" s="14">
        <v>51</v>
      </c>
      <c r="B223" s="14" t="s">
        <v>682</v>
      </c>
      <c r="C223" s="14" t="s">
        <v>232</v>
      </c>
      <c r="D223" s="14" t="str">
        <f t="shared" si="4"/>
        <v>Poison</v>
      </c>
      <c r="E223" s="14">
        <v>405</v>
      </c>
      <c r="F223" s="14">
        <v>35</v>
      </c>
      <c r="G223" s="14">
        <v>80</v>
      </c>
      <c r="H223" s="14">
        <v>50</v>
      </c>
      <c r="I223" s="14">
        <v>50</v>
      </c>
      <c r="J223" s="14">
        <v>70</v>
      </c>
      <c r="K223" s="14">
        <v>120</v>
      </c>
      <c r="L223" s="14">
        <v>1</v>
      </c>
      <c r="M223" s="14" t="b">
        <v>0</v>
      </c>
    </row>
    <row r="224" spans="1:13" ht="15" x14ac:dyDescent="0.4">
      <c r="A224" s="14">
        <v>104</v>
      </c>
      <c r="B224" s="14" t="s">
        <v>626</v>
      </c>
      <c r="C224" s="14" t="s">
        <v>232</v>
      </c>
      <c r="D224" s="14" t="str">
        <f t="shared" si="4"/>
        <v>Poison</v>
      </c>
      <c r="E224" s="14">
        <v>320</v>
      </c>
      <c r="F224" s="14">
        <v>50</v>
      </c>
      <c r="G224" s="14">
        <v>50</v>
      </c>
      <c r="H224" s="14">
        <v>95</v>
      </c>
      <c r="I224" s="14">
        <v>40</v>
      </c>
      <c r="J224" s="14">
        <v>50</v>
      </c>
      <c r="K224" s="14">
        <v>35</v>
      </c>
      <c r="L224" s="14">
        <v>1</v>
      </c>
      <c r="M224" s="14" t="b">
        <v>0</v>
      </c>
    </row>
    <row r="225" spans="1:13" ht="15" x14ac:dyDescent="0.4">
      <c r="A225" s="14">
        <v>105</v>
      </c>
      <c r="B225" s="14" t="s">
        <v>625</v>
      </c>
      <c r="C225" s="14" t="s">
        <v>232</v>
      </c>
      <c r="D225" s="14" t="str">
        <f t="shared" si="4"/>
        <v>Poison</v>
      </c>
      <c r="E225" s="14">
        <v>425</v>
      </c>
      <c r="F225" s="14">
        <v>60</v>
      </c>
      <c r="G225" s="14">
        <v>80</v>
      </c>
      <c r="H225" s="14">
        <v>110</v>
      </c>
      <c r="I225" s="14">
        <v>50</v>
      </c>
      <c r="J225" s="14">
        <v>80</v>
      </c>
      <c r="K225" s="14">
        <v>45</v>
      </c>
      <c r="L225" s="14">
        <v>1</v>
      </c>
      <c r="M225" s="14" t="b">
        <v>0</v>
      </c>
    </row>
    <row r="226" spans="1:13" ht="15" x14ac:dyDescent="0.4">
      <c r="A226" s="14">
        <v>111</v>
      </c>
      <c r="B226" s="14" t="s">
        <v>619</v>
      </c>
      <c r="C226" s="14" t="s">
        <v>232</v>
      </c>
      <c r="D226" s="14" t="s">
        <v>247</v>
      </c>
      <c r="E226" s="14">
        <v>345</v>
      </c>
      <c r="F226" s="14">
        <v>80</v>
      </c>
      <c r="G226" s="14">
        <v>85</v>
      </c>
      <c r="H226" s="14">
        <v>95</v>
      </c>
      <c r="I226" s="14">
        <v>30</v>
      </c>
      <c r="J226" s="14">
        <v>30</v>
      </c>
      <c r="K226" s="14">
        <v>25</v>
      </c>
      <c r="L226" s="14">
        <v>1</v>
      </c>
      <c r="M226" s="14" t="b">
        <v>0</v>
      </c>
    </row>
    <row r="227" spans="1:13" ht="15" x14ac:dyDescent="0.4">
      <c r="A227" s="14">
        <v>112</v>
      </c>
      <c r="B227" s="14" t="s">
        <v>618</v>
      </c>
      <c r="C227" s="14" t="s">
        <v>232</v>
      </c>
      <c r="D227" s="14" t="s">
        <v>247</v>
      </c>
      <c r="E227" s="14">
        <v>485</v>
      </c>
      <c r="F227" s="14">
        <v>105</v>
      </c>
      <c r="G227" s="14">
        <v>130</v>
      </c>
      <c r="H227" s="14">
        <v>120</v>
      </c>
      <c r="I227" s="14">
        <v>45</v>
      </c>
      <c r="J227" s="14">
        <v>45</v>
      </c>
      <c r="K227" s="14">
        <v>40</v>
      </c>
      <c r="L227" s="14">
        <v>1</v>
      </c>
      <c r="M227" s="14" t="b">
        <v>0</v>
      </c>
    </row>
    <row r="228" spans="1:13" ht="15" x14ac:dyDescent="0.4">
      <c r="A228" s="14">
        <v>207</v>
      </c>
      <c r="B228" s="14" t="s">
        <v>516</v>
      </c>
      <c r="C228" s="14" t="s">
        <v>232</v>
      </c>
      <c r="D228" s="14" t="s">
        <v>241</v>
      </c>
      <c r="E228" s="14">
        <v>430</v>
      </c>
      <c r="F228" s="14">
        <v>65</v>
      </c>
      <c r="G228" s="14">
        <v>75</v>
      </c>
      <c r="H228" s="14">
        <v>105</v>
      </c>
      <c r="I228" s="14">
        <v>35</v>
      </c>
      <c r="J228" s="14">
        <v>65</v>
      </c>
      <c r="K228" s="14">
        <v>85</v>
      </c>
      <c r="L228" s="14">
        <v>2</v>
      </c>
      <c r="M228" s="14" t="b">
        <v>0</v>
      </c>
    </row>
    <row r="229" spans="1:13" ht="15" x14ac:dyDescent="0.4">
      <c r="A229" s="14">
        <v>231</v>
      </c>
      <c r="B229" s="14" t="s">
        <v>488</v>
      </c>
      <c r="C229" s="14" t="s">
        <v>232</v>
      </c>
      <c r="D229" s="14" t="str">
        <f>D228</f>
        <v>Flying</v>
      </c>
      <c r="E229" s="14">
        <v>330</v>
      </c>
      <c r="F229" s="14">
        <v>90</v>
      </c>
      <c r="G229" s="14">
        <v>60</v>
      </c>
      <c r="H229" s="14">
        <v>60</v>
      </c>
      <c r="I229" s="14">
        <v>40</v>
      </c>
      <c r="J229" s="14">
        <v>40</v>
      </c>
      <c r="K229" s="14">
        <v>40</v>
      </c>
      <c r="L229" s="14">
        <v>2</v>
      </c>
      <c r="M229" s="14" t="b">
        <v>0</v>
      </c>
    </row>
    <row r="230" spans="1:13" ht="15" x14ac:dyDescent="0.4">
      <c r="A230" s="14">
        <v>232</v>
      </c>
      <c r="B230" s="14" t="s">
        <v>487</v>
      </c>
      <c r="C230" s="14" t="s">
        <v>232</v>
      </c>
      <c r="D230" s="14" t="str">
        <f>D229</f>
        <v>Flying</v>
      </c>
      <c r="E230" s="14">
        <v>500</v>
      </c>
      <c r="F230" s="14">
        <v>90</v>
      </c>
      <c r="G230" s="14">
        <v>120</v>
      </c>
      <c r="H230" s="14">
        <v>120</v>
      </c>
      <c r="I230" s="14">
        <v>60</v>
      </c>
      <c r="J230" s="14">
        <v>60</v>
      </c>
      <c r="K230" s="14">
        <v>50</v>
      </c>
      <c r="L230" s="14">
        <v>2</v>
      </c>
      <c r="M230" s="14" t="b">
        <v>0</v>
      </c>
    </row>
    <row r="231" spans="1:13" ht="15" x14ac:dyDescent="0.4">
      <c r="A231" s="14">
        <v>328</v>
      </c>
      <c r="B231" s="14" t="s">
        <v>379</v>
      </c>
      <c r="C231" s="14" t="s">
        <v>232</v>
      </c>
      <c r="D231" s="14" t="str">
        <f>D230</f>
        <v>Flying</v>
      </c>
      <c r="E231" s="14">
        <v>290</v>
      </c>
      <c r="F231" s="14">
        <v>45</v>
      </c>
      <c r="G231" s="14">
        <v>100</v>
      </c>
      <c r="H231" s="14">
        <v>45</v>
      </c>
      <c r="I231" s="14">
        <v>45</v>
      </c>
      <c r="J231" s="14">
        <v>45</v>
      </c>
      <c r="K231" s="14">
        <v>10</v>
      </c>
      <c r="L231" s="14">
        <v>3</v>
      </c>
      <c r="M231" s="14" t="b">
        <v>0</v>
      </c>
    </row>
    <row r="232" spans="1:13" ht="15" x14ac:dyDescent="0.4">
      <c r="A232" s="14">
        <v>329</v>
      </c>
      <c r="B232" s="14" t="s">
        <v>378</v>
      </c>
      <c r="C232" s="14" t="s">
        <v>232</v>
      </c>
      <c r="D232" s="14" t="s">
        <v>233</v>
      </c>
      <c r="E232" s="14">
        <v>340</v>
      </c>
      <c r="F232" s="14">
        <v>50</v>
      </c>
      <c r="G232" s="14">
        <v>70</v>
      </c>
      <c r="H232" s="14">
        <v>50</v>
      </c>
      <c r="I232" s="14">
        <v>50</v>
      </c>
      <c r="J232" s="14">
        <v>50</v>
      </c>
      <c r="K232" s="14">
        <v>70</v>
      </c>
      <c r="L232" s="14">
        <v>3</v>
      </c>
      <c r="M232" s="14" t="b">
        <v>0</v>
      </c>
    </row>
    <row r="233" spans="1:13" ht="15" x14ac:dyDescent="0.4">
      <c r="A233" s="14">
        <v>330</v>
      </c>
      <c r="B233" s="14" t="s">
        <v>377</v>
      </c>
      <c r="C233" s="14" t="s">
        <v>232</v>
      </c>
      <c r="D233" s="14" t="s">
        <v>233</v>
      </c>
      <c r="E233" s="14">
        <v>520</v>
      </c>
      <c r="F233" s="14">
        <v>80</v>
      </c>
      <c r="G233" s="14">
        <v>100</v>
      </c>
      <c r="H233" s="14">
        <v>80</v>
      </c>
      <c r="I233" s="14">
        <v>80</v>
      </c>
      <c r="J233" s="14">
        <v>80</v>
      </c>
      <c r="K233" s="14">
        <v>100</v>
      </c>
      <c r="L233" s="14">
        <v>3</v>
      </c>
      <c r="M233" s="14" t="b">
        <v>0</v>
      </c>
    </row>
    <row r="234" spans="1:13" ht="15" x14ac:dyDescent="0.4">
      <c r="A234" s="14">
        <v>343</v>
      </c>
      <c r="B234" s="14" t="s">
        <v>363</v>
      </c>
      <c r="C234" s="14" t="s">
        <v>232</v>
      </c>
      <c r="D234" s="14" t="s">
        <v>245</v>
      </c>
      <c r="E234" s="14">
        <v>300</v>
      </c>
      <c r="F234" s="14">
        <v>40</v>
      </c>
      <c r="G234" s="14">
        <v>40</v>
      </c>
      <c r="H234" s="14">
        <v>55</v>
      </c>
      <c r="I234" s="14">
        <v>40</v>
      </c>
      <c r="J234" s="14">
        <v>70</v>
      </c>
      <c r="K234" s="14">
        <v>55</v>
      </c>
      <c r="L234" s="14">
        <v>3</v>
      </c>
      <c r="M234" s="14" t="b">
        <v>0</v>
      </c>
    </row>
    <row r="235" spans="1:13" ht="15" x14ac:dyDescent="0.4">
      <c r="A235" s="14">
        <v>344</v>
      </c>
      <c r="B235" s="14" t="s">
        <v>362</v>
      </c>
      <c r="C235" s="14" t="s">
        <v>232</v>
      </c>
      <c r="D235" s="14" t="s">
        <v>245</v>
      </c>
      <c r="E235" s="14">
        <v>500</v>
      </c>
      <c r="F235" s="14">
        <v>60</v>
      </c>
      <c r="G235" s="14">
        <v>70</v>
      </c>
      <c r="H235" s="14">
        <v>105</v>
      </c>
      <c r="I235" s="14">
        <v>70</v>
      </c>
      <c r="J235" s="14">
        <v>120</v>
      </c>
      <c r="K235" s="14">
        <v>75</v>
      </c>
      <c r="L235" s="14">
        <v>3</v>
      </c>
      <c r="M235" s="14" t="b">
        <v>0</v>
      </c>
    </row>
    <row r="236" spans="1:13" ht="15" x14ac:dyDescent="0.4">
      <c r="A236" s="14">
        <v>383</v>
      </c>
      <c r="B236" s="14" t="s">
        <v>314</v>
      </c>
      <c r="C236" s="14" t="s">
        <v>232</v>
      </c>
      <c r="D236" s="14" t="str">
        <f>D235</f>
        <v>Psychic</v>
      </c>
      <c r="E236" s="14">
        <v>670</v>
      </c>
      <c r="F236" s="14">
        <v>100</v>
      </c>
      <c r="G236" s="14">
        <v>150</v>
      </c>
      <c r="H236" s="14">
        <v>140</v>
      </c>
      <c r="I236" s="14">
        <v>100</v>
      </c>
      <c r="J236" s="14">
        <v>90</v>
      </c>
      <c r="K236" s="14">
        <v>90</v>
      </c>
      <c r="L236" s="14">
        <v>3</v>
      </c>
      <c r="M236" s="14" t="b">
        <v>1</v>
      </c>
    </row>
    <row r="237" spans="1:13" ht="15" x14ac:dyDescent="0.4">
      <c r="A237" s="14">
        <v>383</v>
      </c>
      <c r="B237" s="14" t="s">
        <v>313</v>
      </c>
      <c r="C237" s="14" t="s">
        <v>232</v>
      </c>
      <c r="D237" s="14" t="s">
        <v>133</v>
      </c>
      <c r="E237" s="14">
        <v>770</v>
      </c>
      <c r="F237" s="14">
        <v>100</v>
      </c>
      <c r="G237" s="14">
        <v>180</v>
      </c>
      <c r="H237" s="14">
        <v>160</v>
      </c>
      <c r="I237" s="14">
        <v>150</v>
      </c>
      <c r="J237" s="14">
        <v>90</v>
      </c>
      <c r="K237" s="14">
        <v>90</v>
      </c>
      <c r="L237" s="14">
        <v>3</v>
      </c>
      <c r="M237" s="14" t="b">
        <v>1</v>
      </c>
    </row>
    <row r="238" spans="1:13" ht="15" x14ac:dyDescent="0.4">
      <c r="A238" s="14">
        <v>124</v>
      </c>
      <c r="B238" s="14" t="s">
        <v>605</v>
      </c>
      <c r="C238" s="14" t="s">
        <v>322</v>
      </c>
      <c r="D238" s="14" t="s">
        <v>245</v>
      </c>
      <c r="E238" s="14">
        <v>455</v>
      </c>
      <c r="F238" s="14">
        <v>65</v>
      </c>
      <c r="G238" s="14">
        <v>50</v>
      </c>
      <c r="H238" s="14">
        <v>35</v>
      </c>
      <c r="I238" s="14">
        <v>115</v>
      </c>
      <c r="J238" s="14">
        <v>95</v>
      </c>
      <c r="K238" s="14">
        <v>95</v>
      </c>
      <c r="L238" s="14">
        <v>1</v>
      </c>
      <c r="M238" s="14" t="b">
        <v>0</v>
      </c>
    </row>
    <row r="239" spans="1:13" ht="15" x14ac:dyDescent="0.4">
      <c r="A239" s="14">
        <v>144</v>
      </c>
      <c r="B239" s="14" t="s">
        <v>582</v>
      </c>
      <c r="C239" s="14" t="s">
        <v>322</v>
      </c>
      <c r="D239" s="14" t="s">
        <v>241</v>
      </c>
      <c r="E239" s="14">
        <v>580</v>
      </c>
      <c r="F239" s="14">
        <v>90</v>
      </c>
      <c r="G239" s="14">
        <v>85</v>
      </c>
      <c r="H239" s="14">
        <v>100</v>
      </c>
      <c r="I239" s="14">
        <v>95</v>
      </c>
      <c r="J239" s="14">
        <v>125</v>
      </c>
      <c r="K239" s="14">
        <v>85</v>
      </c>
      <c r="L239" s="14">
        <v>1</v>
      </c>
      <c r="M239" s="14" t="b">
        <v>1</v>
      </c>
    </row>
    <row r="240" spans="1:13" ht="15" x14ac:dyDescent="0.4">
      <c r="A240" s="14">
        <v>220</v>
      </c>
      <c r="B240" s="14" t="s">
        <v>500</v>
      </c>
      <c r="C240" s="14" t="s">
        <v>322</v>
      </c>
      <c r="D240" s="14" t="s">
        <v>232</v>
      </c>
      <c r="E240" s="14">
        <v>250</v>
      </c>
      <c r="F240" s="14">
        <v>50</v>
      </c>
      <c r="G240" s="14">
        <v>50</v>
      </c>
      <c r="H240" s="14">
        <v>40</v>
      </c>
      <c r="I240" s="14">
        <v>30</v>
      </c>
      <c r="J240" s="14">
        <v>30</v>
      </c>
      <c r="K240" s="14">
        <v>50</v>
      </c>
      <c r="L240" s="14">
        <v>2</v>
      </c>
      <c r="M240" s="14" t="b">
        <v>0</v>
      </c>
    </row>
    <row r="241" spans="1:13" ht="15" x14ac:dyDescent="0.4">
      <c r="A241" s="14">
        <v>221</v>
      </c>
      <c r="B241" s="14" t="s">
        <v>499</v>
      </c>
      <c r="C241" s="14" t="s">
        <v>322</v>
      </c>
      <c r="D241" s="14" t="s">
        <v>232</v>
      </c>
      <c r="E241" s="14">
        <v>450</v>
      </c>
      <c r="F241" s="14">
        <v>100</v>
      </c>
      <c r="G241" s="14">
        <v>100</v>
      </c>
      <c r="H241" s="14">
        <v>80</v>
      </c>
      <c r="I241" s="14">
        <v>60</v>
      </c>
      <c r="J241" s="14">
        <v>60</v>
      </c>
      <c r="K241" s="14">
        <v>50</v>
      </c>
      <c r="L241" s="14">
        <v>2</v>
      </c>
      <c r="M241" s="14" t="b">
        <v>0</v>
      </c>
    </row>
    <row r="242" spans="1:13" ht="15" x14ac:dyDescent="0.4">
      <c r="A242" s="14">
        <v>225</v>
      </c>
      <c r="B242" s="14" t="s">
        <v>495</v>
      </c>
      <c r="C242" s="14" t="s">
        <v>322</v>
      </c>
      <c r="D242" s="14" t="s">
        <v>241</v>
      </c>
      <c r="E242" s="14">
        <v>330</v>
      </c>
      <c r="F242" s="14">
        <v>45</v>
      </c>
      <c r="G242" s="14">
        <v>55</v>
      </c>
      <c r="H242" s="14">
        <v>45</v>
      </c>
      <c r="I242" s="14">
        <v>65</v>
      </c>
      <c r="J242" s="14">
        <v>45</v>
      </c>
      <c r="K242" s="14">
        <v>75</v>
      </c>
      <c r="L242" s="14">
        <v>2</v>
      </c>
      <c r="M242" s="14" t="b">
        <v>0</v>
      </c>
    </row>
    <row r="243" spans="1:13" ht="15" x14ac:dyDescent="0.4">
      <c r="A243" s="14">
        <v>238</v>
      </c>
      <c r="B243" s="14" t="s">
        <v>481</v>
      </c>
      <c r="C243" s="14" t="s">
        <v>322</v>
      </c>
      <c r="D243" s="14" t="s">
        <v>245</v>
      </c>
      <c r="E243" s="14">
        <v>305</v>
      </c>
      <c r="F243" s="14">
        <v>45</v>
      </c>
      <c r="G243" s="14">
        <v>30</v>
      </c>
      <c r="H243" s="14">
        <v>15</v>
      </c>
      <c r="I243" s="14">
        <v>85</v>
      </c>
      <c r="J243" s="14">
        <v>65</v>
      </c>
      <c r="K243" s="14">
        <v>65</v>
      </c>
      <c r="L243" s="14">
        <v>2</v>
      </c>
      <c r="M243" s="14" t="b">
        <v>0</v>
      </c>
    </row>
    <row r="244" spans="1:13" ht="15" x14ac:dyDescent="0.4">
      <c r="A244" s="14">
        <v>361</v>
      </c>
      <c r="B244" s="14" t="s">
        <v>343</v>
      </c>
      <c r="C244" s="14" t="s">
        <v>322</v>
      </c>
      <c r="D244" s="14" t="str">
        <f>D243</f>
        <v>Psychic</v>
      </c>
      <c r="E244" s="14">
        <v>300</v>
      </c>
      <c r="F244" s="14">
        <v>50</v>
      </c>
      <c r="G244" s="14">
        <v>50</v>
      </c>
      <c r="H244" s="14">
        <v>50</v>
      </c>
      <c r="I244" s="14">
        <v>50</v>
      </c>
      <c r="J244" s="14">
        <v>50</v>
      </c>
      <c r="K244" s="14">
        <v>50</v>
      </c>
      <c r="L244" s="14">
        <v>3</v>
      </c>
      <c r="M244" s="14" t="b">
        <v>0</v>
      </c>
    </row>
    <row r="245" spans="1:13" ht="15" x14ac:dyDescent="0.4">
      <c r="A245" s="14">
        <v>362</v>
      </c>
      <c r="B245" s="14" t="s">
        <v>342</v>
      </c>
      <c r="C245" s="14" t="s">
        <v>322</v>
      </c>
      <c r="D245" s="14" t="str">
        <f>D244</f>
        <v>Psychic</v>
      </c>
      <c r="E245" s="14">
        <v>480</v>
      </c>
      <c r="F245" s="14">
        <v>80</v>
      </c>
      <c r="G245" s="14">
        <v>80</v>
      </c>
      <c r="H245" s="14">
        <v>80</v>
      </c>
      <c r="I245" s="14">
        <v>80</v>
      </c>
      <c r="J245" s="14">
        <v>80</v>
      </c>
      <c r="K245" s="14">
        <v>80</v>
      </c>
      <c r="L245" s="14">
        <v>3</v>
      </c>
      <c r="M245" s="14" t="b">
        <v>0</v>
      </c>
    </row>
    <row r="246" spans="1:13" ht="15" x14ac:dyDescent="0.4">
      <c r="A246" s="14">
        <v>362</v>
      </c>
      <c r="B246" s="14" t="s">
        <v>341</v>
      </c>
      <c r="C246" s="14" t="s">
        <v>322</v>
      </c>
      <c r="D246" s="14" t="str">
        <f>D245</f>
        <v>Psychic</v>
      </c>
      <c r="E246" s="14">
        <v>580</v>
      </c>
      <c r="F246" s="14">
        <v>80</v>
      </c>
      <c r="G246" s="14">
        <v>120</v>
      </c>
      <c r="H246" s="14">
        <v>80</v>
      </c>
      <c r="I246" s="14">
        <v>120</v>
      </c>
      <c r="J246" s="14">
        <v>80</v>
      </c>
      <c r="K246" s="14">
        <v>100</v>
      </c>
      <c r="L246" s="14">
        <v>3</v>
      </c>
      <c r="M246" s="14" t="b">
        <v>0</v>
      </c>
    </row>
    <row r="247" spans="1:13" ht="15" x14ac:dyDescent="0.4">
      <c r="A247" s="14">
        <v>363</v>
      </c>
      <c r="B247" s="14" t="s">
        <v>340</v>
      </c>
      <c r="C247" s="14" t="s">
        <v>322</v>
      </c>
      <c r="D247" s="14" t="s">
        <v>129</v>
      </c>
      <c r="E247" s="14">
        <v>290</v>
      </c>
      <c r="F247" s="14">
        <v>70</v>
      </c>
      <c r="G247" s="14">
        <v>40</v>
      </c>
      <c r="H247" s="14">
        <v>50</v>
      </c>
      <c r="I247" s="14">
        <v>55</v>
      </c>
      <c r="J247" s="14">
        <v>50</v>
      </c>
      <c r="K247" s="14">
        <v>25</v>
      </c>
      <c r="L247" s="14">
        <v>3</v>
      </c>
      <c r="M247" s="14" t="b">
        <v>0</v>
      </c>
    </row>
    <row r="248" spans="1:13" ht="15" x14ac:dyDescent="0.4">
      <c r="A248" s="14">
        <v>364</v>
      </c>
      <c r="B248" s="14" t="s">
        <v>339</v>
      </c>
      <c r="C248" s="14" t="s">
        <v>322</v>
      </c>
      <c r="D248" s="14" t="s">
        <v>129</v>
      </c>
      <c r="E248" s="14">
        <v>410</v>
      </c>
      <c r="F248" s="14">
        <v>90</v>
      </c>
      <c r="G248" s="14">
        <v>60</v>
      </c>
      <c r="H248" s="14">
        <v>70</v>
      </c>
      <c r="I248" s="14">
        <v>75</v>
      </c>
      <c r="J248" s="14">
        <v>70</v>
      </c>
      <c r="K248" s="14">
        <v>45</v>
      </c>
      <c r="L248" s="14">
        <v>3</v>
      </c>
      <c r="M248" s="14" t="b">
        <v>0</v>
      </c>
    </row>
    <row r="249" spans="1:13" ht="15" x14ac:dyDescent="0.4">
      <c r="A249" s="14">
        <v>365</v>
      </c>
      <c r="B249" s="14" t="s">
        <v>338</v>
      </c>
      <c r="C249" s="14" t="s">
        <v>322</v>
      </c>
      <c r="D249" s="14" t="s">
        <v>129</v>
      </c>
      <c r="E249" s="14">
        <v>530</v>
      </c>
      <c r="F249" s="14">
        <v>110</v>
      </c>
      <c r="G249" s="14">
        <v>80</v>
      </c>
      <c r="H249" s="14">
        <v>90</v>
      </c>
      <c r="I249" s="14">
        <v>95</v>
      </c>
      <c r="J249" s="14">
        <v>90</v>
      </c>
      <c r="K249" s="14">
        <v>65</v>
      </c>
      <c r="L249" s="14">
        <v>3</v>
      </c>
      <c r="M249" s="14" t="b">
        <v>0</v>
      </c>
    </row>
    <row r="250" spans="1:13" ht="15" x14ac:dyDescent="0.4">
      <c r="A250" s="14">
        <v>378</v>
      </c>
      <c r="B250" s="14" t="s">
        <v>323</v>
      </c>
      <c r="C250" s="14" t="s">
        <v>322</v>
      </c>
      <c r="D250" s="14" t="str">
        <f>D249</f>
        <v>Water</v>
      </c>
      <c r="E250" s="14">
        <v>580</v>
      </c>
      <c r="F250" s="14">
        <v>80</v>
      </c>
      <c r="G250" s="14">
        <v>50</v>
      </c>
      <c r="H250" s="14">
        <v>100</v>
      </c>
      <c r="I250" s="14">
        <v>100</v>
      </c>
      <c r="J250" s="14">
        <v>200</v>
      </c>
      <c r="K250" s="14">
        <v>50</v>
      </c>
      <c r="L250" s="14">
        <v>3</v>
      </c>
      <c r="M250" s="14" t="b">
        <v>1</v>
      </c>
    </row>
    <row r="251" spans="1:13" ht="15" x14ac:dyDescent="0.4">
      <c r="A251" s="14">
        <v>16</v>
      </c>
      <c r="B251" s="14" t="s">
        <v>718</v>
      </c>
      <c r="C251" s="14" t="s">
        <v>230</v>
      </c>
      <c r="D251" s="14" t="s">
        <v>241</v>
      </c>
      <c r="E251" s="14">
        <v>251</v>
      </c>
      <c r="F251" s="14">
        <v>40</v>
      </c>
      <c r="G251" s="14">
        <v>45</v>
      </c>
      <c r="H251" s="14">
        <v>40</v>
      </c>
      <c r="I251" s="14">
        <v>35</v>
      </c>
      <c r="J251" s="14">
        <v>35</v>
      </c>
      <c r="K251" s="14">
        <v>56</v>
      </c>
      <c r="L251" s="14">
        <v>1</v>
      </c>
      <c r="M251" s="14" t="b">
        <v>0</v>
      </c>
    </row>
    <row r="252" spans="1:13" ht="15" x14ac:dyDescent="0.4">
      <c r="A252" s="14">
        <v>17</v>
      </c>
      <c r="B252" s="14" t="s">
        <v>717</v>
      </c>
      <c r="C252" s="14" t="s">
        <v>230</v>
      </c>
      <c r="D252" s="14" t="s">
        <v>241</v>
      </c>
      <c r="E252" s="14">
        <v>349</v>
      </c>
      <c r="F252" s="14">
        <v>63</v>
      </c>
      <c r="G252" s="14">
        <v>60</v>
      </c>
      <c r="H252" s="14">
        <v>55</v>
      </c>
      <c r="I252" s="14">
        <v>50</v>
      </c>
      <c r="J252" s="14">
        <v>50</v>
      </c>
      <c r="K252" s="14">
        <v>71</v>
      </c>
      <c r="L252" s="14">
        <v>1</v>
      </c>
      <c r="M252" s="14" t="b">
        <v>0</v>
      </c>
    </row>
    <row r="253" spans="1:13" ht="15" x14ac:dyDescent="0.4">
      <c r="A253" s="14">
        <v>18</v>
      </c>
      <c r="B253" s="14" t="s">
        <v>716</v>
      </c>
      <c r="C253" s="14" t="s">
        <v>230</v>
      </c>
      <c r="D253" s="14" t="s">
        <v>241</v>
      </c>
      <c r="E253" s="14">
        <v>479</v>
      </c>
      <c r="F253" s="14">
        <v>83</v>
      </c>
      <c r="G253" s="14">
        <v>80</v>
      </c>
      <c r="H253" s="14">
        <v>75</v>
      </c>
      <c r="I253" s="14">
        <v>70</v>
      </c>
      <c r="J253" s="14">
        <v>70</v>
      </c>
      <c r="K253" s="14">
        <v>101</v>
      </c>
      <c r="L253" s="14">
        <v>1</v>
      </c>
      <c r="M253" s="14" t="b">
        <v>0</v>
      </c>
    </row>
    <row r="254" spans="1:13" ht="15" x14ac:dyDescent="0.4">
      <c r="A254" s="14">
        <v>18</v>
      </c>
      <c r="B254" s="14" t="s">
        <v>715</v>
      </c>
      <c r="C254" s="14" t="s">
        <v>230</v>
      </c>
      <c r="D254" s="14" t="s">
        <v>241</v>
      </c>
      <c r="E254" s="14">
        <v>579</v>
      </c>
      <c r="F254" s="14">
        <v>83</v>
      </c>
      <c r="G254" s="14">
        <v>80</v>
      </c>
      <c r="H254" s="14">
        <v>80</v>
      </c>
      <c r="I254" s="14">
        <v>135</v>
      </c>
      <c r="J254" s="14">
        <v>80</v>
      </c>
      <c r="K254" s="14">
        <v>121</v>
      </c>
      <c r="L254" s="14">
        <v>1</v>
      </c>
      <c r="M254" s="14" t="b">
        <v>0</v>
      </c>
    </row>
    <row r="255" spans="1:13" ht="15" x14ac:dyDescent="0.4">
      <c r="A255" s="14">
        <v>19</v>
      </c>
      <c r="B255" s="14" t="s">
        <v>714</v>
      </c>
      <c r="C255" s="14" t="s">
        <v>230</v>
      </c>
      <c r="D255" s="14" t="str">
        <f>D254</f>
        <v>Flying</v>
      </c>
      <c r="E255" s="14">
        <v>253</v>
      </c>
      <c r="F255" s="14">
        <v>30</v>
      </c>
      <c r="G255" s="14">
        <v>56</v>
      </c>
      <c r="H255" s="14">
        <v>35</v>
      </c>
      <c r="I255" s="14">
        <v>25</v>
      </c>
      <c r="J255" s="14">
        <v>35</v>
      </c>
      <c r="K255" s="14">
        <v>72</v>
      </c>
      <c r="L255" s="14">
        <v>1</v>
      </c>
      <c r="M255" s="14" t="b">
        <v>0</v>
      </c>
    </row>
    <row r="256" spans="1:13" ht="15" x14ac:dyDescent="0.4">
      <c r="A256" s="14">
        <v>20</v>
      </c>
      <c r="B256" s="14" t="s">
        <v>713</v>
      </c>
      <c r="C256" s="14" t="s">
        <v>230</v>
      </c>
      <c r="D256" s="14" t="str">
        <f>D255</f>
        <v>Flying</v>
      </c>
      <c r="E256" s="14">
        <v>413</v>
      </c>
      <c r="F256" s="14">
        <v>55</v>
      </c>
      <c r="G256" s="14">
        <v>81</v>
      </c>
      <c r="H256" s="14">
        <v>60</v>
      </c>
      <c r="I256" s="14">
        <v>50</v>
      </c>
      <c r="J256" s="14">
        <v>70</v>
      </c>
      <c r="K256" s="14">
        <v>97</v>
      </c>
      <c r="L256" s="14">
        <v>1</v>
      </c>
      <c r="M256" s="14" t="b">
        <v>0</v>
      </c>
    </row>
    <row r="257" spans="1:13" ht="15" x14ac:dyDescent="0.4">
      <c r="A257" s="14">
        <v>21</v>
      </c>
      <c r="B257" s="14" t="s">
        <v>712</v>
      </c>
      <c r="C257" s="14" t="s">
        <v>230</v>
      </c>
      <c r="D257" s="14" t="s">
        <v>241</v>
      </c>
      <c r="E257" s="14">
        <v>262</v>
      </c>
      <c r="F257" s="14">
        <v>40</v>
      </c>
      <c r="G257" s="14">
        <v>60</v>
      </c>
      <c r="H257" s="14">
        <v>30</v>
      </c>
      <c r="I257" s="14">
        <v>31</v>
      </c>
      <c r="J257" s="14">
        <v>31</v>
      </c>
      <c r="K257" s="14">
        <v>70</v>
      </c>
      <c r="L257" s="14">
        <v>1</v>
      </c>
      <c r="M257" s="14" t="b">
        <v>0</v>
      </c>
    </row>
    <row r="258" spans="1:13" ht="15" x14ac:dyDescent="0.4">
      <c r="A258" s="14">
        <v>22</v>
      </c>
      <c r="B258" s="14" t="s">
        <v>711</v>
      </c>
      <c r="C258" s="14" t="s">
        <v>230</v>
      </c>
      <c r="D258" s="14" t="s">
        <v>241</v>
      </c>
      <c r="E258" s="14">
        <v>442</v>
      </c>
      <c r="F258" s="14">
        <v>65</v>
      </c>
      <c r="G258" s="14">
        <v>90</v>
      </c>
      <c r="H258" s="14">
        <v>65</v>
      </c>
      <c r="I258" s="14">
        <v>61</v>
      </c>
      <c r="J258" s="14">
        <v>61</v>
      </c>
      <c r="K258" s="14">
        <v>100</v>
      </c>
      <c r="L258" s="14">
        <v>1</v>
      </c>
      <c r="M258" s="14" t="b">
        <v>0</v>
      </c>
    </row>
    <row r="259" spans="1:13" ht="15" x14ac:dyDescent="0.4">
      <c r="A259" s="14">
        <v>39</v>
      </c>
      <c r="B259" s="14" t="s">
        <v>694</v>
      </c>
      <c r="C259" s="14" t="s">
        <v>230</v>
      </c>
      <c r="D259" s="14" t="s">
        <v>244</v>
      </c>
      <c r="E259" s="14">
        <v>270</v>
      </c>
      <c r="F259" s="14">
        <v>115</v>
      </c>
      <c r="G259" s="14">
        <v>45</v>
      </c>
      <c r="H259" s="14">
        <v>20</v>
      </c>
      <c r="I259" s="14">
        <v>45</v>
      </c>
      <c r="J259" s="14">
        <v>25</v>
      </c>
      <c r="K259" s="14">
        <v>20</v>
      </c>
      <c r="L259" s="14">
        <v>1</v>
      </c>
      <c r="M259" s="14" t="b">
        <v>0</v>
      </c>
    </row>
    <row r="260" spans="1:13" ht="15" x14ac:dyDescent="0.4">
      <c r="A260" s="14">
        <v>40</v>
      </c>
      <c r="B260" s="14" t="s">
        <v>693</v>
      </c>
      <c r="C260" s="14" t="s">
        <v>230</v>
      </c>
      <c r="D260" s="14" t="s">
        <v>244</v>
      </c>
      <c r="E260" s="14">
        <v>435</v>
      </c>
      <c r="F260" s="14">
        <v>140</v>
      </c>
      <c r="G260" s="14">
        <v>70</v>
      </c>
      <c r="H260" s="14">
        <v>45</v>
      </c>
      <c r="I260" s="14">
        <v>85</v>
      </c>
      <c r="J260" s="14">
        <v>50</v>
      </c>
      <c r="K260" s="14">
        <v>45</v>
      </c>
      <c r="L260" s="14">
        <v>1</v>
      </c>
      <c r="M260" s="14" t="b">
        <v>0</v>
      </c>
    </row>
    <row r="261" spans="1:13" ht="15" x14ac:dyDescent="0.4">
      <c r="A261" s="14">
        <v>52</v>
      </c>
      <c r="B261" s="14" t="s">
        <v>681</v>
      </c>
      <c r="C261" s="14" t="s">
        <v>230</v>
      </c>
      <c r="D261" s="14" t="str">
        <f>D260</f>
        <v>Fairy</v>
      </c>
      <c r="E261" s="14">
        <v>290</v>
      </c>
      <c r="F261" s="14">
        <v>40</v>
      </c>
      <c r="G261" s="14">
        <v>45</v>
      </c>
      <c r="H261" s="14">
        <v>35</v>
      </c>
      <c r="I261" s="14">
        <v>40</v>
      </c>
      <c r="J261" s="14">
        <v>40</v>
      </c>
      <c r="K261" s="14">
        <v>90</v>
      </c>
      <c r="L261" s="14">
        <v>1</v>
      </c>
      <c r="M261" s="14" t="b">
        <v>0</v>
      </c>
    </row>
    <row r="262" spans="1:13" ht="15" x14ac:dyDescent="0.4">
      <c r="A262" s="14">
        <v>53</v>
      </c>
      <c r="B262" s="14" t="s">
        <v>680</v>
      </c>
      <c r="C262" s="14" t="s">
        <v>230</v>
      </c>
      <c r="D262" s="14" t="str">
        <f>D261</f>
        <v>Fairy</v>
      </c>
      <c r="E262" s="14">
        <v>440</v>
      </c>
      <c r="F262" s="14">
        <v>65</v>
      </c>
      <c r="G262" s="14">
        <v>70</v>
      </c>
      <c r="H262" s="14">
        <v>60</v>
      </c>
      <c r="I262" s="14">
        <v>65</v>
      </c>
      <c r="J262" s="14">
        <v>65</v>
      </c>
      <c r="K262" s="14">
        <v>115</v>
      </c>
      <c r="L262" s="14">
        <v>1</v>
      </c>
      <c r="M262" s="14" t="b">
        <v>0</v>
      </c>
    </row>
    <row r="263" spans="1:13" ht="15" x14ac:dyDescent="0.4">
      <c r="A263" s="14">
        <v>83</v>
      </c>
      <c r="B263" s="14" t="s">
        <v>648</v>
      </c>
      <c r="C263" s="14" t="s">
        <v>230</v>
      </c>
      <c r="D263" s="14" t="s">
        <v>241</v>
      </c>
      <c r="E263" s="14">
        <v>352</v>
      </c>
      <c r="F263" s="14">
        <v>52</v>
      </c>
      <c r="G263" s="14">
        <v>65</v>
      </c>
      <c r="H263" s="14">
        <v>55</v>
      </c>
      <c r="I263" s="14">
        <v>58</v>
      </c>
      <c r="J263" s="14">
        <v>62</v>
      </c>
      <c r="K263" s="14">
        <v>60</v>
      </c>
      <c r="L263" s="14">
        <v>1</v>
      </c>
      <c r="M263" s="14" t="b">
        <v>0</v>
      </c>
    </row>
    <row r="264" spans="1:13" ht="15" x14ac:dyDescent="0.4">
      <c r="A264" s="14">
        <v>84</v>
      </c>
      <c r="B264" s="14" t="s">
        <v>647</v>
      </c>
      <c r="C264" s="14" t="s">
        <v>230</v>
      </c>
      <c r="D264" s="14" t="s">
        <v>241</v>
      </c>
      <c r="E264" s="14">
        <v>310</v>
      </c>
      <c r="F264" s="14">
        <v>35</v>
      </c>
      <c r="G264" s="14">
        <v>85</v>
      </c>
      <c r="H264" s="14">
        <v>45</v>
      </c>
      <c r="I264" s="14">
        <v>35</v>
      </c>
      <c r="J264" s="14">
        <v>35</v>
      </c>
      <c r="K264" s="14">
        <v>75</v>
      </c>
      <c r="L264" s="14">
        <v>1</v>
      </c>
      <c r="M264" s="14" t="b">
        <v>0</v>
      </c>
    </row>
    <row r="265" spans="1:13" ht="15" x14ac:dyDescent="0.4">
      <c r="A265" s="14">
        <v>85</v>
      </c>
      <c r="B265" s="14" t="s">
        <v>646</v>
      </c>
      <c r="C265" s="14" t="s">
        <v>230</v>
      </c>
      <c r="D265" s="14" t="s">
        <v>241</v>
      </c>
      <c r="E265" s="14">
        <v>460</v>
      </c>
      <c r="F265" s="14">
        <v>60</v>
      </c>
      <c r="G265" s="14">
        <v>110</v>
      </c>
      <c r="H265" s="14">
        <v>70</v>
      </c>
      <c r="I265" s="14">
        <v>60</v>
      </c>
      <c r="J265" s="14">
        <v>60</v>
      </c>
      <c r="K265" s="14">
        <v>100</v>
      </c>
      <c r="L265" s="14">
        <v>1</v>
      </c>
      <c r="M265" s="14" t="b">
        <v>0</v>
      </c>
    </row>
    <row r="266" spans="1:13" ht="15" x14ac:dyDescent="0.4">
      <c r="A266" s="14">
        <v>108</v>
      </c>
      <c r="B266" s="14" t="s">
        <v>622</v>
      </c>
      <c r="C266" s="14" t="s">
        <v>230</v>
      </c>
      <c r="D266" s="14" t="str">
        <f t="shared" ref="D266:D276" si="5">D265</f>
        <v>Flying</v>
      </c>
      <c r="E266" s="14">
        <v>385</v>
      </c>
      <c r="F266" s="14">
        <v>90</v>
      </c>
      <c r="G266" s="14">
        <v>55</v>
      </c>
      <c r="H266" s="14">
        <v>75</v>
      </c>
      <c r="I266" s="14">
        <v>60</v>
      </c>
      <c r="J266" s="14">
        <v>75</v>
      </c>
      <c r="K266" s="14">
        <v>30</v>
      </c>
      <c r="L266" s="14">
        <v>1</v>
      </c>
      <c r="M266" s="14" t="b">
        <v>0</v>
      </c>
    </row>
    <row r="267" spans="1:13" ht="15" x14ac:dyDescent="0.4">
      <c r="A267" s="14">
        <v>113</v>
      </c>
      <c r="B267" s="14" t="s">
        <v>617</v>
      </c>
      <c r="C267" s="14" t="s">
        <v>230</v>
      </c>
      <c r="D267" s="14" t="str">
        <f t="shared" si="5"/>
        <v>Flying</v>
      </c>
      <c r="E267" s="14">
        <v>450</v>
      </c>
      <c r="F267" s="14">
        <v>250</v>
      </c>
      <c r="G267" s="14">
        <v>5</v>
      </c>
      <c r="H267" s="14">
        <v>5</v>
      </c>
      <c r="I267" s="14">
        <v>35</v>
      </c>
      <c r="J267" s="14">
        <v>105</v>
      </c>
      <c r="K267" s="14">
        <v>50</v>
      </c>
      <c r="L267" s="14">
        <v>1</v>
      </c>
      <c r="M267" s="14" t="b">
        <v>0</v>
      </c>
    </row>
    <row r="268" spans="1:13" ht="15" x14ac:dyDescent="0.4">
      <c r="A268" s="14">
        <v>115</v>
      </c>
      <c r="B268" s="14" t="s">
        <v>615</v>
      </c>
      <c r="C268" s="14" t="s">
        <v>230</v>
      </c>
      <c r="D268" s="14" t="str">
        <f t="shared" si="5"/>
        <v>Flying</v>
      </c>
      <c r="E268" s="14">
        <v>490</v>
      </c>
      <c r="F268" s="14">
        <v>105</v>
      </c>
      <c r="G268" s="14">
        <v>95</v>
      </c>
      <c r="H268" s="14">
        <v>80</v>
      </c>
      <c r="I268" s="14">
        <v>40</v>
      </c>
      <c r="J268" s="14">
        <v>80</v>
      </c>
      <c r="K268" s="14">
        <v>90</v>
      </c>
      <c r="L268" s="14">
        <v>1</v>
      </c>
      <c r="M268" s="14" t="b">
        <v>0</v>
      </c>
    </row>
    <row r="269" spans="1:13" ht="15" x14ac:dyDescent="0.4">
      <c r="A269" s="14">
        <v>115</v>
      </c>
      <c r="B269" s="14" t="s">
        <v>614</v>
      </c>
      <c r="C269" s="14" t="s">
        <v>230</v>
      </c>
      <c r="D269" s="14" t="str">
        <f t="shared" si="5"/>
        <v>Flying</v>
      </c>
      <c r="E269" s="14">
        <v>590</v>
      </c>
      <c r="F269" s="14">
        <v>105</v>
      </c>
      <c r="G269" s="14">
        <v>125</v>
      </c>
      <c r="H269" s="14">
        <v>100</v>
      </c>
      <c r="I269" s="14">
        <v>60</v>
      </c>
      <c r="J269" s="14">
        <v>100</v>
      </c>
      <c r="K269" s="14">
        <v>100</v>
      </c>
      <c r="L269" s="14">
        <v>1</v>
      </c>
      <c r="M269" s="14" t="b">
        <v>0</v>
      </c>
    </row>
    <row r="270" spans="1:13" ht="15" x14ac:dyDescent="0.4">
      <c r="A270" s="14">
        <v>128</v>
      </c>
      <c r="B270" s="14" t="s">
        <v>600</v>
      </c>
      <c r="C270" s="14" t="s">
        <v>230</v>
      </c>
      <c r="D270" s="14" t="str">
        <f t="shared" si="5"/>
        <v>Flying</v>
      </c>
      <c r="E270" s="14">
        <v>490</v>
      </c>
      <c r="F270" s="14">
        <v>75</v>
      </c>
      <c r="G270" s="14">
        <v>100</v>
      </c>
      <c r="H270" s="14">
        <v>95</v>
      </c>
      <c r="I270" s="14">
        <v>40</v>
      </c>
      <c r="J270" s="14">
        <v>70</v>
      </c>
      <c r="K270" s="14">
        <v>110</v>
      </c>
      <c r="L270" s="14">
        <v>1</v>
      </c>
      <c r="M270" s="14" t="b">
        <v>0</v>
      </c>
    </row>
    <row r="271" spans="1:13" ht="15" x14ac:dyDescent="0.4">
      <c r="A271" s="14">
        <v>132</v>
      </c>
      <c r="B271" s="14" t="s">
        <v>595</v>
      </c>
      <c r="C271" s="14" t="s">
        <v>230</v>
      </c>
      <c r="D271" s="14" t="str">
        <f t="shared" si="5"/>
        <v>Flying</v>
      </c>
      <c r="E271" s="14">
        <v>288</v>
      </c>
      <c r="F271" s="14">
        <v>48</v>
      </c>
      <c r="G271" s="14">
        <v>48</v>
      </c>
      <c r="H271" s="14">
        <v>48</v>
      </c>
      <c r="I271" s="14">
        <v>48</v>
      </c>
      <c r="J271" s="14">
        <v>48</v>
      </c>
      <c r="K271" s="14">
        <v>48</v>
      </c>
      <c r="L271" s="14">
        <v>1</v>
      </c>
      <c r="M271" s="14" t="b">
        <v>0</v>
      </c>
    </row>
    <row r="272" spans="1:13" ht="15" x14ac:dyDescent="0.4">
      <c r="A272" s="14">
        <v>133</v>
      </c>
      <c r="B272" s="14" t="s">
        <v>594</v>
      </c>
      <c r="C272" s="14" t="s">
        <v>230</v>
      </c>
      <c r="D272" s="14" t="str">
        <f t="shared" si="5"/>
        <v>Flying</v>
      </c>
      <c r="E272" s="14">
        <v>325</v>
      </c>
      <c r="F272" s="14">
        <v>55</v>
      </c>
      <c r="G272" s="14">
        <v>55</v>
      </c>
      <c r="H272" s="14">
        <v>50</v>
      </c>
      <c r="I272" s="14">
        <v>45</v>
      </c>
      <c r="J272" s="14">
        <v>65</v>
      </c>
      <c r="K272" s="14">
        <v>55</v>
      </c>
      <c r="L272" s="14">
        <v>1</v>
      </c>
      <c r="M272" s="14" t="b">
        <v>0</v>
      </c>
    </row>
    <row r="273" spans="1:13" ht="15" x14ac:dyDescent="0.4">
      <c r="A273" s="14">
        <v>137</v>
      </c>
      <c r="B273" s="14" t="s">
        <v>590</v>
      </c>
      <c r="C273" s="14" t="s">
        <v>230</v>
      </c>
      <c r="D273" s="14" t="str">
        <f t="shared" si="5"/>
        <v>Flying</v>
      </c>
      <c r="E273" s="14">
        <v>395</v>
      </c>
      <c r="F273" s="14">
        <v>65</v>
      </c>
      <c r="G273" s="14">
        <v>60</v>
      </c>
      <c r="H273" s="14">
        <v>70</v>
      </c>
      <c r="I273" s="14">
        <v>85</v>
      </c>
      <c r="J273" s="14">
        <v>75</v>
      </c>
      <c r="K273" s="14">
        <v>40</v>
      </c>
      <c r="L273" s="14">
        <v>1</v>
      </c>
      <c r="M273" s="14" t="b">
        <v>0</v>
      </c>
    </row>
    <row r="274" spans="1:13" ht="15" x14ac:dyDescent="0.4">
      <c r="A274" s="14">
        <v>143</v>
      </c>
      <c r="B274" s="14" t="s">
        <v>583</v>
      </c>
      <c r="C274" s="14" t="s">
        <v>230</v>
      </c>
      <c r="D274" s="14" t="str">
        <f t="shared" si="5"/>
        <v>Flying</v>
      </c>
      <c r="E274" s="14">
        <v>540</v>
      </c>
      <c r="F274" s="14">
        <v>160</v>
      </c>
      <c r="G274" s="14">
        <v>110</v>
      </c>
      <c r="H274" s="14">
        <v>65</v>
      </c>
      <c r="I274" s="14">
        <v>65</v>
      </c>
      <c r="J274" s="14">
        <v>110</v>
      </c>
      <c r="K274" s="14">
        <v>30</v>
      </c>
      <c r="L274" s="14">
        <v>1</v>
      </c>
      <c r="M274" s="14" t="b">
        <v>0</v>
      </c>
    </row>
    <row r="275" spans="1:13" ht="15" x14ac:dyDescent="0.4">
      <c r="A275" s="14">
        <v>161</v>
      </c>
      <c r="B275" s="14" t="s">
        <v>563</v>
      </c>
      <c r="C275" s="14" t="s">
        <v>230</v>
      </c>
      <c r="D275" s="14" t="str">
        <f t="shared" si="5"/>
        <v>Flying</v>
      </c>
      <c r="E275" s="14">
        <v>215</v>
      </c>
      <c r="F275" s="14">
        <v>35</v>
      </c>
      <c r="G275" s="14">
        <v>46</v>
      </c>
      <c r="H275" s="14">
        <v>34</v>
      </c>
      <c r="I275" s="14">
        <v>35</v>
      </c>
      <c r="J275" s="14">
        <v>45</v>
      </c>
      <c r="K275" s="14">
        <v>20</v>
      </c>
      <c r="L275" s="14">
        <v>2</v>
      </c>
      <c r="M275" s="14" t="b">
        <v>0</v>
      </c>
    </row>
    <row r="276" spans="1:13" ht="15" x14ac:dyDescent="0.4">
      <c r="A276" s="14">
        <v>162</v>
      </c>
      <c r="B276" s="14" t="s">
        <v>562</v>
      </c>
      <c r="C276" s="14" t="s">
        <v>230</v>
      </c>
      <c r="D276" s="14" t="str">
        <f t="shared" si="5"/>
        <v>Flying</v>
      </c>
      <c r="E276" s="14">
        <v>415</v>
      </c>
      <c r="F276" s="14">
        <v>85</v>
      </c>
      <c r="G276" s="14">
        <v>76</v>
      </c>
      <c r="H276" s="14">
        <v>64</v>
      </c>
      <c r="I276" s="14">
        <v>45</v>
      </c>
      <c r="J276" s="14">
        <v>55</v>
      </c>
      <c r="K276" s="14">
        <v>90</v>
      </c>
      <c r="L276" s="14">
        <v>2</v>
      </c>
      <c r="M276" s="14" t="b">
        <v>0</v>
      </c>
    </row>
    <row r="277" spans="1:13" ht="15" x14ac:dyDescent="0.4">
      <c r="A277" s="14">
        <v>163</v>
      </c>
      <c r="B277" s="14" t="s">
        <v>561</v>
      </c>
      <c r="C277" s="14" t="s">
        <v>230</v>
      </c>
      <c r="D277" s="14" t="s">
        <v>241</v>
      </c>
      <c r="E277" s="14">
        <v>262</v>
      </c>
      <c r="F277" s="14">
        <v>60</v>
      </c>
      <c r="G277" s="14">
        <v>30</v>
      </c>
      <c r="H277" s="14">
        <v>30</v>
      </c>
      <c r="I277" s="14">
        <v>36</v>
      </c>
      <c r="J277" s="14">
        <v>56</v>
      </c>
      <c r="K277" s="14">
        <v>50</v>
      </c>
      <c r="L277" s="14">
        <v>2</v>
      </c>
      <c r="M277" s="14" t="b">
        <v>0</v>
      </c>
    </row>
    <row r="278" spans="1:13" ht="15" x14ac:dyDescent="0.4">
      <c r="A278" s="14">
        <v>164</v>
      </c>
      <c r="B278" s="14" t="s">
        <v>560</v>
      </c>
      <c r="C278" s="14" t="s">
        <v>230</v>
      </c>
      <c r="D278" s="14" t="s">
        <v>241</v>
      </c>
      <c r="E278" s="14">
        <v>442</v>
      </c>
      <c r="F278" s="14">
        <v>100</v>
      </c>
      <c r="G278" s="14">
        <v>50</v>
      </c>
      <c r="H278" s="14">
        <v>50</v>
      </c>
      <c r="I278" s="14">
        <v>76</v>
      </c>
      <c r="J278" s="14">
        <v>96</v>
      </c>
      <c r="K278" s="14">
        <v>70</v>
      </c>
      <c r="L278" s="14">
        <v>2</v>
      </c>
      <c r="M278" s="14" t="b">
        <v>0</v>
      </c>
    </row>
    <row r="279" spans="1:13" ht="15" x14ac:dyDescent="0.4">
      <c r="A279" s="14">
        <v>174</v>
      </c>
      <c r="B279" s="14" t="s">
        <v>550</v>
      </c>
      <c r="C279" s="14" t="s">
        <v>230</v>
      </c>
      <c r="D279" s="14" t="s">
        <v>244</v>
      </c>
      <c r="E279" s="14">
        <v>210</v>
      </c>
      <c r="F279" s="14">
        <v>90</v>
      </c>
      <c r="G279" s="14">
        <v>30</v>
      </c>
      <c r="H279" s="14">
        <v>15</v>
      </c>
      <c r="I279" s="14">
        <v>40</v>
      </c>
      <c r="J279" s="14">
        <v>20</v>
      </c>
      <c r="K279" s="14">
        <v>15</v>
      </c>
      <c r="L279" s="14">
        <v>2</v>
      </c>
      <c r="M279" s="14" t="b">
        <v>0</v>
      </c>
    </row>
    <row r="280" spans="1:13" ht="15" x14ac:dyDescent="0.4">
      <c r="A280" s="14">
        <v>190</v>
      </c>
      <c r="B280" s="14" t="s">
        <v>533</v>
      </c>
      <c r="C280" s="14" t="s">
        <v>230</v>
      </c>
      <c r="D280" s="14" t="str">
        <f>D279</f>
        <v>Fairy</v>
      </c>
      <c r="E280" s="14">
        <v>360</v>
      </c>
      <c r="F280" s="14">
        <v>55</v>
      </c>
      <c r="G280" s="14">
        <v>70</v>
      </c>
      <c r="H280" s="14">
        <v>55</v>
      </c>
      <c r="I280" s="14">
        <v>40</v>
      </c>
      <c r="J280" s="14">
        <v>55</v>
      </c>
      <c r="K280" s="14">
        <v>85</v>
      </c>
      <c r="L280" s="14">
        <v>2</v>
      </c>
      <c r="M280" s="14" t="b">
        <v>0</v>
      </c>
    </row>
    <row r="281" spans="1:13" ht="15" x14ac:dyDescent="0.4">
      <c r="A281" s="14">
        <v>203</v>
      </c>
      <c r="B281" s="14" t="s">
        <v>520</v>
      </c>
      <c r="C281" s="14" t="s">
        <v>230</v>
      </c>
      <c r="D281" s="14" t="s">
        <v>245</v>
      </c>
      <c r="E281" s="14">
        <v>455</v>
      </c>
      <c r="F281" s="14">
        <v>70</v>
      </c>
      <c r="G281" s="14">
        <v>80</v>
      </c>
      <c r="H281" s="14">
        <v>65</v>
      </c>
      <c r="I281" s="14">
        <v>90</v>
      </c>
      <c r="J281" s="14">
        <v>65</v>
      </c>
      <c r="K281" s="14">
        <v>85</v>
      </c>
      <c r="L281" s="14">
        <v>2</v>
      </c>
      <c r="M281" s="14" t="b">
        <v>0</v>
      </c>
    </row>
    <row r="282" spans="1:13" ht="15" x14ac:dyDescent="0.4">
      <c r="A282" s="14">
        <v>206</v>
      </c>
      <c r="B282" s="14" t="s">
        <v>517</v>
      </c>
      <c r="C282" s="14" t="s">
        <v>230</v>
      </c>
      <c r="D282" s="14" t="str">
        <f t="shared" ref="D282:D291" si="6">D281</f>
        <v>Psychic</v>
      </c>
      <c r="E282" s="14">
        <v>415</v>
      </c>
      <c r="F282" s="14">
        <v>100</v>
      </c>
      <c r="G282" s="14">
        <v>70</v>
      </c>
      <c r="H282" s="14">
        <v>70</v>
      </c>
      <c r="I282" s="14">
        <v>65</v>
      </c>
      <c r="J282" s="14">
        <v>65</v>
      </c>
      <c r="K282" s="14">
        <v>45</v>
      </c>
      <c r="L282" s="14">
        <v>2</v>
      </c>
      <c r="M282" s="14" t="b">
        <v>0</v>
      </c>
    </row>
    <row r="283" spans="1:13" ht="15" x14ac:dyDescent="0.4">
      <c r="A283" s="14">
        <v>216</v>
      </c>
      <c r="B283" s="14" t="s">
        <v>504</v>
      </c>
      <c r="C283" s="14" t="s">
        <v>230</v>
      </c>
      <c r="D283" s="14" t="str">
        <f t="shared" si="6"/>
        <v>Psychic</v>
      </c>
      <c r="E283" s="14">
        <v>330</v>
      </c>
      <c r="F283" s="14">
        <v>60</v>
      </c>
      <c r="G283" s="14">
        <v>80</v>
      </c>
      <c r="H283" s="14">
        <v>50</v>
      </c>
      <c r="I283" s="14">
        <v>50</v>
      </c>
      <c r="J283" s="14">
        <v>50</v>
      </c>
      <c r="K283" s="14">
        <v>40</v>
      </c>
      <c r="L283" s="14">
        <v>2</v>
      </c>
      <c r="M283" s="14" t="b">
        <v>0</v>
      </c>
    </row>
    <row r="284" spans="1:13" ht="15" x14ac:dyDescent="0.4">
      <c r="A284" s="14">
        <v>217</v>
      </c>
      <c r="B284" s="14" t="s">
        <v>503</v>
      </c>
      <c r="C284" s="14" t="s">
        <v>230</v>
      </c>
      <c r="D284" s="14" t="str">
        <f t="shared" si="6"/>
        <v>Psychic</v>
      </c>
      <c r="E284" s="14">
        <v>500</v>
      </c>
      <c r="F284" s="14">
        <v>90</v>
      </c>
      <c r="G284" s="14">
        <v>130</v>
      </c>
      <c r="H284" s="14">
        <v>75</v>
      </c>
      <c r="I284" s="14">
        <v>75</v>
      </c>
      <c r="J284" s="14">
        <v>75</v>
      </c>
      <c r="K284" s="14">
        <v>55</v>
      </c>
      <c r="L284" s="14">
        <v>2</v>
      </c>
      <c r="M284" s="14" t="b">
        <v>0</v>
      </c>
    </row>
    <row r="285" spans="1:13" ht="15" x14ac:dyDescent="0.4">
      <c r="A285" s="14">
        <v>233</v>
      </c>
      <c r="B285" s="14" t="s">
        <v>486</v>
      </c>
      <c r="C285" s="14" t="s">
        <v>230</v>
      </c>
      <c r="D285" s="14" t="str">
        <f t="shared" si="6"/>
        <v>Psychic</v>
      </c>
      <c r="E285" s="14">
        <v>515</v>
      </c>
      <c r="F285" s="14">
        <v>85</v>
      </c>
      <c r="G285" s="14">
        <v>80</v>
      </c>
      <c r="H285" s="14">
        <v>90</v>
      </c>
      <c r="I285" s="14">
        <v>105</v>
      </c>
      <c r="J285" s="14">
        <v>95</v>
      </c>
      <c r="K285" s="14">
        <v>60</v>
      </c>
      <c r="L285" s="14">
        <v>2</v>
      </c>
      <c r="M285" s="14" t="b">
        <v>0</v>
      </c>
    </row>
    <row r="286" spans="1:13" ht="15" x14ac:dyDescent="0.4">
      <c r="A286" s="14">
        <v>234</v>
      </c>
      <c r="B286" s="14" t="s">
        <v>485</v>
      </c>
      <c r="C286" s="14" t="s">
        <v>230</v>
      </c>
      <c r="D286" s="14" t="str">
        <f t="shared" si="6"/>
        <v>Psychic</v>
      </c>
      <c r="E286" s="14">
        <v>465</v>
      </c>
      <c r="F286" s="14">
        <v>73</v>
      </c>
      <c r="G286" s="14">
        <v>95</v>
      </c>
      <c r="H286" s="14">
        <v>62</v>
      </c>
      <c r="I286" s="14">
        <v>85</v>
      </c>
      <c r="J286" s="14">
        <v>65</v>
      </c>
      <c r="K286" s="14">
        <v>85</v>
      </c>
      <c r="L286" s="14">
        <v>2</v>
      </c>
      <c r="M286" s="14" t="b">
        <v>0</v>
      </c>
    </row>
    <row r="287" spans="1:13" ht="15" x14ac:dyDescent="0.4">
      <c r="A287" s="14">
        <v>235</v>
      </c>
      <c r="B287" s="14" t="s">
        <v>484</v>
      </c>
      <c r="C287" s="14" t="s">
        <v>230</v>
      </c>
      <c r="D287" s="14" t="str">
        <f t="shared" si="6"/>
        <v>Psychic</v>
      </c>
      <c r="E287" s="14">
        <v>250</v>
      </c>
      <c r="F287" s="14">
        <v>55</v>
      </c>
      <c r="G287" s="14">
        <v>20</v>
      </c>
      <c r="H287" s="14">
        <v>35</v>
      </c>
      <c r="I287" s="14">
        <v>20</v>
      </c>
      <c r="J287" s="14">
        <v>45</v>
      </c>
      <c r="K287" s="14">
        <v>75</v>
      </c>
      <c r="L287" s="14">
        <v>2</v>
      </c>
      <c r="M287" s="14" t="b">
        <v>0</v>
      </c>
    </row>
    <row r="288" spans="1:13" ht="15" x14ac:dyDescent="0.4">
      <c r="A288" s="14">
        <v>241</v>
      </c>
      <c r="B288" s="14" t="s">
        <v>478</v>
      </c>
      <c r="C288" s="14" t="s">
        <v>230</v>
      </c>
      <c r="D288" s="14" t="str">
        <f t="shared" si="6"/>
        <v>Psychic</v>
      </c>
      <c r="E288" s="14">
        <v>490</v>
      </c>
      <c r="F288" s="14">
        <v>95</v>
      </c>
      <c r="G288" s="14">
        <v>80</v>
      </c>
      <c r="H288" s="14">
        <v>105</v>
      </c>
      <c r="I288" s="14">
        <v>40</v>
      </c>
      <c r="J288" s="14">
        <v>70</v>
      </c>
      <c r="K288" s="14">
        <v>100</v>
      </c>
      <c r="L288" s="14">
        <v>2</v>
      </c>
      <c r="M288" s="14" t="b">
        <v>0</v>
      </c>
    </row>
    <row r="289" spans="1:13" ht="15" x14ac:dyDescent="0.4">
      <c r="A289" s="14">
        <v>242</v>
      </c>
      <c r="B289" s="14" t="s">
        <v>477</v>
      </c>
      <c r="C289" s="14" t="s">
        <v>230</v>
      </c>
      <c r="D289" s="14" t="str">
        <f t="shared" si="6"/>
        <v>Psychic</v>
      </c>
      <c r="E289" s="14">
        <v>540</v>
      </c>
      <c r="F289" s="14">
        <v>255</v>
      </c>
      <c r="G289" s="14">
        <v>10</v>
      </c>
      <c r="H289" s="14">
        <v>10</v>
      </c>
      <c r="I289" s="14">
        <v>75</v>
      </c>
      <c r="J289" s="14">
        <v>135</v>
      </c>
      <c r="K289" s="14">
        <v>55</v>
      </c>
      <c r="L289" s="14">
        <v>2</v>
      </c>
      <c r="M289" s="14" t="b">
        <v>0</v>
      </c>
    </row>
    <row r="290" spans="1:13" ht="15" x14ac:dyDescent="0.4">
      <c r="A290" s="14">
        <v>263</v>
      </c>
      <c r="B290" s="14" t="s">
        <v>452</v>
      </c>
      <c r="C290" s="14" t="s">
        <v>230</v>
      </c>
      <c r="D290" s="14" t="str">
        <f t="shared" si="6"/>
        <v>Psychic</v>
      </c>
      <c r="E290" s="14">
        <v>240</v>
      </c>
      <c r="F290" s="14">
        <v>38</v>
      </c>
      <c r="G290" s="14">
        <v>30</v>
      </c>
      <c r="H290" s="14">
        <v>41</v>
      </c>
      <c r="I290" s="14">
        <v>30</v>
      </c>
      <c r="J290" s="14">
        <v>41</v>
      </c>
      <c r="K290" s="14">
        <v>60</v>
      </c>
      <c r="L290" s="14">
        <v>3</v>
      </c>
      <c r="M290" s="14" t="b">
        <v>0</v>
      </c>
    </row>
    <row r="291" spans="1:13" ht="15" x14ac:dyDescent="0.4">
      <c r="A291" s="14">
        <v>264</v>
      </c>
      <c r="B291" s="14" t="s">
        <v>451</v>
      </c>
      <c r="C291" s="14" t="s">
        <v>230</v>
      </c>
      <c r="D291" s="14" t="str">
        <f t="shared" si="6"/>
        <v>Psychic</v>
      </c>
      <c r="E291" s="14">
        <v>420</v>
      </c>
      <c r="F291" s="14">
        <v>78</v>
      </c>
      <c r="G291" s="14">
        <v>70</v>
      </c>
      <c r="H291" s="14">
        <v>61</v>
      </c>
      <c r="I291" s="14">
        <v>50</v>
      </c>
      <c r="J291" s="14">
        <v>61</v>
      </c>
      <c r="K291" s="14">
        <v>100</v>
      </c>
      <c r="L291" s="14">
        <v>3</v>
      </c>
      <c r="M291" s="14" t="b">
        <v>0</v>
      </c>
    </row>
    <row r="292" spans="1:13" ht="15" x14ac:dyDescent="0.4">
      <c r="A292" s="14">
        <v>276</v>
      </c>
      <c r="B292" s="14" t="s">
        <v>439</v>
      </c>
      <c r="C292" s="14" t="s">
        <v>230</v>
      </c>
      <c r="D292" s="14" t="s">
        <v>241</v>
      </c>
      <c r="E292" s="14">
        <v>270</v>
      </c>
      <c r="F292" s="14">
        <v>40</v>
      </c>
      <c r="G292" s="14">
        <v>55</v>
      </c>
      <c r="H292" s="14">
        <v>30</v>
      </c>
      <c r="I292" s="14">
        <v>30</v>
      </c>
      <c r="J292" s="14">
        <v>30</v>
      </c>
      <c r="K292" s="14">
        <v>85</v>
      </c>
      <c r="L292" s="14">
        <v>3</v>
      </c>
      <c r="M292" s="14" t="b">
        <v>0</v>
      </c>
    </row>
    <row r="293" spans="1:13" ht="15" x14ac:dyDescent="0.4">
      <c r="A293" s="14">
        <v>277</v>
      </c>
      <c r="B293" s="14" t="s">
        <v>438</v>
      </c>
      <c r="C293" s="14" t="s">
        <v>230</v>
      </c>
      <c r="D293" s="14" t="s">
        <v>241</v>
      </c>
      <c r="E293" s="14">
        <v>430</v>
      </c>
      <c r="F293" s="14">
        <v>60</v>
      </c>
      <c r="G293" s="14">
        <v>85</v>
      </c>
      <c r="H293" s="14">
        <v>60</v>
      </c>
      <c r="I293" s="14">
        <v>50</v>
      </c>
      <c r="J293" s="14">
        <v>50</v>
      </c>
      <c r="K293" s="14">
        <v>125</v>
      </c>
      <c r="L293" s="14">
        <v>3</v>
      </c>
      <c r="M293" s="14" t="b">
        <v>0</v>
      </c>
    </row>
    <row r="294" spans="1:13" ht="15" x14ac:dyDescent="0.4">
      <c r="A294" s="14">
        <v>287</v>
      </c>
      <c r="B294" s="14" t="s">
        <v>427</v>
      </c>
      <c r="C294" s="14" t="s">
        <v>230</v>
      </c>
      <c r="D294" s="14" t="str">
        <f t="shared" ref="D294:D299" si="7">D293</f>
        <v>Flying</v>
      </c>
      <c r="E294" s="14">
        <v>280</v>
      </c>
      <c r="F294" s="14">
        <v>60</v>
      </c>
      <c r="G294" s="14">
        <v>60</v>
      </c>
      <c r="H294" s="14">
        <v>60</v>
      </c>
      <c r="I294" s="14">
        <v>35</v>
      </c>
      <c r="J294" s="14">
        <v>35</v>
      </c>
      <c r="K294" s="14">
        <v>30</v>
      </c>
      <c r="L294" s="14">
        <v>3</v>
      </c>
      <c r="M294" s="14" t="b">
        <v>0</v>
      </c>
    </row>
    <row r="295" spans="1:13" ht="15" x14ac:dyDescent="0.4">
      <c r="A295" s="14">
        <v>288</v>
      </c>
      <c r="B295" s="14" t="s">
        <v>426</v>
      </c>
      <c r="C295" s="14" t="s">
        <v>230</v>
      </c>
      <c r="D295" s="14" t="str">
        <f t="shared" si="7"/>
        <v>Flying</v>
      </c>
      <c r="E295" s="14">
        <v>440</v>
      </c>
      <c r="F295" s="14">
        <v>80</v>
      </c>
      <c r="G295" s="14">
        <v>80</v>
      </c>
      <c r="H295" s="14">
        <v>80</v>
      </c>
      <c r="I295" s="14">
        <v>55</v>
      </c>
      <c r="J295" s="14">
        <v>55</v>
      </c>
      <c r="K295" s="14">
        <v>90</v>
      </c>
      <c r="L295" s="14">
        <v>3</v>
      </c>
      <c r="M295" s="14" t="b">
        <v>0</v>
      </c>
    </row>
    <row r="296" spans="1:13" ht="15" x14ac:dyDescent="0.4">
      <c r="A296" s="14">
        <v>289</v>
      </c>
      <c r="B296" s="14" t="s">
        <v>425</v>
      </c>
      <c r="C296" s="14" t="s">
        <v>230</v>
      </c>
      <c r="D296" s="14" t="str">
        <f t="shared" si="7"/>
        <v>Flying</v>
      </c>
      <c r="E296" s="14">
        <v>670</v>
      </c>
      <c r="F296" s="14">
        <v>150</v>
      </c>
      <c r="G296" s="14">
        <v>160</v>
      </c>
      <c r="H296" s="14">
        <v>100</v>
      </c>
      <c r="I296" s="14">
        <v>95</v>
      </c>
      <c r="J296" s="14">
        <v>65</v>
      </c>
      <c r="K296" s="14">
        <v>100</v>
      </c>
      <c r="L296" s="14">
        <v>3</v>
      </c>
      <c r="M296" s="14" t="b">
        <v>0</v>
      </c>
    </row>
    <row r="297" spans="1:13" ht="15" x14ac:dyDescent="0.4">
      <c r="A297" s="14">
        <v>293</v>
      </c>
      <c r="B297" s="14" t="s">
        <v>421</v>
      </c>
      <c r="C297" s="14" t="s">
        <v>230</v>
      </c>
      <c r="D297" s="14" t="str">
        <f t="shared" si="7"/>
        <v>Flying</v>
      </c>
      <c r="E297" s="14">
        <v>240</v>
      </c>
      <c r="F297" s="14">
        <v>64</v>
      </c>
      <c r="G297" s="14">
        <v>51</v>
      </c>
      <c r="H297" s="14">
        <v>23</v>
      </c>
      <c r="I297" s="14">
        <v>51</v>
      </c>
      <c r="J297" s="14">
        <v>23</v>
      </c>
      <c r="K297" s="14">
        <v>28</v>
      </c>
      <c r="L297" s="14">
        <v>3</v>
      </c>
      <c r="M297" s="14" t="b">
        <v>0</v>
      </c>
    </row>
    <row r="298" spans="1:13" ht="15" x14ac:dyDescent="0.4">
      <c r="A298" s="14">
        <v>294</v>
      </c>
      <c r="B298" s="14" t="s">
        <v>420</v>
      </c>
      <c r="C298" s="14" t="s">
        <v>230</v>
      </c>
      <c r="D298" s="14" t="str">
        <f t="shared" si="7"/>
        <v>Flying</v>
      </c>
      <c r="E298" s="14">
        <v>360</v>
      </c>
      <c r="F298" s="14">
        <v>84</v>
      </c>
      <c r="G298" s="14">
        <v>71</v>
      </c>
      <c r="H298" s="14">
        <v>43</v>
      </c>
      <c r="I298" s="14">
        <v>71</v>
      </c>
      <c r="J298" s="14">
        <v>43</v>
      </c>
      <c r="K298" s="14">
        <v>48</v>
      </c>
      <c r="L298" s="14">
        <v>3</v>
      </c>
      <c r="M298" s="14" t="b">
        <v>0</v>
      </c>
    </row>
    <row r="299" spans="1:13" ht="15" x14ac:dyDescent="0.4">
      <c r="A299" s="14">
        <v>295</v>
      </c>
      <c r="B299" s="14" t="s">
        <v>419</v>
      </c>
      <c r="C299" s="14" t="s">
        <v>230</v>
      </c>
      <c r="D299" s="14" t="str">
        <f t="shared" si="7"/>
        <v>Flying</v>
      </c>
      <c r="E299" s="14">
        <v>490</v>
      </c>
      <c r="F299" s="14">
        <v>104</v>
      </c>
      <c r="G299" s="14">
        <v>91</v>
      </c>
      <c r="H299" s="14">
        <v>63</v>
      </c>
      <c r="I299" s="14">
        <v>91</v>
      </c>
      <c r="J299" s="14">
        <v>73</v>
      </c>
      <c r="K299" s="14">
        <v>68</v>
      </c>
      <c r="L299" s="14">
        <v>3</v>
      </c>
      <c r="M299" s="14" t="b">
        <v>0</v>
      </c>
    </row>
    <row r="300" spans="1:13" ht="15" x14ac:dyDescent="0.4">
      <c r="A300" s="14">
        <v>298</v>
      </c>
      <c r="B300" s="14" t="s">
        <v>416</v>
      </c>
      <c r="C300" s="14" t="s">
        <v>230</v>
      </c>
      <c r="D300" s="14" t="s">
        <v>244</v>
      </c>
      <c r="E300" s="14">
        <v>190</v>
      </c>
      <c r="F300" s="14">
        <v>50</v>
      </c>
      <c r="G300" s="14">
        <v>20</v>
      </c>
      <c r="H300" s="14">
        <v>40</v>
      </c>
      <c r="I300" s="14">
        <v>20</v>
      </c>
      <c r="J300" s="14">
        <v>40</v>
      </c>
      <c r="K300" s="14">
        <v>20</v>
      </c>
      <c r="L300" s="14">
        <v>3</v>
      </c>
      <c r="M300" s="14" t="b">
        <v>0</v>
      </c>
    </row>
    <row r="301" spans="1:13" ht="15" x14ac:dyDescent="0.4">
      <c r="A301" s="14">
        <v>300</v>
      </c>
      <c r="B301" s="14" t="s">
        <v>414</v>
      </c>
      <c r="C301" s="14" t="s">
        <v>230</v>
      </c>
      <c r="D301" s="14" t="str">
        <f>D300</f>
        <v>Fairy</v>
      </c>
      <c r="E301" s="14">
        <v>260</v>
      </c>
      <c r="F301" s="14">
        <v>50</v>
      </c>
      <c r="G301" s="14">
        <v>45</v>
      </c>
      <c r="H301" s="14">
        <v>45</v>
      </c>
      <c r="I301" s="14">
        <v>35</v>
      </c>
      <c r="J301" s="14">
        <v>35</v>
      </c>
      <c r="K301" s="14">
        <v>50</v>
      </c>
      <c r="L301" s="14">
        <v>3</v>
      </c>
      <c r="M301" s="14" t="b">
        <v>0</v>
      </c>
    </row>
    <row r="302" spans="1:13" ht="15" x14ac:dyDescent="0.4">
      <c r="A302" s="14">
        <v>301</v>
      </c>
      <c r="B302" s="14" t="s">
        <v>413</v>
      </c>
      <c r="C302" s="14" t="s">
        <v>230</v>
      </c>
      <c r="D302" s="14" t="str">
        <f>D301</f>
        <v>Fairy</v>
      </c>
      <c r="E302" s="14">
        <v>380</v>
      </c>
      <c r="F302" s="14">
        <v>70</v>
      </c>
      <c r="G302" s="14">
        <v>65</v>
      </c>
      <c r="H302" s="14">
        <v>65</v>
      </c>
      <c r="I302" s="14">
        <v>55</v>
      </c>
      <c r="J302" s="14">
        <v>55</v>
      </c>
      <c r="K302" s="14">
        <v>70</v>
      </c>
      <c r="L302" s="14">
        <v>3</v>
      </c>
      <c r="M302" s="14" t="b">
        <v>0</v>
      </c>
    </row>
    <row r="303" spans="1:13" ht="15" x14ac:dyDescent="0.4">
      <c r="A303" s="14">
        <v>327</v>
      </c>
      <c r="B303" s="14" t="s">
        <v>380</v>
      </c>
      <c r="C303" s="14" t="s">
        <v>230</v>
      </c>
      <c r="D303" s="14" t="str">
        <f>D302</f>
        <v>Fairy</v>
      </c>
      <c r="E303" s="14">
        <v>360</v>
      </c>
      <c r="F303" s="14">
        <v>60</v>
      </c>
      <c r="G303" s="14">
        <v>60</v>
      </c>
      <c r="H303" s="14">
        <v>60</v>
      </c>
      <c r="I303" s="14">
        <v>60</v>
      </c>
      <c r="J303" s="14">
        <v>60</v>
      </c>
      <c r="K303" s="14">
        <v>60</v>
      </c>
      <c r="L303" s="14">
        <v>3</v>
      </c>
      <c r="M303" s="14" t="b">
        <v>0</v>
      </c>
    </row>
    <row r="304" spans="1:13" ht="15" x14ac:dyDescent="0.4">
      <c r="A304" s="14">
        <v>333</v>
      </c>
      <c r="B304" s="14" t="s">
        <v>374</v>
      </c>
      <c r="C304" s="14" t="s">
        <v>230</v>
      </c>
      <c r="D304" s="14" t="s">
        <v>241</v>
      </c>
      <c r="E304" s="14">
        <v>310</v>
      </c>
      <c r="F304" s="14">
        <v>45</v>
      </c>
      <c r="G304" s="14">
        <v>40</v>
      </c>
      <c r="H304" s="14">
        <v>60</v>
      </c>
      <c r="I304" s="14">
        <v>40</v>
      </c>
      <c r="J304" s="14">
        <v>75</v>
      </c>
      <c r="K304" s="14">
        <v>50</v>
      </c>
      <c r="L304" s="14">
        <v>3</v>
      </c>
      <c r="M304" s="14" t="b">
        <v>0</v>
      </c>
    </row>
    <row r="305" spans="1:13" ht="15" x14ac:dyDescent="0.4">
      <c r="A305" s="14">
        <v>335</v>
      </c>
      <c r="B305" s="14" t="s">
        <v>371</v>
      </c>
      <c r="C305" s="14" t="s">
        <v>230</v>
      </c>
      <c r="D305" s="14" t="str">
        <f>D304</f>
        <v>Flying</v>
      </c>
      <c r="E305" s="14">
        <v>458</v>
      </c>
      <c r="F305" s="14">
        <v>73</v>
      </c>
      <c r="G305" s="14">
        <v>115</v>
      </c>
      <c r="H305" s="14">
        <v>60</v>
      </c>
      <c r="I305" s="14">
        <v>60</v>
      </c>
      <c r="J305" s="14">
        <v>60</v>
      </c>
      <c r="K305" s="14">
        <v>90</v>
      </c>
      <c r="L305" s="14">
        <v>3</v>
      </c>
      <c r="M305" s="14" t="b">
        <v>0</v>
      </c>
    </row>
    <row r="306" spans="1:13" ht="15" x14ac:dyDescent="0.4">
      <c r="A306" s="14">
        <v>351</v>
      </c>
      <c r="B306" s="14" t="s">
        <v>355</v>
      </c>
      <c r="C306" s="14" t="s">
        <v>230</v>
      </c>
      <c r="D306" s="14" t="str">
        <f>D305</f>
        <v>Flying</v>
      </c>
      <c r="E306" s="14">
        <v>420</v>
      </c>
      <c r="F306" s="14">
        <v>70</v>
      </c>
      <c r="G306" s="14">
        <v>70</v>
      </c>
      <c r="H306" s="14">
        <v>70</v>
      </c>
      <c r="I306" s="14">
        <v>70</v>
      </c>
      <c r="J306" s="14">
        <v>70</v>
      </c>
      <c r="K306" s="14">
        <v>70</v>
      </c>
      <c r="L306" s="14">
        <v>3</v>
      </c>
      <c r="M306" s="14" t="b">
        <v>0</v>
      </c>
    </row>
    <row r="307" spans="1:13" ht="15" x14ac:dyDescent="0.4">
      <c r="A307" s="14">
        <v>352</v>
      </c>
      <c r="B307" s="14" t="s">
        <v>354</v>
      </c>
      <c r="C307" s="14" t="s">
        <v>230</v>
      </c>
      <c r="D307" s="14" t="str">
        <f>D306</f>
        <v>Flying</v>
      </c>
      <c r="E307" s="14">
        <v>440</v>
      </c>
      <c r="F307" s="14">
        <v>60</v>
      </c>
      <c r="G307" s="14">
        <v>90</v>
      </c>
      <c r="H307" s="14">
        <v>70</v>
      </c>
      <c r="I307" s="14">
        <v>60</v>
      </c>
      <c r="J307" s="14">
        <v>120</v>
      </c>
      <c r="K307" s="14">
        <v>40</v>
      </c>
      <c r="L307" s="14">
        <v>3</v>
      </c>
      <c r="M307" s="14" t="b">
        <v>0</v>
      </c>
    </row>
    <row r="308" spans="1:13" ht="15" x14ac:dyDescent="0.4">
      <c r="A308" s="14">
        <v>396</v>
      </c>
      <c r="B308" s="14" t="s">
        <v>296</v>
      </c>
      <c r="C308" s="14" t="s">
        <v>230</v>
      </c>
      <c r="D308" s="14" t="s">
        <v>241</v>
      </c>
      <c r="E308" s="14">
        <v>245</v>
      </c>
      <c r="F308" s="14">
        <v>40</v>
      </c>
      <c r="G308" s="14">
        <v>55</v>
      </c>
      <c r="H308" s="14">
        <v>30</v>
      </c>
      <c r="I308" s="14">
        <v>30</v>
      </c>
      <c r="J308" s="14">
        <v>30</v>
      </c>
      <c r="K308" s="14">
        <v>60</v>
      </c>
      <c r="L308" s="14">
        <v>4</v>
      </c>
      <c r="M308" s="14" t="b">
        <v>0</v>
      </c>
    </row>
    <row r="309" spans="1:13" ht="15" x14ac:dyDescent="0.4">
      <c r="A309" s="14">
        <v>397</v>
      </c>
      <c r="B309" s="14" t="s">
        <v>295</v>
      </c>
      <c r="C309" s="14" t="s">
        <v>230</v>
      </c>
      <c r="D309" s="14" t="s">
        <v>241</v>
      </c>
      <c r="E309" s="14">
        <v>340</v>
      </c>
      <c r="F309" s="14">
        <v>55</v>
      </c>
      <c r="G309" s="14">
        <v>75</v>
      </c>
      <c r="H309" s="14">
        <v>50</v>
      </c>
      <c r="I309" s="14">
        <v>40</v>
      </c>
      <c r="J309" s="14">
        <v>40</v>
      </c>
      <c r="K309" s="14">
        <v>80</v>
      </c>
      <c r="L309" s="14">
        <v>4</v>
      </c>
      <c r="M309" s="14" t="b">
        <v>0</v>
      </c>
    </row>
    <row r="310" spans="1:13" ht="15" x14ac:dyDescent="0.4">
      <c r="A310" s="14">
        <v>398</v>
      </c>
      <c r="B310" s="14" t="s">
        <v>294</v>
      </c>
      <c r="C310" s="14" t="s">
        <v>230</v>
      </c>
      <c r="D310" s="14" t="s">
        <v>241</v>
      </c>
      <c r="E310" s="14">
        <v>485</v>
      </c>
      <c r="F310" s="14">
        <v>85</v>
      </c>
      <c r="G310" s="14">
        <v>120</v>
      </c>
      <c r="H310" s="14">
        <v>70</v>
      </c>
      <c r="I310" s="14">
        <v>50</v>
      </c>
      <c r="J310" s="14">
        <v>60</v>
      </c>
      <c r="K310" s="14">
        <v>100</v>
      </c>
      <c r="L310" s="14">
        <v>4</v>
      </c>
      <c r="M310" s="14" t="b">
        <v>0</v>
      </c>
    </row>
    <row r="311" spans="1:13" ht="15" x14ac:dyDescent="0.4">
      <c r="A311" s="14">
        <v>399</v>
      </c>
      <c r="B311" s="14" t="s">
        <v>293</v>
      </c>
      <c r="C311" s="14" t="s">
        <v>230</v>
      </c>
      <c r="D311" s="14" t="str">
        <f>D310</f>
        <v>Flying</v>
      </c>
      <c r="E311" s="14">
        <v>250</v>
      </c>
      <c r="F311" s="14">
        <v>59</v>
      </c>
      <c r="G311" s="14">
        <v>45</v>
      </c>
      <c r="H311" s="14">
        <v>40</v>
      </c>
      <c r="I311" s="14">
        <v>35</v>
      </c>
      <c r="J311" s="14">
        <v>40</v>
      </c>
      <c r="K311" s="14">
        <v>31</v>
      </c>
      <c r="L311" s="14">
        <v>4</v>
      </c>
      <c r="M311" s="14" t="b">
        <v>0</v>
      </c>
    </row>
    <row r="312" spans="1:13" ht="15" x14ac:dyDescent="0.4">
      <c r="A312" s="14">
        <v>400</v>
      </c>
      <c r="B312" s="14" t="s">
        <v>292</v>
      </c>
      <c r="C312" s="14" t="s">
        <v>230</v>
      </c>
      <c r="D312" s="14" t="s">
        <v>129</v>
      </c>
      <c r="E312" s="14">
        <v>410</v>
      </c>
      <c r="F312" s="14">
        <v>79</v>
      </c>
      <c r="G312" s="14">
        <v>85</v>
      </c>
      <c r="H312" s="14">
        <v>60</v>
      </c>
      <c r="I312" s="14">
        <v>55</v>
      </c>
      <c r="J312" s="14">
        <v>60</v>
      </c>
      <c r="K312" s="14">
        <v>71</v>
      </c>
      <c r="L312" s="14">
        <v>4</v>
      </c>
      <c r="M312" s="14" t="b">
        <v>0</v>
      </c>
    </row>
    <row r="313" spans="1:13" ht="15" x14ac:dyDescent="0.4">
      <c r="A313" s="14">
        <v>424</v>
      </c>
      <c r="B313" s="14" t="s">
        <v>264</v>
      </c>
      <c r="C313" s="14" t="s">
        <v>230</v>
      </c>
      <c r="D313" s="14" t="str">
        <f>D312</f>
        <v>Water</v>
      </c>
      <c r="E313" s="14">
        <v>482</v>
      </c>
      <c r="F313" s="14">
        <v>75</v>
      </c>
      <c r="G313" s="14">
        <v>100</v>
      </c>
      <c r="H313" s="14">
        <v>66</v>
      </c>
      <c r="I313" s="14">
        <v>60</v>
      </c>
      <c r="J313" s="14">
        <v>66</v>
      </c>
      <c r="K313" s="14">
        <v>115</v>
      </c>
      <c r="L313" s="14">
        <v>4</v>
      </c>
      <c r="M313" s="14" t="b">
        <v>0</v>
      </c>
    </row>
    <row r="314" spans="1:13" ht="15" x14ac:dyDescent="0.4">
      <c r="A314" s="14">
        <v>427</v>
      </c>
      <c r="B314" s="14" t="s">
        <v>261</v>
      </c>
      <c r="C314" s="14" t="s">
        <v>230</v>
      </c>
      <c r="D314" s="14" t="str">
        <f>D313</f>
        <v>Water</v>
      </c>
      <c r="E314" s="14">
        <v>350</v>
      </c>
      <c r="F314" s="14">
        <v>55</v>
      </c>
      <c r="G314" s="14">
        <v>66</v>
      </c>
      <c r="H314" s="14">
        <v>44</v>
      </c>
      <c r="I314" s="14">
        <v>44</v>
      </c>
      <c r="J314" s="14">
        <v>56</v>
      </c>
      <c r="K314" s="14">
        <v>85</v>
      </c>
      <c r="L314" s="14">
        <v>4</v>
      </c>
      <c r="M314" s="14" t="b">
        <v>0</v>
      </c>
    </row>
    <row r="315" spans="1:13" ht="15" x14ac:dyDescent="0.4">
      <c r="A315" s="14">
        <v>428</v>
      </c>
      <c r="B315" s="14" t="s">
        <v>260</v>
      </c>
      <c r="C315" s="14" t="s">
        <v>230</v>
      </c>
      <c r="D315" s="14" t="str">
        <f>D314</f>
        <v>Water</v>
      </c>
      <c r="E315" s="14">
        <v>480</v>
      </c>
      <c r="F315" s="14">
        <v>65</v>
      </c>
      <c r="G315" s="14">
        <v>76</v>
      </c>
      <c r="H315" s="14">
        <v>84</v>
      </c>
      <c r="I315" s="14">
        <v>54</v>
      </c>
      <c r="J315" s="14">
        <v>96</v>
      </c>
      <c r="K315" s="14">
        <v>105</v>
      </c>
      <c r="L315" s="14">
        <v>4</v>
      </c>
      <c r="M315" s="14" t="b">
        <v>0</v>
      </c>
    </row>
    <row r="316" spans="1:13" ht="15" x14ac:dyDescent="0.4">
      <c r="A316" s="14">
        <v>428</v>
      </c>
      <c r="B316" s="14" t="s">
        <v>259</v>
      </c>
      <c r="C316" s="14" t="s">
        <v>230</v>
      </c>
      <c r="D316" s="14" t="s">
        <v>226</v>
      </c>
      <c r="E316" s="14">
        <v>580</v>
      </c>
      <c r="F316" s="14">
        <v>65</v>
      </c>
      <c r="G316" s="14">
        <v>136</v>
      </c>
      <c r="H316" s="14">
        <v>94</v>
      </c>
      <c r="I316" s="14">
        <v>54</v>
      </c>
      <c r="J316" s="14">
        <v>96</v>
      </c>
      <c r="K316" s="14">
        <v>135</v>
      </c>
      <c r="L316" s="14">
        <v>4</v>
      </c>
      <c r="M316" s="14" t="b">
        <v>0</v>
      </c>
    </row>
    <row r="317" spans="1:13" ht="15" x14ac:dyDescent="0.4">
      <c r="A317" s="14">
        <v>431</v>
      </c>
      <c r="B317" s="14" t="s">
        <v>256</v>
      </c>
      <c r="C317" s="14" t="s">
        <v>230</v>
      </c>
      <c r="D317" s="14" t="str">
        <f>D316</f>
        <v>Fighting</v>
      </c>
      <c r="E317" s="14">
        <v>310</v>
      </c>
      <c r="F317" s="14">
        <v>49</v>
      </c>
      <c r="G317" s="14">
        <v>55</v>
      </c>
      <c r="H317" s="14">
        <v>42</v>
      </c>
      <c r="I317" s="14">
        <v>42</v>
      </c>
      <c r="J317" s="14">
        <v>37</v>
      </c>
      <c r="K317" s="14">
        <v>85</v>
      </c>
      <c r="L317" s="14">
        <v>4</v>
      </c>
      <c r="M317" s="14" t="b">
        <v>0</v>
      </c>
    </row>
    <row r="318" spans="1:13" ht="15" x14ac:dyDescent="0.4">
      <c r="A318" s="14">
        <v>432</v>
      </c>
      <c r="B318" s="14" t="s">
        <v>255</v>
      </c>
      <c r="C318" s="14" t="s">
        <v>230</v>
      </c>
      <c r="D318" s="14" t="str">
        <f>D317</f>
        <v>Fighting</v>
      </c>
      <c r="E318" s="14">
        <v>452</v>
      </c>
      <c r="F318" s="14">
        <v>71</v>
      </c>
      <c r="G318" s="14">
        <v>82</v>
      </c>
      <c r="H318" s="14">
        <v>64</v>
      </c>
      <c r="I318" s="14">
        <v>64</v>
      </c>
      <c r="J318" s="14">
        <v>59</v>
      </c>
      <c r="K318" s="14">
        <v>112</v>
      </c>
      <c r="L318" s="14">
        <v>4</v>
      </c>
      <c r="M318" s="14" t="b">
        <v>0</v>
      </c>
    </row>
    <row r="319" spans="1:13" ht="15" x14ac:dyDescent="0.4">
      <c r="A319" s="14">
        <v>440</v>
      </c>
      <c r="B319" s="14" t="s">
        <v>243</v>
      </c>
      <c r="C319" s="14" t="s">
        <v>230</v>
      </c>
      <c r="D319" s="14" t="str">
        <f>D318</f>
        <v>Fighting</v>
      </c>
      <c r="E319" s="14">
        <v>220</v>
      </c>
      <c r="F319" s="14">
        <v>100</v>
      </c>
      <c r="G319" s="14">
        <v>5</v>
      </c>
      <c r="H319" s="14">
        <v>5</v>
      </c>
      <c r="I319" s="14">
        <v>15</v>
      </c>
      <c r="J319" s="14">
        <v>65</v>
      </c>
      <c r="K319" s="14">
        <v>30</v>
      </c>
      <c r="L319" s="14">
        <v>4</v>
      </c>
      <c r="M319" s="14" t="b">
        <v>0</v>
      </c>
    </row>
    <row r="320" spans="1:13" ht="15" x14ac:dyDescent="0.4">
      <c r="A320" s="14">
        <v>441</v>
      </c>
      <c r="B320" s="14" t="s">
        <v>242</v>
      </c>
      <c r="C320" s="14" t="s">
        <v>230</v>
      </c>
      <c r="D320" s="14" t="s">
        <v>241</v>
      </c>
      <c r="E320" s="14">
        <v>411</v>
      </c>
      <c r="F320" s="14">
        <v>76</v>
      </c>
      <c r="G320" s="14">
        <v>65</v>
      </c>
      <c r="H320" s="14">
        <v>45</v>
      </c>
      <c r="I320" s="14">
        <v>92</v>
      </c>
      <c r="J320" s="14">
        <v>42</v>
      </c>
      <c r="K320" s="14">
        <v>91</v>
      </c>
      <c r="L320" s="14">
        <v>4</v>
      </c>
      <c r="M320" s="14" t="b">
        <v>0</v>
      </c>
    </row>
    <row r="321" spans="1:13" ht="15" x14ac:dyDescent="0.4">
      <c r="A321" s="14">
        <v>446</v>
      </c>
      <c r="B321" s="14" t="s">
        <v>231</v>
      </c>
      <c r="C321" s="14" t="s">
        <v>230</v>
      </c>
      <c r="D321" s="14" t="str">
        <f>D320</f>
        <v>Flying</v>
      </c>
      <c r="E321" s="14">
        <v>390</v>
      </c>
      <c r="F321" s="14">
        <v>135</v>
      </c>
      <c r="G321" s="14">
        <v>85</v>
      </c>
      <c r="H321" s="14">
        <v>40</v>
      </c>
      <c r="I321" s="14">
        <v>40</v>
      </c>
      <c r="J321" s="14">
        <v>85</v>
      </c>
      <c r="K321" s="14">
        <v>5</v>
      </c>
      <c r="L321" s="14">
        <v>4</v>
      </c>
      <c r="M321" s="14" t="b">
        <v>0</v>
      </c>
    </row>
    <row r="322" spans="1:13" ht="15" x14ac:dyDescent="0.4">
      <c r="A322" s="14">
        <v>23</v>
      </c>
      <c r="B322" s="14" t="s">
        <v>710</v>
      </c>
      <c r="C322" s="14" t="s">
        <v>251</v>
      </c>
      <c r="D322" s="14" t="str">
        <f>D321</f>
        <v>Flying</v>
      </c>
      <c r="E322" s="14">
        <v>288</v>
      </c>
      <c r="F322" s="14">
        <v>35</v>
      </c>
      <c r="G322" s="14">
        <v>60</v>
      </c>
      <c r="H322" s="14">
        <v>44</v>
      </c>
      <c r="I322" s="14">
        <v>40</v>
      </c>
      <c r="J322" s="14">
        <v>54</v>
      </c>
      <c r="K322" s="14">
        <v>55</v>
      </c>
      <c r="L322" s="14">
        <v>1</v>
      </c>
      <c r="M322" s="14" t="b">
        <v>0</v>
      </c>
    </row>
    <row r="323" spans="1:13" ht="15" x14ac:dyDescent="0.4">
      <c r="A323" s="14">
        <v>24</v>
      </c>
      <c r="B323" s="14" t="s">
        <v>709</v>
      </c>
      <c r="C323" s="14" t="s">
        <v>251</v>
      </c>
      <c r="D323" s="14" t="str">
        <f>D322</f>
        <v>Flying</v>
      </c>
      <c r="E323" s="14">
        <v>438</v>
      </c>
      <c r="F323" s="14">
        <v>60</v>
      </c>
      <c r="G323" s="14">
        <v>85</v>
      </c>
      <c r="H323" s="14">
        <v>69</v>
      </c>
      <c r="I323" s="14">
        <v>65</v>
      </c>
      <c r="J323" s="14">
        <v>79</v>
      </c>
      <c r="K323" s="14">
        <v>80</v>
      </c>
      <c r="L323" s="14">
        <v>1</v>
      </c>
      <c r="M323" s="14" t="b">
        <v>0</v>
      </c>
    </row>
    <row r="324" spans="1:13" ht="15" x14ac:dyDescent="0.4">
      <c r="A324" s="14">
        <v>29</v>
      </c>
      <c r="B324" s="14" t="s">
        <v>704</v>
      </c>
      <c r="C324" s="14" t="s">
        <v>251</v>
      </c>
      <c r="D324" s="14" t="str">
        <f>D323</f>
        <v>Flying</v>
      </c>
      <c r="E324" s="14">
        <v>275</v>
      </c>
      <c r="F324" s="14">
        <v>55</v>
      </c>
      <c r="G324" s="14">
        <v>47</v>
      </c>
      <c r="H324" s="14">
        <v>52</v>
      </c>
      <c r="I324" s="14">
        <v>40</v>
      </c>
      <c r="J324" s="14">
        <v>40</v>
      </c>
      <c r="K324" s="14">
        <v>41</v>
      </c>
      <c r="L324" s="14">
        <v>1</v>
      </c>
      <c r="M324" s="14" t="b">
        <v>0</v>
      </c>
    </row>
    <row r="325" spans="1:13" ht="15" x14ac:dyDescent="0.4">
      <c r="A325" s="14">
        <v>30</v>
      </c>
      <c r="B325" s="14" t="s">
        <v>703</v>
      </c>
      <c r="C325" s="14" t="s">
        <v>251</v>
      </c>
      <c r="D325" s="14" t="str">
        <f>D324</f>
        <v>Flying</v>
      </c>
      <c r="E325" s="14">
        <v>365</v>
      </c>
      <c r="F325" s="14">
        <v>70</v>
      </c>
      <c r="G325" s="14">
        <v>62</v>
      </c>
      <c r="H325" s="14">
        <v>67</v>
      </c>
      <c r="I325" s="14">
        <v>55</v>
      </c>
      <c r="J325" s="14">
        <v>55</v>
      </c>
      <c r="K325" s="14">
        <v>56</v>
      </c>
      <c r="L325" s="14">
        <v>1</v>
      </c>
      <c r="M325" s="14" t="b">
        <v>0</v>
      </c>
    </row>
    <row r="326" spans="1:13" ht="15" x14ac:dyDescent="0.4">
      <c r="A326" s="14">
        <v>31</v>
      </c>
      <c r="B326" s="14" t="s">
        <v>702</v>
      </c>
      <c r="C326" s="14" t="s">
        <v>251</v>
      </c>
      <c r="D326" s="14" t="s">
        <v>232</v>
      </c>
      <c r="E326" s="14">
        <v>505</v>
      </c>
      <c r="F326" s="14">
        <v>90</v>
      </c>
      <c r="G326" s="14">
        <v>92</v>
      </c>
      <c r="H326" s="14">
        <v>87</v>
      </c>
      <c r="I326" s="14">
        <v>75</v>
      </c>
      <c r="J326" s="14">
        <v>85</v>
      </c>
      <c r="K326" s="14">
        <v>76</v>
      </c>
      <c r="L326" s="14">
        <v>1</v>
      </c>
      <c r="M326" s="14" t="b">
        <v>0</v>
      </c>
    </row>
    <row r="327" spans="1:13" ht="15" x14ac:dyDescent="0.4">
      <c r="A327" s="14">
        <v>32</v>
      </c>
      <c r="B327" s="14" t="s">
        <v>701</v>
      </c>
      <c r="C327" s="14" t="s">
        <v>251</v>
      </c>
      <c r="D327" s="14" t="str">
        <f>D326</f>
        <v>Ground</v>
      </c>
      <c r="E327" s="14">
        <v>273</v>
      </c>
      <c r="F327" s="14">
        <v>46</v>
      </c>
      <c r="G327" s="14">
        <v>57</v>
      </c>
      <c r="H327" s="14">
        <v>40</v>
      </c>
      <c r="I327" s="14">
        <v>40</v>
      </c>
      <c r="J327" s="14">
        <v>40</v>
      </c>
      <c r="K327" s="14">
        <v>50</v>
      </c>
      <c r="L327" s="14">
        <v>1</v>
      </c>
      <c r="M327" s="14" t="b">
        <v>0</v>
      </c>
    </row>
    <row r="328" spans="1:13" ht="15" x14ac:dyDescent="0.4">
      <c r="A328" s="14">
        <v>33</v>
      </c>
      <c r="B328" s="14" t="s">
        <v>700</v>
      </c>
      <c r="C328" s="14" t="s">
        <v>251</v>
      </c>
      <c r="D328" s="14" t="str">
        <f>D327</f>
        <v>Ground</v>
      </c>
      <c r="E328" s="14">
        <v>365</v>
      </c>
      <c r="F328" s="14">
        <v>61</v>
      </c>
      <c r="G328" s="14">
        <v>72</v>
      </c>
      <c r="H328" s="14">
        <v>57</v>
      </c>
      <c r="I328" s="14">
        <v>55</v>
      </c>
      <c r="J328" s="14">
        <v>55</v>
      </c>
      <c r="K328" s="14">
        <v>65</v>
      </c>
      <c r="L328" s="14">
        <v>1</v>
      </c>
      <c r="M328" s="14" t="b">
        <v>0</v>
      </c>
    </row>
    <row r="329" spans="1:13" ht="15" x14ac:dyDescent="0.4">
      <c r="A329" s="14">
        <v>34</v>
      </c>
      <c r="B329" s="14" t="s">
        <v>699</v>
      </c>
      <c r="C329" s="14" t="s">
        <v>251</v>
      </c>
      <c r="D329" s="14" t="s">
        <v>232</v>
      </c>
      <c r="E329" s="14">
        <v>505</v>
      </c>
      <c r="F329" s="14">
        <v>81</v>
      </c>
      <c r="G329" s="14">
        <v>102</v>
      </c>
      <c r="H329" s="14">
        <v>77</v>
      </c>
      <c r="I329" s="14">
        <v>85</v>
      </c>
      <c r="J329" s="14">
        <v>75</v>
      </c>
      <c r="K329" s="14">
        <v>85</v>
      </c>
      <c r="L329" s="14">
        <v>1</v>
      </c>
      <c r="M329" s="14" t="b">
        <v>0</v>
      </c>
    </row>
    <row r="330" spans="1:13" ht="15" x14ac:dyDescent="0.4">
      <c r="A330" s="14">
        <v>41</v>
      </c>
      <c r="B330" s="14" t="s">
        <v>692</v>
      </c>
      <c r="C330" s="14" t="s">
        <v>251</v>
      </c>
      <c r="D330" s="14" t="s">
        <v>241</v>
      </c>
      <c r="E330" s="14">
        <v>245</v>
      </c>
      <c r="F330" s="14">
        <v>40</v>
      </c>
      <c r="G330" s="14">
        <v>45</v>
      </c>
      <c r="H330" s="14">
        <v>35</v>
      </c>
      <c r="I330" s="14">
        <v>30</v>
      </c>
      <c r="J330" s="14">
        <v>40</v>
      </c>
      <c r="K330" s="14">
        <v>55</v>
      </c>
      <c r="L330" s="14">
        <v>1</v>
      </c>
      <c r="M330" s="14" t="b">
        <v>0</v>
      </c>
    </row>
    <row r="331" spans="1:13" ht="15" x14ac:dyDescent="0.4">
      <c r="A331" s="14">
        <v>42</v>
      </c>
      <c r="B331" s="14" t="s">
        <v>691</v>
      </c>
      <c r="C331" s="14" t="s">
        <v>251</v>
      </c>
      <c r="D331" s="14" t="s">
        <v>241</v>
      </c>
      <c r="E331" s="14">
        <v>455</v>
      </c>
      <c r="F331" s="14">
        <v>75</v>
      </c>
      <c r="G331" s="14">
        <v>80</v>
      </c>
      <c r="H331" s="14">
        <v>70</v>
      </c>
      <c r="I331" s="14">
        <v>65</v>
      </c>
      <c r="J331" s="14">
        <v>75</v>
      </c>
      <c r="K331" s="14">
        <v>90</v>
      </c>
      <c r="L331" s="14">
        <v>1</v>
      </c>
      <c r="M331" s="14" t="b">
        <v>0</v>
      </c>
    </row>
    <row r="332" spans="1:13" ht="15" x14ac:dyDescent="0.4">
      <c r="A332" s="14">
        <v>88</v>
      </c>
      <c r="B332" s="14" t="s">
        <v>643</v>
      </c>
      <c r="C332" s="14" t="s">
        <v>251</v>
      </c>
      <c r="D332" s="14" t="str">
        <f>D331</f>
        <v>Flying</v>
      </c>
      <c r="E332" s="14">
        <v>325</v>
      </c>
      <c r="F332" s="14">
        <v>80</v>
      </c>
      <c r="G332" s="14">
        <v>80</v>
      </c>
      <c r="H332" s="14">
        <v>50</v>
      </c>
      <c r="I332" s="14">
        <v>40</v>
      </c>
      <c r="J332" s="14">
        <v>50</v>
      </c>
      <c r="K332" s="14">
        <v>25</v>
      </c>
      <c r="L332" s="14">
        <v>1</v>
      </c>
      <c r="M332" s="14" t="b">
        <v>0</v>
      </c>
    </row>
    <row r="333" spans="1:13" ht="15" x14ac:dyDescent="0.4">
      <c r="A333" s="14">
        <v>89</v>
      </c>
      <c r="B333" s="14" t="s">
        <v>642</v>
      </c>
      <c r="C333" s="14" t="s">
        <v>251</v>
      </c>
      <c r="D333" s="14" t="str">
        <f>D332</f>
        <v>Flying</v>
      </c>
      <c r="E333" s="14">
        <v>500</v>
      </c>
      <c r="F333" s="14">
        <v>105</v>
      </c>
      <c r="G333" s="14">
        <v>105</v>
      </c>
      <c r="H333" s="14">
        <v>75</v>
      </c>
      <c r="I333" s="14">
        <v>65</v>
      </c>
      <c r="J333" s="14">
        <v>100</v>
      </c>
      <c r="K333" s="14">
        <v>50</v>
      </c>
      <c r="L333" s="14">
        <v>1</v>
      </c>
      <c r="M333" s="14" t="b">
        <v>0</v>
      </c>
    </row>
    <row r="334" spans="1:13" ht="15" x14ac:dyDescent="0.4">
      <c r="A334" s="14">
        <v>109</v>
      </c>
      <c r="B334" s="14" t="s">
        <v>621</v>
      </c>
      <c r="C334" s="14" t="s">
        <v>251</v>
      </c>
      <c r="D334" s="14" t="str">
        <f>D333</f>
        <v>Flying</v>
      </c>
      <c r="E334" s="14">
        <v>340</v>
      </c>
      <c r="F334" s="14">
        <v>40</v>
      </c>
      <c r="G334" s="14">
        <v>65</v>
      </c>
      <c r="H334" s="14">
        <v>95</v>
      </c>
      <c r="I334" s="14">
        <v>60</v>
      </c>
      <c r="J334" s="14">
        <v>45</v>
      </c>
      <c r="K334" s="14">
        <v>35</v>
      </c>
      <c r="L334" s="14">
        <v>1</v>
      </c>
      <c r="M334" s="14" t="b">
        <v>0</v>
      </c>
    </row>
    <row r="335" spans="1:13" ht="15" x14ac:dyDescent="0.4">
      <c r="A335" s="14">
        <v>110</v>
      </c>
      <c r="B335" s="14" t="s">
        <v>620</v>
      </c>
      <c r="C335" s="14" t="s">
        <v>251</v>
      </c>
      <c r="D335" s="14" t="str">
        <f>D334</f>
        <v>Flying</v>
      </c>
      <c r="E335" s="14">
        <v>490</v>
      </c>
      <c r="F335" s="14">
        <v>65</v>
      </c>
      <c r="G335" s="14">
        <v>90</v>
      </c>
      <c r="H335" s="14">
        <v>120</v>
      </c>
      <c r="I335" s="14">
        <v>85</v>
      </c>
      <c r="J335" s="14">
        <v>70</v>
      </c>
      <c r="K335" s="14">
        <v>60</v>
      </c>
      <c r="L335" s="14">
        <v>1</v>
      </c>
      <c r="M335" s="14" t="b">
        <v>0</v>
      </c>
    </row>
    <row r="336" spans="1:13" ht="15" x14ac:dyDescent="0.4">
      <c r="A336" s="14">
        <v>169</v>
      </c>
      <c r="B336" s="14" t="s">
        <v>555</v>
      </c>
      <c r="C336" s="14" t="s">
        <v>251</v>
      </c>
      <c r="D336" s="14" t="s">
        <v>241</v>
      </c>
      <c r="E336" s="14">
        <v>535</v>
      </c>
      <c r="F336" s="14">
        <v>85</v>
      </c>
      <c r="G336" s="14">
        <v>90</v>
      </c>
      <c r="H336" s="14">
        <v>80</v>
      </c>
      <c r="I336" s="14">
        <v>70</v>
      </c>
      <c r="J336" s="14">
        <v>80</v>
      </c>
      <c r="K336" s="14">
        <v>130</v>
      </c>
      <c r="L336" s="14">
        <v>2</v>
      </c>
      <c r="M336" s="14" t="b">
        <v>0</v>
      </c>
    </row>
    <row r="337" spans="1:13" ht="15" x14ac:dyDescent="0.4">
      <c r="A337" s="14">
        <v>316</v>
      </c>
      <c r="B337" s="14" t="s">
        <v>393</v>
      </c>
      <c r="C337" s="14" t="s">
        <v>251</v>
      </c>
      <c r="D337" s="14" t="str">
        <f>D336</f>
        <v>Flying</v>
      </c>
      <c r="E337" s="14">
        <v>302</v>
      </c>
      <c r="F337" s="14">
        <v>70</v>
      </c>
      <c r="G337" s="14">
        <v>43</v>
      </c>
      <c r="H337" s="14">
        <v>53</v>
      </c>
      <c r="I337" s="14">
        <v>43</v>
      </c>
      <c r="J337" s="14">
        <v>53</v>
      </c>
      <c r="K337" s="14">
        <v>40</v>
      </c>
      <c r="L337" s="14">
        <v>3</v>
      </c>
      <c r="M337" s="14" t="b">
        <v>0</v>
      </c>
    </row>
    <row r="338" spans="1:13" ht="15" x14ac:dyDescent="0.4">
      <c r="A338" s="14">
        <v>317</v>
      </c>
      <c r="B338" s="14" t="s">
        <v>392</v>
      </c>
      <c r="C338" s="14" t="s">
        <v>251</v>
      </c>
      <c r="D338" s="14" t="str">
        <f>D337</f>
        <v>Flying</v>
      </c>
      <c r="E338" s="14">
        <v>467</v>
      </c>
      <c r="F338" s="14">
        <v>100</v>
      </c>
      <c r="G338" s="14">
        <v>73</v>
      </c>
      <c r="H338" s="14">
        <v>83</v>
      </c>
      <c r="I338" s="14">
        <v>73</v>
      </c>
      <c r="J338" s="14">
        <v>83</v>
      </c>
      <c r="K338" s="14">
        <v>55</v>
      </c>
      <c r="L338" s="14">
        <v>3</v>
      </c>
      <c r="M338" s="14" t="b">
        <v>0</v>
      </c>
    </row>
    <row r="339" spans="1:13" ht="15" x14ac:dyDescent="0.4">
      <c r="A339" s="14">
        <v>336</v>
      </c>
      <c r="B339" s="14" t="s">
        <v>370</v>
      </c>
      <c r="C339" s="14" t="s">
        <v>251</v>
      </c>
      <c r="D339" s="14" t="str">
        <f>D338</f>
        <v>Flying</v>
      </c>
      <c r="E339" s="14">
        <v>458</v>
      </c>
      <c r="F339" s="14">
        <v>73</v>
      </c>
      <c r="G339" s="14">
        <v>100</v>
      </c>
      <c r="H339" s="14">
        <v>60</v>
      </c>
      <c r="I339" s="14">
        <v>100</v>
      </c>
      <c r="J339" s="14">
        <v>60</v>
      </c>
      <c r="K339" s="14">
        <v>65</v>
      </c>
      <c r="L339" s="14">
        <v>3</v>
      </c>
      <c r="M339" s="14" t="b">
        <v>0</v>
      </c>
    </row>
    <row r="340" spans="1:13" ht="15" x14ac:dyDescent="0.4">
      <c r="A340" s="14">
        <v>434</v>
      </c>
      <c r="B340" s="14" t="s">
        <v>253</v>
      </c>
      <c r="C340" s="14" t="s">
        <v>251</v>
      </c>
      <c r="D340" s="14" t="s">
        <v>238</v>
      </c>
      <c r="E340" s="14">
        <v>329</v>
      </c>
      <c r="F340" s="14">
        <v>63</v>
      </c>
      <c r="G340" s="14">
        <v>63</v>
      </c>
      <c r="H340" s="14">
        <v>47</v>
      </c>
      <c r="I340" s="14">
        <v>41</v>
      </c>
      <c r="J340" s="14">
        <v>41</v>
      </c>
      <c r="K340" s="14">
        <v>74</v>
      </c>
      <c r="L340" s="14">
        <v>4</v>
      </c>
      <c r="M340" s="14" t="b">
        <v>0</v>
      </c>
    </row>
    <row r="341" spans="1:13" ht="15" x14ac:dyDescent="0.4">
      <c r="A341" s="14">
        <v>435</v>
      </c>
      <c r="B341" s="14" t="s">
        <v>252</v>
      </c>
      <c r="C341" s="14" t="s">
        <v>251</v>
      </c>
      <c r="D341" s="14" t="s">
        <v>238</v>
      </c>
      <c r="E341" s="14">
        <v>479</v>
      </c>
      <c r="F341" s="14">
        <v>103</v>
      </c>
      <c r="G341" s="14">
        <v>93</v>
      </c>
      <c r="H341" s="14">
        <v>67</v>
      </c>
      <c r="I341" s="14">
        <v>71</v>
      </c>
      <c r="J341" s="14">
        <v>61</v>
      </c>
      <c r="K341" s="14">
        <v>84</v>
      </c>
      <c r="L341" s="14">
        <v>4</v>
      </c>
      <c r="M341" s="14" t="b">
        <v>0</v>
      </c>
    </row>
    <row r="342" spans="1:13" ht="15" x14ac:dyDescent="0.4">
      <c r="A342" s="14">
        <v>63</v>
      </c>
      <c r="B342" s="14" t="s">
        <v>670</v>
      </c>
      <c r="C342" s="14" t="s">
        <v>245</v>
      </c>
      <c r="D342" s="14" t="str">
        <f t="shared" ref="D342:D347" si="8">D341</f>
        <v>Dark</v>
      </c>
      <c r="E342" s="14">
        <v>310</v>
      </c>
      <c r="F342" s="14">
        <v>25</v>
      </c>
      <c r="G342" s="14">
        <v>20</v>
      </c>
      <c r="H342" s="14">
        <v>15</v>
      </c>
      <c r="I342" s="14">
        <v>105</v>
      </c>
      <c r="J342" s="14">
        <v>55</v>
      </c>
      <c r="K342" s="14">
        <v>90</v>
      </c>
      <c r="L342" s="14">
        <v>1</v>
      </c>
      <c r="M342" s="14" t="b">
        <v>0</v>
      </c>
    </row>
    <row r="343" spans="1:13" ht="15" x14ac:dyDescent="0.4">
      <c r="A343" s="14">
        <v>64</v>
      </c>
      <c r="B343" s="14" t="s">
        <v>669</v>
      </c>
      <c r="C343" s="14" t="s">
        <v>245</v>
      </c>
      <c r="D343" s="14" t="str">
        <f t="shared" si="8"/>
        <v>Dark</v>
      </c>
      <c r="E343" s="14">
        <v>400</v>
      </c>
      <c r="F343" s="14">
        <v>40</v>
      </c>
      <c r="G343" s="14">
        <v>35</v>
      </c>
      <c r="H343" s="14">
        <v>30</v>
      </c>
      <c r="I343" s="14">
        <v>120</v>
      </c>
      <c r="J343" s="14">
        <v>70</v>
      </c>
      <c r="K343" s="14">
        <v>105</v>
      </c>
      <c r="L343" s="14">
        <v>1</v>
      </c>
      <c r="M343" s="14" t="b">
        <v>0</v>
      </c>
    </row>
    <row r="344" spans="1:13" ht="15" x14ac:dyDescent="0.4">
      <c r="A344" s="14">
        <v>65</v>
      </c>
      <c r="B344" s="14" t="s">
        <v>668</v>
      </c>
      <c r="C344" s="14" t="s">
        <v>245</v>
      </c>
      <c r="D344" s="14" t="str">
        <f t="shared" si="8"/>
        <v>Dark</v>
      </c>
      <c r="E344" s="14">
        <v>500</v>
      </c>
      <c r="F344" s="14">
        <v>55</v>
      </c>
      <c r="G344" s="14">
        <v>50</v>
      </c>
      <c r="H344" s="14">
        <v>45</v>
      </c>
      <c r="I344" s="14">
        <v>135</v>
      </c>
      <c r="J344" s="14">
        <v>95</v>
      </c>
      <c r="K344" s="14">
        <v>120</v>
      </c>
      <c r="L344" s="14">
        <v>1</v>
      </c>
      <c r="M344" s="14" t="b">
        <v>0</v>
      </c>
    </row>
    <row r="345" spans="1:13" ht="15" x14ac:dyDescent="0.4">
      <c r="A345" s="14">
        <v>65</v>
      </c>
      <c r="B345" s="14" t="s">
        <v>667</v>
      </c>
      <c r="C345" s="14" t="s">
        <v>245</v>
      </c>
      <c r="D345" s="14" t="str">
        <f t="shared" si="8"/>
        <v>Dark</v>
      </c>
      <c r="E345" s="14">
        <v>590</v>
      </c>
      <c r="F345" s="14">
        <v>55</v>
      </c>
      <c r="G345" s="14">
        <v>50</v>
      </c>
      <c r="H345" s="14">
        <v>65</v>
      </c>
      <c r="I345" s="14">
        <v>175</v>
      </c>
      <c r="J345" s="14">
        <v>95</v>
      </c>
      <c r="K345" s="14">
        <v>150</v>
      </c>
      <c r="L345" s="14">
        <v>1</v>
      </c>
      <c r="M345" s="14" t="b">
        <v>0</v>
      </c>
    </row>
    <row r="346" spans="1:13" ht="15" x14ac:dyDescent="0.4">
      <c r="A346" s="14">
        <v>96</v>
      </c>
      <c r="B346" s="14" t="s">
        <v>634</v>
      </c>
      <c r="C346" s="14" t="s">
        <v>245</v>
      </c>
      <c r="D346" s="14" t="str">
        <f t="shared" si="8"/>
        <v>Dark</v>
      </c>
      <c r="E346" s="14">
        <v>328</v>
      </c>
      <c r="F346" s="14">
        <v>60</v>
      </c>
      <c r="G346" s="14">
        <v>48</v>
      </c>
      <c r="H346" s="14">
        <v>45</v>
      </c>
      <c r="I346" s="14">
        <v>43</v>
      </c>
      <c r="J346" s="14">
        <v>90</v>
      </c>
      <c r="K346" s="14">
        <v>42</v>
      </c>
      <c r="L346" s="14">
        <v>1</v>
      </c>
      <c r="M346" s="14" t="b">
        <v>0</v>
      </c>
    </row>
    <row r="347" spans="1:13" ht="15" x14ac:dyDescent="0.4">
      <c r="A347" s="14">
        <v>97</v>
      </c>
      <c r="B347" s="14" t="s">
        <v>633</v>
      </c>
      <c r="C347" s="14" t="s">
        <v>245</v>
      </c>
      <c r="D347" s="14" t="str">
        <f t="shared" si="8"/>
        <v>Dark</v>
      </c>
      <c r="E347" s="14">
        <v>483</v>
      </c>
      <c r="F347" s="14">
        <v>85</v>
      </c>
      <c r="G347" s="14">
        <v>73</v>
      </c>
      <c r="H347" s="14">
        <v>70</v>
      </c>
      <c r="I347" s="14">
        <v>73</v>
      </c>
      <c r="J347" s="14">
        <v>115</v>
      </c>
      <c r="K347" s="14">
        <v>67</v>
      </c>
      <c r="L347" s="14">
        <v>1</v>
      </c>
      <c r="M347" s="14" t="b">
        <v>0</v>
      </c>
    </row>
    <row r="348" spans="1:13" ht="15" x14ac:dyDescent="0.4">
      <c r="A348" s="14">
        <v>122</v>
      </c>
      <c r="B348" s="14" t="s">
        <v>607</v>
      </c>
      <c r="C348" s="14" t="s">
        <v>245</v>
      </c>
      <c r="D348" s="14" t="s">
        <v>244</v>
      </c>
      <c r="E348" s="14">
        <v>460</v>
      </c>
      <c r="F348" s="14">
        <v>40</v>
      </c>
      <c r="G348" s="14">
        <v>45</v>
      </c>
      <c r="H348" s="14">
        <v>65</v>
      </c>
      <c r="I348" s="14">
        <v>100</v>
      </c>
      <c r="J348" s="14">
        <v>120</v>
      </c>
      <c r="K348" s="14">
        <v>90</v>
      </c>
      <c r="L348" s="14">
        <v>1</v>
      </c>
      <c r="M348" s="14" t="b">
        <v>0</v>
      </c>
    </row>
    <row r="349" spans="1:13" ht="15" x14ac:dyDescent="0.4">
      <c r="A349" s="14">
        <v>150</v>
      </c>
      <c r="B349" s="14" t="s">
        <v>576</v>
      </c>
      <c r="C349" s="14" t="s">
        <v>245</v>
      </c>
      <c r="D349" s="14" t="str">
        <f>D348</f>
        <v>Fairy</v>
      </c>
      <c r="E349" s="14">
        <v>680</v>
      </c>
      <c r="F349" s="14">
        <v>106</v>
      </c>
      <c r="G349" s="14">
        <v>110</v>
      </c>
      <c r="H349" s="14">
        <v>90</v>
      </c>
      <c r="I349" s="14">
        <v>154</v>
      </c>
      <c r="J349" s="14">
        <v>90</v>
      </c>
      <c r="K349" s="14">
        <v>130</v>
      </c>
      <c r="L349" s="14">
        <v>1</v>
      </c>
      <c r="M349" s="14" t="b">
        <v>1</v>
      </c>
    </row>
    <row r="350" spans="1:13" ht="15" x14ac:dyDescent="0.4">
      <c r="A350" s="14">
        <v>150</v>
      </c>
      <c r="B350" s="14" t="s">
        <v>575</v>
      </c>
      <c r="C350" s="14" t="s">
        <v>245</v>
      </c>
      <c r="D350" s="14" t="s">
        <v>226</v>
      </c>
      <c r="E350" s="14">
        <v>780</v>
      </c>
      <c r="F350" s="14">
        <v>106</v>
      </c>
      <c r="G350" s="14">
        <v>190</v>
      </c>
      <c r="H350" s="14">
        <v>100</v>
      </c>
      <c r="I350" s="14">
        <v>154</v>
      </c>
      <c r="J350" s="14">
        <v>100</v>
      </c>
      <c r="K350" s="14">
        <v>130</v>
      </c>
      <c r="L350" s="14">
        <v>1</v>
      </c>
      <c r="M350" s="14" t="b">
        <v>1</v>
      </c>
    </row>
    <row r="351" spans="1:13" ht="15" x14ac:dyDescent="0.4">
      <c r="A351" s="14">
        <v>150</v>
      </c>
      <c r="B351" s="14" t="s">
        <v>574</v>
      </c>
      <c r="C351" s="14" t="s">
        <v>245</v>
      </c>
      <c r="D351" s="14" t="str">
        <f>D350</f>
        <v>Fighting</v>
      </c>
      <c r="E351" s="14">
        <v>780</v>
      </c>
      <c r="F351" s="14">
        <v>106</v>
      </c>
      <c r="G351" s="14">
        <v>150</v>
      </c>
      <c r="H351" s="14">
        <v>70</v>
      </c>
      <c r="I351" s="14">
        <v>194</v>
      </c>
      <c r="J351" s="14">
        <v>120</v>
      </c>
      <c r="K351" s="14">
        <v>140</v>
      </c>
      <c r="L351" s="14">
        <v>1</v>
      </c>
      <c r="M351" s="14" t="b">
        <v>1</v>
      </c>
    </row>
    <row r="352" spans="1:13" ht="15" x14ac:dyDescent="0.4">
      <c r="A352" s="14">
        <v>151</v>
      </c>
      <c r="B352" s="14" t="s">
        <v>573</v>
      </c>
      <c r="C352" s="14" t="s">
        <v>245</v>
      </c>
      <c r="D352" s="14" t="str">
        <f>D351</f>
        <v>Fighting</v>
      </c>
      <c r="E352" s="14">
        <v>600</v>
      </c>
      <c r="F352" s="14">
        <v>100</v>
      </c>
      <c r="G352" s="14">
        <v>100</v>
      </c>
      <c r="H352" s="14">
        <v>100</v>
      </c>
      <c r="I352" s="14">
        <v>100</v>
      </c>
      <c r="J352" s="14">
        <v>100</v>
      </c>
      <c r="K352" s="14">
        <v>100</v>
      </c>
      <c r="L352" s="14">
        <v>1</v>
      </c>
      <c r="M352" s="14" t="b">
        <v>0</v>
      </c>
    </row>
    <row r="353" spans="1:13" ht="15" x14ac:dyDescent="0.4">
      <c r="A353" s="14">
        <v>177</v>
      </c>
      <c r="B353" s="14" t="s">
        <v>547</v>
      </c>
      <c r="C353" s="14" t="s">
        <v>245</v>
      </c>
      <c r="D353" s="14" t="s">
        <v>241</v>
      </c>
      <c r="E353" s="14">
        <v>320</v>
      </c>
      <c r="F353" s="14">
        <v>40</v>
      </c>
      <c r="G353" s="14">
        <v>50</v>
      </c>
      <c r="H353" s="14">
        <v>45</v>
      </c>
      <c r="I353" s="14">
        <v>70</v>
      </c>
      <c r="J353" s="14">
        <v>45</v>
      </c>
      <c r="K353" s="14">
        <v>70</v>
      </c>
      <c r="L353" s="14">
        <v>2</v>
      </c>
      <c r="M353" s="14" t="b">
        <v>0</v>
      </c>
    </row>
    <row r="354" spans="1:13" ht="15" x14ac:dyDescent="0.4">
      <c r="A354" s="14">
        <v>178</v>
      </c>
      <c r="B354" s="14" t="s">
        <v>546</v>
      </c>
      <c r="C354" s="14" t="s">
        <v>245</v>
      </c>
      <c r="D354" s="14" t="s">
        <v>241</v>
      </c>
      <c r="E354" s="14">
        <v>470</v>
      </c>
      <c r="F354" s="14">
        <v>65</v>
      </c>
      <c r="G354" s="14">
        <v>75</v>
      </c>
      <c r="H354" s="14">
        <v>70</v>
      </c>
      <c r="I354" s="14">
        <v>95</v>
      </c>
      <c r="J354" s="14">
        <v>70</v>
      </c>
      <c r="K354" s="14">
        <v>95</v>
      </c>
      <c r="L354" s="14">
        <v>2</v>
      </c>
      <c r="M354" s="14" t="b">
        <v>0</v>
      </c>
    </row>
    <row r="355" spans="1:13" ht="15" x14ac:dyDescent="0.4">
      <c r="A355" s="14">
        <v>196</v>
      </c>
      <c r="B355" s="14" t="s">
        <v>527</v>
      </c>
      <c r="C355" s="14" t="s">
        <v>245</v>
      </c>
      <c r="D355" s="14" t="str">
        <f>D354</f>
        <v>Flying</v>
      </c>
      <c r="E355" s="14">
        <v>525</v>
      </c>
      <c r="F355" s="14">
        <v>65</v>
      </c>
      <c r="G355" s="14">
        <v>65</v>
      </c>
      <c r="H355" s="14">
        <v>60</v>
      </c>
      <c r="I355" s="14">
        <v>130</v>
      </c>
      <c r="J355" s="14">
        <v>95</v>
      </c>
      <c r="K355" s="14">
        <v>110</v>
      </c>
      <c r="L355" s="14">
        <v>2</v>
      </c>
      <c r="M355" s="14" t="b">
        <v>0</v>
      </c>
    </row>
    <row r="356" spans="1:13" ht="15" x14ac:dyDescent="0.4">
      <c r="A356" s="14">
        <v>201</v>
      </c>
      <c r="B356" s="14" t="s">
        <v>522</v>
      </c>
      <c r="C356" s="14" t="s">
        <v>245</v>
      </c>
      <c r="D356" s="14" t="str">
        <f>D355</f>
        <v>Flying</v>
      </c>
      <c r="E356" s="14">
        <v>336</v>
      </c>
      <c r="F356" s="14">
        <v>48</v>
      </c>
      <c r="G356" s="14">
        <v>72</v>
      </c>
      <c r="H356" s="14">
        <v>48</v>
      </c>
      <c r="I356" s="14">
        <v>72</v>
      </c>
      <c r="J356" s="14">
        <v>48</v>
      </c>
      <c r="K356" s="14">
        <v>48</v>
      </c>
      <c r="L356" s="14">
        <v>2</v>
      </c>
      <c r="M356" s="14" t="b">
        <v>0</v>
      </c>
    </row>
    <row r="357" spans="1:13" ht="15" x14ac:dyDescent="0.4">
      <c r="A357" s="14">
        <v>202</v>
      </c>
      <c r="B357" s="14" t="s">
        <v>521</v>
      </c>
      <c r="C357" s="14" t="s">
        <v>245</v>
      </c>
      <c r="D357" s="14" t="str">
        <f>D356</f>
        <v>Flying</v>
      </c>
      <c r="E357" s="14">
        <v>405</v>
      </c>
      <c r="F357" s="14">
        <v>190</v>
      </c>
      <c r="G357" s="14">
        <v>33</v>
      </c>
      <c r="H357" s="14">
        <v>58</v>
      </c>
      <c r="I357" s="14">
        <v>33</v>
      </c>
      <c r="J357" s="14">
        <v>58</v>
      </c>
      <c r="K357" s="14">
        <v>33</v>
      </c>
      <c r="L357" s="14">
        <v>2</v>
      </c>
      <c r="M357" s="14" t="b">
        <v>0</v>
      </c>
    </row>
    <row r="358" spans="1:13" ht="15" x14ac:dyDescent="0.4">
      <c r="A358" s="14">
        <v>249</v>
      </c>
      <c r="B358" s="14" t="s">
        <v>469</v>
      </c>
      <c r="C358" s="14" t="s">
        <v>245</v>
      </c>
      <c r="D358" s="14" t="s">
        <v>241</v>
      </c>
      <c r="E358" s="14">
        <v>680</v>
      </c>
      <c r="F358" s="14">
        <v>106</v>
      </c>
      <c r="G358" s="14">
        <v>90</v>
      </c>
      <c r="H358" s="14">
        <v>130</v>
      </c>
      <c r="I358" s="14">
        <v>90</v>
      </c>
      <c r="J358" s="14">
        <v>154</v>
      </c>
      <c r="K358" s="14">
        <v>110</v>
      </c>
      <c r="L358" s="14">
        <v>2</v>
      </c>
      <c r="M358" s="14" t="b">
        <v>1</v>
      </c>
    </row>
    <row r="359" spans="1:13" ht="15" x14ac:dyDescent="0.4">
      <c r="A359" s="14">
        <v>251</v>
      </c>
      <c r="B359" s="14" t="s">
        <v>467</v>
      </c>
      <c r="C359" s="14" t="s">
        <v>245</v>
      </c>
      <c r="D359" s="14" t="s">
        <v>137</v>
      </c>
      <c r="E359" s="14">
        <v>600</v>
      </c>
      <c r="F359" s="14">
        <v>100</v>
      </c>
      <c r="G359" s="14">
        <v>100</v>
      </c>
      <c r="H359" s="14">
        <v>100</v>
      </c>
      <c r="I359" s="14">
        <v>100</v>
      </c>
      <c r="J359" s="14">
        <v>100</v>
      </c>
      <c r="K359" s="14">
        <v>100</v>
      </c>
      <c r="L359" s="14">
        <v>2</v>
      </c>
      <c r="M359" s="14" t="b">
        <v>0</v>
      </c>
    </row>
    <row r="360" spans="1:13" ht="15" x14ac:dyDescent="0.4">
      <c r="A360" s="14">
        <v>280</v>
      </c>
      <c r="B360" s="14" t="s">
        <v>435</v>
      </c>
      <c r="C360" s="14" t="s">
        <v>245</v>
      </c>
      <c r="D360" s="14" t="s">
        <v>244</v>
      </c>
      <c r="E360" s="14">
        <v>198</v>
      </c>
      <c r="F360" s="14">
        <v>28</v>
      </c>
      <c r="G360" s="14">
        <v>25</v>
      </c>
      <c r="H360" s="14">
        <v>25</v>
      </c>
      <c r="I360" s="14">
        <v>45</v>
      </c>
      <c r="J360" s="14">
        <v>35</v>
      </c>
      <c r="K360" s="14">
        <v>40</v>
      </c>
      <c r="L360" s="14">
        <v>3</v>
      </c>
      <c r="M360" s="14" t="b">
        <v>0</v>
      </c>
    </row>
    <row r="361" spans="1:13" ht="15" x14ac:dyDescent="0.4">
      <c r="A361" s="14">
        <v>281</v>
      </c>
      <c r="B361" s="14" t="s">
        <v>434</v>
      </c>
      <c r="C361" s="14" t="s">
        <v>245</v>
      </c>
      <c r="D361" s="14" t="s">
        <v>244</v>
      </c>
      <c r="E361" s="14">
        <v>278</v>
      </c>
      <c r="F361" s="14">
        <v>38</v>
      </c>
      <c r="G361" s="14">
        <v>35</v>
      </c>
      <c r="H361" s="14">
        <v>35</v>
      </c>
      <c r="I361" s="14">
        <v>65</v>
      </c>
      <c r="J361" s="14">
        <v>55</v>
      </c>
      <c r="K361" s="14">
        <v>50</v>
      </c>
      <c r="L361" s="14">
        <v>3</v>
      </c>
      <c r="M361" s="14" t="b">
        <v>0</v>
      </c>
    </row>
    <row r="362" spans="1:13" ht="15" x14ac:dyDescent="0.4">
      <c r="A362" s="14">
        <v>282</v>
      </c>
      <c r="B362" s="14" t="s">
        <v>433</v>
      </c>
      <c r="C362" s="14" t="s">
        <v>245</v>
      </c>
      <c r="D362" s="14" t="s">
        <v>244</v>
      </c>
      <c r="E362" s="14">
        <v>518</v>
      </c>
      <c r="F362" s="14">
        <v>68</v>
      </c>
      <c r="G362" s="14">
        <v>65</v>
      </c>
      <c r="H362" s="14">
        <v>65</v>
      </c>
      <c r="I362" s="14">
        <v>125</v>
      </c>
      <c r="J362" s="14">
        <v>115</v>
      </c>
      <c r="K362" s="14">
        <v>80</v>
      </c>
      <c r="L362" s="14">
        <v>3</v>
      </c>
      <c r="M362" s="14" t="b">
        <v>0</v>
      </c>
    </row>
    <row r="363" spans="1:13" ht="15" x14ac:dyDescent="0.4">
      <c r="A363" s="14">
        <v>282</v>
      </c>
      <c r="B363" s="14" t="s">
        <v>432</v>
      </c>
      <c r="C363" s="14" t="s">
        <v>245</v>
      </c>
      <c r="D363" s="14" t="s">
        <v>244</v>
      </c>
      <c r="E363" s="14">
        <v>618</v>
      </c>
      <c r="F363" s="14">
        <v>68</v>
      </c>
      <c r="G363" s="14">
        <v>85</v>
      </c>
      <c r="H363" s="14">
        <v>65</v>
      </c>
      <c r="I363" s="14">
        <v>165</v>
      </c>
      <c r="J363" s="14">
        <v>135</v>
      </c>
      <c r="K363" s="14">
        <v>100</v>
      </c>
      <c r="L363" s="14">
        <v>3</v>
      </c>
      <c r="M363" s="14" t="b">
        <v>0</v>
      </c>
    </row>
    <row r="364" spans="1:13" ht="15" x14ac:dyDescent="0.4">
      <c r="A364" s="14">
        <v>325</v>
      </c>
      <c r="B364" s="14" t="s">
        <v>382</v>
      </c>
      <c r="C364" s="14" t="s">
        <v>245</v>
      </c>
      <c r="D364" s="14" t="str">
        <f t="shared" ref="D364:D372" si="9">D363</f>
        <v>Fairy</v>
      </c>
      <c r="E364" s="14">
        <v>330</v>
      </c>
      <c r="F364" s="14">
        <v>60</v>
      </c>
      <c r="G364" s="14">
        <v>25</v>
      </c>
      <c r="H364" s="14">
        <v>35</v>
      </c>
      <c r="I364" s="14">
        <v>70</v>
      </c>
      <c r="J364" s="14">
        <v>80</v>
      </c>
      <c r="K364" s="14">
        <v>60</v>
      </c>
      <c r="L364" s="14">
        <v>3</v>
      </c>
      <c r="M364" s="14" t="b">
        <v>0</v>
      </c>
    </row>
    <row r="365" spans="1:13" ht="15" x14ac:dyDescent="0.4">
      <c r="A365" s="14">
        <v>326</v>
      </c>
      <c r="B365" s="14" t="s">
        <v>381</v>
      </c>
      <c r="C365" s="14" t="s">
        <v>245</v>
      </c>
      <c r="D365" s="14" t="str">
        <f t="shared" si="9"/>
        <v>Fairy</v>
      </c>
      <c r="E365" s="14">
        <v>470</v>
      </c>
      <c r="F365" s="14">
        <v>80</v>
      </c>
      <c r="G365" s="14">
        <v>45</v>
      </c>
      <c r="H365" s="14">
        <v>65</v>
      </c>
      <c r="I365" s="14">
        <v>90</v>
      </c>
      <c r="J365" s="14">
        <v>110</v>
      </c>
      <c r="K365" s="14">
        <v>80</v>
      </c>
      <c r="L365" s="14">
        <v>3</v>
      </c>
      <c r="M365" s="14" t="b">
        <v>0</v>
      </c>
    </row>
    <row r="366" spans="1:13" ht="15" x14ac:dyDescent="0.4">
      <c r="A366" s="14">
        <v>358</v>
      </c>
      <c r="B366" s="14" t="s">
        <v>347</v>
      </c>
      <c r="C366" s="14" t="s">
        <v>245</v>
      </c>
      <c r="D366" s="14" t="str">
        <f t="shared" si="9"/>
        <v>Fairy</v>
      </c>
      <c r="E366" s="14">
        <v>425</v>
      </c>
      <c r="F366" s="14">
        <v>65</v>
      </c>
      <c r="G366" s="14">
        <v>50</v>
      </c>
      <c r="H366" s="14">
        <v>70</v>
      </c>
      <c r="I366" s="14">
        <v>95</v>
      </c>
      <c r="J366" s="14">
        <v>80</v>
      </c>
      <c r="K366" s="14">
        <v>65</v>
      </c>
      <c r="L366" s="14">
        <v>3</v>
      </c>
      <c r="M366" s="14" t="b">
        <v>0</v>
      </c>
    </row>
    <row r="367" spans="1:13" ht="15" x14ac:dyDescent="0.4">
      <c r="A367" s="14">
        <v>360</v>
      </c>
      <c r="B367" s="14" t="s">
        <v>344</v>
      </c>
      <c r="C367" s="14" t="s">
        <v>245</v>
      </c>
      <c r="D367" s="14" t="str">
        <f t="shared" si="9"/>
        <v>Fairy</v>
      </c>
      <c r="E367" s="14">
        <v>260</v>
      </c>
      <c r="F367" s="14">
        <v>95</v>
      </c>
      <c r="G367" s="14">
        <v>23</v>
      </c>
      <c r="H367" s="14">
        <v>48</v>
      </c>
      <c r="I367" s="14">
        <v>23</v>
      </c>
      <c r="J367" s="14">
        <v>48</v>
      </c>
      <c r="K367" s="14">
        <v>23</v>
      </c>
      <c r="L367" s="14">
        <v>3</v>
      </c>
      <c r="M367" s="14" t="b">
        <v>0</v>
      </c>
    </row>
    <row r="368" spans="1:13" ht="15" x14ac:dyDescent="0.4">
      <c r="A368" s="14">
        <v>386</v>
      </c>
      <c r="B368" s="14" t="s">
        <v>309</v>
      </c>
      <c r="C368" s="14" t="s">
        <v>245</v>
      </c>
      <c r="D368" s="14" t="str">
        <f t="shared" si="9"/>
        <v>Fairy</v>
      </c>
      <c r="E368" s="14">
        <v>600</v>
      </c>
      <c r="F368" s="14">
        <v>50</v>
      </c>
      <c r="G368" s="14">
        <v>150</v>
      </c>
      <c r="H368" s="14">
        <v>50</v>
      </c>
      <c r="I368" s="14">
        <v>150</v>
      </c>
      <c r="J368" s="14">
        <v>50</v>
      </c>
      <c r="K368" s="14">
        <v>150</v>
      </c>
      <c r="L368" s="14">
        <v>3</v>
      </c>
      <c r="M368" s="14" t="b">
        <v>1</v>
      </c>
    </row>
    <row r="369" spans="1:13" ht="15" x14ac:dyDescent="0.4">
      <c r="A369" s="14">
        <v>386</v>
      </c>
      <c r="B369" s="14" t="s">
        <v>308</v>
      </c>
      <c r="C369" s="14" t="s">
        <v>245</v>
      </c>
      <c r="D369" s="14" t="str">
        <f t="shared" si="9"/>
        <v>Fairy</v>
      </c>
      <c r="E369" s="14">
        <v>600</v>
      </c>
      <c r="F369" s="14">
        <v>50</v>
      </c>
      <c r="G369" s="14">
        <v>180</v>
      </c>
      <c r="H369" s="14">
        <v>20</v>
      </c>
      <c r="I369" s="14">
        <v>180</v>
      </c>
      <c r="J369" s="14">
        <v>20</v>
      </c>
      <c r="K369" s="14">
        <v>150</v>
      </c>
      <c r="L369" s="14">
        <v>3</v>
      </c>
      <c r="M369" s="14" t="b">
        <v>1</v>
      </c>
    </row>
    <row r="370" spans="1:13" ht="15" x14ac:dyDescent="0.4">
      <c r="A370" s="14">
        <v>386</v>
      </c>
      <c r="B370" s="14" t="s">
        <v>307</v>
      </c>
      <c r="C370" s="14" t="s">
        <v>245</v>
      </c>
      <c r="D370" s="14" t="str">
        <f t="shared" si="9"/>
        <v>Fairy</v>
      </c>
      <c r="E370" s="14">
        <v>600</v>
      </c>
      <c r="F370" s="14">
        <v>50</v>
      </c>
      <c r="G370" s="14">
        <v>70</v>
      </c>
      <c r="H370" s="14">
        <v>160</v>
      </c>
      <c r="I370" s="14">
        <v>70</v>
      </c>
      <c r="J370" s="14">
        <v>160</v>
      </c>
      <c r="K370" s="14">
        <v>90</v>
      </c>
      <c r="L370" s="14">
        <v>3</v>
      </c>
      <c r="M370" s="14" t="b">
        <v>1</v>
      </c>
    </row>
    <row r="371" spans="1:13" ht="15" x14ac:dyDescent="0.4">
      <c r="A371" s="14">
        <v>386</v>
      </c>
      <c r="B371" s="14" t="s">
        <v>306</v>
      </c>
      <c r="C371" s="14" t="s">
        <v>245</v>
      </c>
      <c r="D371" s="14" t="str">
        <f t="shared" si="9"/>
        <v>Fairy</v>
      </c>
      <c r="E371" s="14">
        <v>600</v>
      </c>
      <c r="F371" s="14">
        <v>50</v>
      </c>
      <c r="G371" s="14">
        <v>95</v>
      </c>
      <c r="H371" s="14">
        <v>90</v>
      </c>
      <c r="I371" s="14">
        <v>95</v>
      </c>
      <c r="J371" s="14">
        <v>90</v>
      </c>
      <c r="K371" s="14">
        <v>180</v>
      </c>
      <c r="L371" s="14">
        <v>3</v>
      </c>
      <c r="M371" s="14" t="b">
        <v>1</v>
      </c>
    </row>
    <row r="372" spans="1:13" ht="15" x14ac:dyDescent="0.4">
      <c r="A372" s="14">
        <v>433</v>
      </c>
      <c r="B372" s="14" t="s">
        <v>254</v>
      </c>
      <c r="C372" s="14" t="s">
        <v>245</v>
      </c>
      <c r="D372" s="14" t="str">
        <f t="shared" si="9"/>
        <v>Fairy</v>
      </c>
      <c r="E372" s="14">
        <v>285</v>
      </c>
      <c r="F372" s="14">
        <v>45</v>
      </c>
      <c r="G372" s="14">
        <v>30</v>
      </c>
      <c r="H372" s="14">
        <v>50</v>
      </c>
      <c r="I372" s="14">
        <v>65</v>
      </c>
      <c r="J372" s="14">
        <v>50</v>
      </c>
      <c r="K372" s="14">
        <v>45</v>
      </c>
      <c r="L372" s="14">
        <v>4</v>
      </c>
      <c r="M372" s="14" t="b">
        <v>0</v>
      </c>
    </row>
    <row r="373" spans="1:13" ht="15" x14ac:dyDescent="0.4">
      <c r="A373" s="14">
        <v>439</v>
      </c>
      <c r="B373" s="14" t="s">
        <v>246</v>
      </c>
      <c r="C373" s="14" t="s">
        <v>245</v>
      </c>
      <c r="D373" s="14" t="s">
        <v>244</v>
      </c>
      <c r="E373" s="14">
        <v>310</v>
      </c>
      <c r="F373" s="14">
        <v>20</v>
      </c>
      <c r="G373" s="14">
        <v>25</v>
      </c>
      <c r="H373" s="14">
        <v>45</v>
      </c>
      <c r="I373" s="14">
        <v>70</v>
      </c>
      <c r="J373" s="14">
        <v>90</v>
      </c>
      <c r="K373" s="14">
        <v>60</v>
      </c>
      <c r="L373" s="14">
        <v>4</v>
      </c>
      <c r="M373" s="14" t="b">
        <v>0</v>
      </c>
    </row>
    <row r="374" spans="1:13" ht="15" x14ac:dyDescent="0.4">
      <c r="A374" s="14">
        <v>74</v>
      </c>
      <c r="B374" s="14" t="s">
        <v>658</v>
      </c>
      <c r="C374" s="14" t="s">
        <v>247</v>
      </c>
      <c r="D374" s="14" t="s">
        <v>232</v>
      </c>
      <c r="E374" s="14">
        <v>300</v>
      </c>
      <c r="F374" s="14">
        <v>40</v>
      </c>
      <c r="G374" s="14">
        <v>80</v>
      </c>
      <c r="H374" s="14">
        <v>100</v>
      </c>
      <c r="I374" s="14">
        <v>30</v>
      </c>
      <c r="J374" s="14">
        <v>30</v>
      </c>
      <c r="K374" s="14">
        <v>20</v>
      </c>
      <c r="L374" s="14">
        <v>1</v>
      </c>
      <c r="M374" s="14" t="b">
        <v>0</v>
      </c>
    </row>
    <row r="375" spans="1:13" ht="15" x14ac:dyDescent="0.4">
      <c r="A375" s="14">
        <v>75</v>
      </c>
      <c r="B375" s="14" t="s">
        <v>657</v>
      </c>
      <c r="C375" s="14" t="s">
        <v>247</v>
      </c>
      <c r="D375" s="14" t="s">
        <v>232</v>
      </c>
      <c r="E375" s="14">
        <v>390</v>
      </c>
      <c r="F375" s="14">
        <v>55</v>
      </c>
      <c r="G375" s="14">
        <v>95</v>
      </c>
      <c r="H375" s="14">
        <v>115</v>
      </c>
      <c r="I375" s="14">
        <v>45</v>
      </c>
      <c r="J375" s="14">
        <v>45</v>
      </c>
      <c r="K375" s="14">
        <v>35</v>
      </c>
      <c r="L375" s="14">
        <v>1</v>
      </c>
      <c r="M375" s="14" t="b">
        <v>0</v>
      </c>
    </row>
    <row r="376" spans="1:13" ht="15" x14ac:dyDescent="0.4">
      <c r="A376" s="14">
        <v>76</v>
      </c>
      <c r="B376" s="14" t="s">
        <v>656</v>
      </c>
      <c r="C376" s="14" t="s">
        <v>247</v>
      </c>
      <c r="D376" s="14" t="s">
        <v>232</v>
      </c>
      <c r="E376" s="14">
        <v>495</v>
      </c>
      <c r="F376" s="14">
        <v>80</v>
      </c>
      <c r="G376" s="14">
        <v>120</v>
      </c>
      <c r="H376" s="14">
        <v>130</v>
      </c>
      <c r="I376" s="14">
        <v>55</v>
      </c>
      <c r="J376" s="14">
        <v>65</v>
      </c>
      <c r="K376" s="14">
        <v>45</v>
      </c>
      <c r="L376" s="14">
        <v>1</v>
      </c>
      <c r="M376" s="14" t="b">
        <v>0</v>
      </c>
    </row>
    <row r="377" spans="1:13" ht="15" x14ac:dyDescent="0.4">
      <c r="A377" s="14">
        <v>95</v>
      </c>
      <c r="B377" s="14" t="s">
        <v>635</v>
      </c>
      <c r="C377" s="14" t="s">
        <v>247</v>
      </c>
      <c r="D377" s="14" t="s">
        <v>232</v>
      </c>
      <c r="E377" s="14">
        <v>385</v>
      </c>
      <c r="F377" s="14">
        <v>35</v>
      </c>
      <c r="G377" s="14">
        <v>45</v>
      </c>
      <c r="H377" s="14">
        <v>160</v>
      </c>
      <c r="I377" s="14">
        <v>30</v>
      </c>
      <c r="J377" s="14">
        <v>45</v>
      </c>
      <c r="K377" s="14">
        <v>70</v>
      </c>
      <c r="L377" s="14">
        <v>1</v>
      </c>
      <c r="M377" s="14" t="b">
        <v>0</v>
      </c>
    </row>
    <row r="378" spans="1:13" ht="15" x14ac:dyDescent="0.4">
      <c r="A378" s="14">
        <v>138</v>
      </c>
      <c r="B378" s="14" t="s">
        <v>589</v>
      </c>
      <c r="C378" s="14" t="s">
        <v>247</v>
      </c>
      <c r="D378" s="14" t="s">
        <v>129</v>
      </c>
      <c r="E378" s="14">
        <v>355</v>
      </c>
      <c r="F378" s="14">
        <v>35</v>
      </c>
      <c r="G378" s="14">
        <v>40</v>
      </c>
      <c r="H378" s="14">
        <v>100</v>
      </c>
      <c r="I378" s="14">
        <v>90</v>
      </c>
      <c r="J378" s="14">
        <v>55</v>
      </c>
      <c r="K378" s="14">
        <v>35</v>
      </c>
      <c r="L378" s="14">
        <v>1</v>
      </c>
      <c r="M378" s="14" t="b">
        <v>0</v>
      </c>
    </row>
    <row r="379" spans="1:13" ht="15" x14ac:dyDescent="0.4">
      <c r="A379" s="14">
        <v>139</v>
      </c>
      <c r="B379" s="14" t="s">
        <v>588</v>
      </c>
      <c r="C379" s="14" t="s">
        <v>247</v>
      </c>
      <c r="D379" s="14" t="s">
        <v>129</v>
      </c>
      <c r="E379" s="14">
        <v>495</v>
      </c>
      <c r="F379" s="14">
        <v>70</v>
      </c>
      <c r="G379" s="14">
        <v>60</v>
      </c>
      <c r="H379" s="14">
        <v>125</v>
      </c>
      <c r="I379" s="14">
        <v>115</v>
      </c>
      <c r="J379" s="14">
        <v>70</v>
      </c>
      <c r="K379" s="14">
        <v>55</v>
      </c>
      <c r="L379" s="14">
        <v>1</v>
      </c>
      <c r="M379" s="14" t="b">
        <v>0</v>
      </c>
    </row>
    <row r="380" spans="1:13" ht="15" x14ac:dyDescent="0.4">
      <c r="A380" s="14">
        <v>140</v>
      </c>
      <c r="B380" s="14" t="s">
        <v>587</v>
      </c>
      <c r="C380" s="14" t="s">
        <v>247</v>
      </c>
      <c r="D380" s="14" t="s">
        <v>129</v>
      </c>
      <c r="E380" s="14">
        <v>355</v>
      </c>
      <c r="F380" s="14">
        <v>30</v>
      </c>
      <c r="G380" s="14">
        <v>80</v>
      </c>
      <c r="H380" s="14">
        <v>90</v>
      </c>
      <c r="I380" s="14">
        <v>55</v>
      </c>
      <c r="J380" s="14">
        <v>45</v>
      </c>
      <c r="K380" s="14">
        <v>55</v>
      </c>
      <c r="L380" s="14">
        <v>1</v>
      </c>
      <c r="M380" s="14" t="b">
        <v>0</v>
      </c>
    </row>
    <row r="381" spans="1:13" ht="15" x14ac:dyDescent="0.4">
      <c r="A381" s="14">
        <v>141</v>
      </c>
      <c r="B381" s="14" t="s">
        <v>586</v>
      </c>
      <c r="C381" s="14" t="s">
        <v>247</v>
      </c>
      <c r="D381" s="14" t="s">
        <v>129</v>
      </c>
      <c r="E381" s="14">
        <v>495</v>
      </c>
      <c r="F381" s="14">
        <v>60</v>
      </c>
      <c r="G381" s="14">
        <v>115</v>
      </c>
      <c r="H381" s="14">
        <v>105</v>
      </c>
      <c r="I381" s="14">
        <v>65</v>
      </c>
      <c r="J381" s="14">
        <v>70</v>
      </c>
      <c r="K381" s="14">
        <v>80</v>
      </c>
      <c r="L381" s="14">
        <v>1</v>
      </c>
      <c r="M381" s="14" t="b">
        <v>0</v>
      </c>
    </row>
    <row r="382" spans="1:13" ht="15" x14ac:dyDescent="0.4">
      <c r="A382" s="14">
        <v>142</v>
      </c>
      <c r="B382" s="14" t="s">
        <v>585</v>
      </c>
      <c r="C382" s="14" t="s">
        <v>247</v>
      </c>
      <c r="D382" s="14" t="s">
        <v>241</v>
      </c>
      <c r="E382" s="14">
        <v>515</v>
      </c>
      <c r="F382" s="14">
        <v>80</v>
      </c>
      <c r="G382" s="14">
        <v>105</v>
      </c>
      <c r="H382" s="14">
        <v>65</v>
      </c>
      <c r="I382" s="14">
        <v>60</v>
      </c>
      <c r="J382" s="14">
        <v>75</v>
      </c>
      <c r="K382" s="14">
        <v>130</v>
      </c>
      <c r="L382" s="14">
        <v>1</v>
      </c>
      <c r="M382" s="14" t="b">
        <v>0</v>
      </c>
    </row>
    <row r="383" spans="1:13" ht="15" x14ac:dyDescent="0.4">
      <c r="A383" s="14">
        <v>142</v>
      </c>
      <c r="B383" s="14" t="s">
        <v>584</v>
      </c>
      <c r="C383" s="14" t="s">
        <v>247</v>
      </c>
      <c r="D383" s="14" t="s">
        <v>241</v>
      </c>
      <c r="E383" s="14">
        <v>615</v>
      </c>
      <c r="F383" s="14">
        <v>80</v>
      </c>
      <c r="G383" s="14">
        <v>135</v>
      </c>
      <c r="H383" s="14">
        <v>85</v>
      </c>
      <c r="I383" s="14">
        <v>70</v>
      </c>
      <c r="J383" s="14">
        <v>95</v>
      </c>
      <c r="K383" s="14">
        <v>150</v>
      </c>
      <c r="L383" s="14">
        <v>1</v>
      </c>
      <c r="M383" s="14" t="b">
        <v>0</v>
      </c>
    </row>
    <row r="384" spans="1:13" ht="15" x14ac:dyDescent="0.4">
      <c r="A384" s="14">
        <v>185</v>
      </c>
      <c r="B384" s="14" t="s">
        <v>538</v>
      </c>
      <c r="C384" s="14" t="s">
        <v>247</v>
      </c>
      <c r="D384" s="14" t="str">
        <f>D383</f>
        <v>Flying</v>
      </c>
      <c r="E384" s="14">
        <v>410</v>
      </c>
      <c r="F384" s="14">
        <v>70</v>
      </c>
      <c r="G384" s="14">
        <v>100</v>
      </c>
      <c r="H384" s="14">
        <v>115</v>
      </c>
      <c r="I384" s="14">
        <v>30</v>
      </c>
      <c r="J384" s="14">
        <v>65</v>
      </c>
      <c r="K384" s="14">
        <v>30</v>
      </c>
      <c r="L384" s="14">
        <v>2</v>
      </c>
      <c r="M384" s="14" t="b">
        <v>0</v>
      </c>
    </row>
    <row r="385" spans="1:13" ht="15" x14ac:dyDescent="0.4">
      <c r="A385" s="14">
        <v>246</v>
      </c>
      <c r="B385" s="14" t="s">
        <v>473</v>
      </c>
      <c r="C385" s="14" t="s">
        <v>247</v>
      </c>
      <c r="D385" s="14" t="s">
        <v>232</v>
      </c>
      <c r="E385" s="14">
        <v>300</v>
      </c>
      <c r="F385" s="14">
        <v>50</v>
      </c>
      <c r="G385" s="14">
        <v>64</v>
      </c>
      <c r="H385" s="14">
        <v>50</v>
      </c>
      <c r="I385" s="14">
        <v>45</v>
      </c>
      <c r="J385" s="14">
        <v>50</v>
      </c>
      <c r="K385" s="14">
        <v>41</v>
      </c>
      <c r="L385" s="14">
        <v>2</v>
      </c>
      <c r="M385" s="14" t="b">
        <v>0</v>
      </c>
    </row>
    <row r="386" spans="1:13" ht="15" x14ac:dyDescent="0.4">
      <c r="A386" s="14">
        <v>247</v>
      </c>
      <c r="B386" s="14" t="s">
        <v>472</v>
      </c>
      <c r="C386" s="14" t="s">
        <v>247</v>
      </c>
      <c r="D386" s="14" t="s">
        <v>232</v>
      </c>
      <c r="E386" s="14">
        <v>410</v>
      </c>
      <c r="F386" s="14">
        <v>70</v>
      </c>
      <c r="G386" s="14">
        <v>84</v>
      </c>
      <c r="H386" s="14">
        <v>70</v>
      </c>
      <c r="I386" s="14">
        <v>65</v>
      </c>
      <c r="J386" s="14">
        <v>70</v>
      </c>
      <c r="K386" s="14">
        <v>51</v>
      </c>
      <c r="L386" s="14">
        <v>2</v>
      </c>
      <c r="M386" s="14" t="b">
        <v>0</v>
      </c>
    </row>
    <row r="387" spans="1:13" ht="15" x14ac:dyDescent="0.4">
      <c r="A387" s="14">
        <v>248</v>
      </c>
      <c r="B387" s="14" t="s">
        <v>471</v>
      </c>
      <c r="C387" s="14" t="s">
        <v>247</v>
      </c>
      <c r="D387" s="14" t="s">
        <v>238</v>
      </c>
      <c r="E387" s="14">
        <v>600</v>
      </c>
      <c r="F387" s="14">
        <v>100</v>
      </c>
      <c r="G387" s="14">
        <v>134</v>
      </c>
      <c r="H387" s="14">
        <v>110</v>
      </c>
      <c r="I387" s="14">
        <v>95</v>
      </c>
      <c r="J387" s="14">
        <v>100</v>
      </c>
      <c r="K387" s="14">
        <v>61</v>
      </c>
      <c r="L387" s="14">
        <v>2</v>
      </c>
      <c r="M387" s="14" t="b">
        <v>0</v>
      </c>
    </row>
    <row r="388" spans="1:13" ht="15" x14ac:dyDescent="0.4">
      <c r="A388" s="14">
        <v>248</v>
      </c>
      <c r="B388" s="14" t="s">
        <v>470</v>
      </c>
      <c r="C388" s="14" t="s">
        <v>247</v>
      </c>
      <c r="D388" s="14" t="s">
        <v>238</v>
      </c>
      <c r="E388" s="14">
        <v>700</v>
      </c>
      <c r="F388" s="14">
        <v>100</v>
      </c>
      <c r="G388" s="14">
        <v>164</v>
      </c>
      <c r="H388" s="14">
        <v>150</v>
      </c>
      <c r="I388" s="14">
        <v>95</v>
      </c>
      <c r="J388" s="14">
        <v>120</v>
      </c>
      <c r="K388" s="14">
        <v>71</v>
      </c>
      <c r="L388" s="14">
        <v>2</v>
      </c>
      <c r="M388" s="14" t="b">
        <v>0</v>
      </c>
    </row>
    <row r="389" spans="1:13" ht="15" x14ac:dyDescent="0.4">
      <c r="A389" s="14">
        <v>299</v>
      </c>
      <c r="B389" s="14" t="s">
        <v>415</v>
      </c>
      <c r="C389" s="14" t="s">
        <v>247</v>
      </c>
      <c r="D389" s="14" t="str">
        <f>D388</f>
        <v>Dark</v>
      </c>
      <c r="E389" s="14">
        <v>375</v>
      </c>
      <c r="F389" s="14">
        <v>30</v>
      </c>
      <c r="G389" s="14">
        <v>45</v>
      </c>
      <c r="H389" s="14">
        <v>135</v>
      </c>
      <c r="I389" s="14">
        <v>45</v>
      </c>
      <c r="J389" s="14">
        <v>90</v>
      </c>
      <c r="K389" s="14">
        <v>30</v>
      </c>
      <c r="L389" s="14">
        <v>3</v>
      </c>
      <c r="M389" s="14" t="b">
        <v>0</v>
      </c>
    </row>
    <row r="390" spans="1:13" ht="15" x14ac:dyDescent="0.4">
      <c r="A390" s="14">
        <v>337</v>
      </c>
      <c r="B390" s="14" t="s">
        <v>369</v>
      </c>
      <c r="C390" s="14" t="s">
        <v>247</v>
      </c>
      <c r="D390" s="14" t="s">
        <v>245</v>
      </c>
      <c r="E390" s="14">
        <v>440</v>
      </c>
      <c r="F390" s="14">
        <v>70</v>
      </c>
      <c r="G390" s="14">
        <v>55</v>
      </c>
      <c r="H390" s="14">
        <v>65</v>
      </c>
      <c r="I390" s="14">
        <v>95</v>
      </c>
      <c r="J390" s="14">
        <v>85</v>
      </c>
      <c r="K390" s="14">
        <v>70</v>
      </c>
      <c r="L390" s="14">
        <v>3</v>
      </c>
      <c r="M390" s="14" t="b">
        <v>0</v>
      </c>
    </row>
    <row r="391" spans="1:13" ht="15" x14ac:dyDescent="0.4">
      <c r="A391" s="14">
        <v>338</v>
      </c>
      <c r="B391" s="14" t="s">
        <v>368</v>
      </c>
      <c r="C391" s="14" t="s">
        <v>247</v>
      </c>
      <c r="D391" s="14" t="s">
        <v>245</v>
      </c>
      <c r="E391" s="14">
        <v>440</v>
      </c>
      <c r="F391" s="14">
        <v>70</v>
      </c>
      <c r="G391" s="14">
        <v>95</v>
      </c>
      <c r="H391" s="14">
        <v>85</v>
      </c>
      <c r="I391" s="14">
        <v>55</v>
      </c>
      <c r="J391" s="14">
        <v>65</v>
      </c>
      <c r="K391" s="14">
        <v>70</v>
      </c>
      <c r="L391" s="14">
        <v>3</v>
      </c>
      <c r="M391" s="14" t="b">
        <v>0</v>
      </c>
    </row>
    <row r="392" spans="1:13" ht="15" x14ac:dyDescent="0.4">
      <c r="A392" s="14">
        <v>345</v>
      </c>
      <c r="B392" s="14" t="s">
        <v>361</v>
      </c>
      <c r="C392" s="14" t="s">
        <v>247</v>
      </c>
      <c r="D392" s="14" t="s">
        <v>137</v>
      </c>
      <c r="E392" s="14">
        <v>355</v>
      </c>
      <c r="F392" s="14">
        <v>66</v>
      </c>
      <c r="G392" s="14">
        <v>41</v>
      </c>
      <c r="H392" s="14">
        <v>77</v>
      </c>
      <c r="I392" s="14">
        <v>61</v>
      </c>
      <c r="J392" s="14">
        <v>87</v>
      </c>
      <c r="K392" s="14">
        <v>23</v>
      </c>
      <c r="L392" s="14">
        <v>3</v>
      </c>
      <c r="M392" s="14" t="b">
        <v>0</v>
      </c>
    </row>
    <row r="393" spans="1:13" ht="15" x14ac:dyDescent="0.4">
      <c r="A393" s="14">
        <v>346</v>
      </c>
      <c r="B393" s="14" t="s">
        <v>360</v>
      </c>
      <c r="C393" s="14" t="s">
        <v>247</v>
      </c>
      <c r="D393" s="14" t="s">
        <v>137</v>
      </c>
      <c r="E393" s="14">
        <v>495</v>
      </c>
      <c r="F393" s="14">
        <v>86</v>
      </c>
      <c r="G393" s="14">
        <v>81</v>
      </c>
      <c r="H393" s="14">
        <v>97</v>
      </c>
      <c r="I393" s="14">
        <v>81</v>
      </c>
      <c r="J393" s="14">
        <v>107</v>
      </c>
      <c r="K393" s="14">
        <v>43</v>
      </c>
      <c r="L393" s="14">
        <v>3</v>
      </c>
      <c r="M393" s="14" t="b">
        <v>0</v>
      </c>
    </row>
    <row r="394" spans="1:13" ht="15" x14ac:dyDescent="0.4">
      <c r="A394" s="14">
        <v>347</v>
      </c>
      <c r="B394" s="14" t="s">
        <v>359</v>
      </c>
      <c r="C394" s="14" t="s">
        <v>247</v>
      </c>
      <c r="D394" s="14" t="s">
        <v>273</v>
      </c>
      <c r="E394" s="14">
        <v>355</v>
      </c>
      <c r="F394" s="14">
        <v>45</v>
      </c>
      <c r="G394" s="14">
        <v>95</v>
      </c>
      <c r="H394" s="14">
        <v>50</v>
      </c>
      <c r="I394" s="14">
        <v>40</v>
      </c>
      <c r="J394" s="14">
        <v>50</v>
      </c>
      <c r="K394" s="14">
        <v>75</v>
      </c>
      <c r="L394" s="14">
        <v>3</v>
      </c>
      <c r="M394" s="14" t="b">
        <v>0</v>
      </c>
    </row>
    <row r="395" spans="1:13" ht="15" x14ac:dyDescent="0.4">
      <c r="A395" s="14">
        <v>348</v>
      </c>
      <c r="B395" s="14" t="s">
        <v>358</v>
      </c>
      <c r="C395" s="14" t="s">
        <v>247</v>
      </c>
      <c r="D395" s="14" t="s">
        <v>273</v>
      </c>
      <c r="E395" s="14">
        <v>495</v>
      </c>
      <c r="F395" s="14">
        <v>75</v>
      </c>
      <c r="G395" s="14">
        <v>125</v>
      </c>
      <c r="H395" s="14">
        <v>100</v>
      </c>
      <c r="I395" s="14">
        <v>70</v>
      </c>
      <c r="J395" s="14">
        <v>80</v>
      </c>
      <c r="K395" s="14">
        <v>45</v>
      </c>
      <c r="L395" s="14">
        <v>3</v>
      </c>
      <c r="M395" s="14" t="b">
        <v>0</v>
      </c>
    </row>
    <row r="396" spans="1:13" ht="15" x14ac:dyDescent="0.4">
      <c r="A396" s="14">
        <v>377</v>
      </c>
      <c r="B396" s="14" t="s">
        <v>324</v>
      </c>
      <c r="C396" s="14" t="s">
        <v>247</v>
      </c>
      <c r="D396" s="14" t="str">
        <f>D395</f>
        <v>Bug</v>
      </c>
      <c r="E396" s="14">
        <v>580</v>
      </c>
      <c r="F396" s="14">
        <v>80</v>
      </c>
      <c r="G396" s="14">
        <v>100</v>
      </c>
      <c r="H396" s="14">
        <v>200</v>
      </c>
      <c r="I396" s="14">
        <v>50</v>
      </c>
      <c r="J396" s="14">
        <v>100</v>
      </c>
      <c r="K396" s="14">
        <v>50</v>
      </c>
      <c r="L396" s="14">
        <v>3</v>
      </c>
      <c r="M396" s="14" t="b">
        <v>1</v>
      </c>
    </row>
    <row r="397" spans="1:13" ht="15" x14ac:dyDescent="0.4">
      <c r="A397" s="14">
        <v>408</v>
      </c>
      <c r="B397" s="14" t="s">
        <v>284</v>
      </c>
      <c r="C397" s="14" t="s">
        <v>247</v>
      </c>
      <c r="D397" s="14" t="str">
        <f>D396</f>
        <v>Bug</v>
      </c>
      <c r="E397" s="14">
        <v>350</v>
      </c>
      <c r="F397" s="14">
        <v>67</v>
      </c>
      <c r="G397" s="14">
        <v>125</v>
      </c>
      <c r="H397" s="14">
        <v>40</v>
      </c>
      <c r="I397" s="14">
        <v>30</v>
      </c>
      <c r="J397" s="14">
        <v>30</v>
      </c>
      <c r="K397" s="14">
        <v>58</v>
      </c>
      <c r="L397" s="14">
        <v>4</v>
      </c>
      <c r="M397" s="14" t="b">
        <v>0</v>
      </c>
    </row>
    <row r="398" spans="1:13" ht="15" x14ac:dyDescent="0.4">
      <c r="A398" s="14">
        <v>409</v>
      </c>
      <c r="B398" s="14" t="s">
        <v>283</v>
      </c>
      <c r="C398" s="14" t="s">
        <v>247</v>
      </c>
      <c r="D398" s="14" t="str">
        <f>D397</f>
        <v>Bug</v>
      </c>
      <c r="E398" s="14">
        <v>495</v>
      </c>
      <c r="F398" s="14">
        <v>97</v>
      </c>
      <c r="G398" s="14">
        <v>165</v>
      </c>
      <c r="H398" s="14">
        <v>60</v>
      </c>
      <c r="I398" s="14">
        <v>65</v>
      </c>
      <c r="J398" s="14">
        <v>50</v>
      </c>
      <c r="K398" s="14">
        <v>58</v>
      </c>
      <c r="L398" s="14">
        <v>4</v>
      </c>
      <c r="M398" s="14" t="b">
        <v>0</v>
      </c>
    </row>
    <row r="399" spans="1:13" ht="15" x14ac:dyDescent="0.4">
      <c r="A399" s="14">
        <v>410</v>
      </c>
      <c r="B399" s="14" t="s">
        <v>282</v>
      </c>
      <c r="C399" s="14" t="s">
        <v>247</v>
      </c>
      <c r="D399" s="14" t="s">
        <v>225</v>
      </c>
      <c r="E399" s="14">
        <v>350</v>
      </c>
      <c r="F399" s="14">
        <v>30</v>
      </c>
      <c r="G399" s="14">
        <v>42</v>
      </c>
      <c r="H399" s="14">
        <v>118</v>
      </c>
      <c r="I399" s="14">
        <v>42</v>
      </c>
      <c r="J399" s="14">
        <v>88</v>
      </c>
      <c r="K399" s="14">
        <v>30</v>
      </c>
      <c r="L399" s="14">
        <v>4</v>
      </c>
      <c r="M399" s="14" t="b">
        <v>0</v>
      </c>
    </row>
    <row r="400" spans="1:13" ht="15" x14ac:dyDescent="0.4">
      <c r="A400" s="14">
        <v>411</v>
      </c>
      <c r="B400" s="14" t="s">
        <v>281</v>
      </c>
      <c r="C400" s="14" t="s">
        <v>247</v>
      </c>
      <c r="D400" s="14" t="s">
        <v>225</v>
      </c>
      <c r="E400" s="14">
        <v>495</v>
      </c>
      <c r="F400" s="14">
        <v>60</v>
      </c>
      <c r="G400" s="14">
        <v>52</v>
      </c>
      <c r="H400" s="14">
        <v>168</v>
      </c>
      <c r="I400" s="14">
        <v>47</v>
      </c>
      <c r="J400" s="14">
        <v>138</v>
      </c>
      <c r="K400" s="14">
        <v>30</v>
      </c>
      <c r="L400" s="14">
        <v>4</v>
      </c>
      <c r="M400" s="14" t="b">
        <v>0</v>
      </c>
    </row>
    <row r="401" spans="1:13" ht="15" x14ac:dyDescent="0.4">
      <c r="A401" s="14">
        <v>438</v>
      </c>
      <c r="B401" s="14" t="s">
        <v>248</v>
      </c>
      <c r="C401" s="14" t="s">
        <v>247</v>
      </c>
      <c r="D401" s="14" t="str">
        <f>D400</f>
        <v>Steel</v>
      </c>
      <c r="E401" s="14">
        <v>290</v>
      </c>
      <c r="F401" s="14">
        <v>50</v>
      </c>
      <c r="G401" s="14">
        <v>80</v>
      </c>
      <c r="H401" s="14">
        <v>95</v>
      </c>
      <c r="I401" s="14">
        <v>10</v>
      </c>
      <c r="J401" s="14">
        <v>45</v>
      </c>
      <c r="K401" s="14">
        <v>10</v>
      </c>
      <c r="L401" s="14">
        <v>4</v>
      </c>
      <c r="M401" s="14" t="b">
        <v>0</v>
      </c>
    </row>
    <row r="402" spans="1:13" ht="15" x14ac:dyDescent="0.4">
      <c r="A402" s="14">
        <v>208</v>
      </c>
      <c r="B402" s="14" t="s">
        <v>515</v>
      </c>
      <c r="C402" s="14" t="s">
        <v>225</v>
      </c>
      <c r="D402" s="14" t="s">
        <v>232</v>
      </c>
      <c r="E402" s="14">
        <v>510</v>
      </c>
      <c r="F402" s="14">
        <v>75</v>
      </c>
      <c r="G402" s="14">
        <v>85</v>
      </c>
      <c r="H402" s="14">
        <v>200</v>
      </c>
      <c r="I402" s="14">
        <v>55</v>
      </c>
      <c r="J402" s="14">
        <v>65</v>
      </c>
      <c r="K402" s="14">
        <v>30</v>
      </c>
      <c r="L402" s="14">
        <v>2</v>
      </c>
      <c r="M402" s="14" t="b">
        <v>0</v>
      </c>
    </row>
    <row r="403" spans="1:13" ht="15" x14ac:dyDescent="0.4">
      <c r="A403" s="14">
        <v>208</v>
      </c>
      <c r="B403" s="14" t="s">
        <v>514</v>
      </c>
      <c r="C403" s="14" t="s">
        <v>225</v>
      </c>
      <c r="D403" s="14" t="s">
        <v>232</v>
      </c>
      <c r="E403" s="14">
        <v>610</v>
      </c>
      <c r="F403" s="14">
        <v>75</v>
      </c>
      <c r="G403" s="14">
        <v>125</v>
      </c>
      <c r="H403" s="14">
        <v>230</v>
      </c>
      <c r="I403" s="14">
        <v>55</v>
      </c>
      <c r="J403" s="14">
        <v>95</v>
      </c>
      <c r="K403" s="14">
        <v>30</v>
      </c>
      <c r="L403" s="14">
        <v>2</v>
      </c>
      <c r="M403" s="14" t="b">
        <v>0</v>
      </c>
    </row>
    <row r="404" spans="1:13" ht="15" x14ac:dyDescent="0.4">
      <c r="A404" s="14">
        <v>227</v>
      </c>
      <c r="B404" s="14" t="s">
        <v>493</v>
      </c>
      <c r="C404" s="14" t="s">
        <v>225</v>
      </c>
      <c r="D404" s="14" t="s">
        <v>241</v>
      </c>
      <c r="E404" s="14">
        <v>465</v>
      </c>
      <c r="F404" s="14">
        <v>65</v>
      </c>
      <c r="G404" s="14">
        <v>80</v>
      </c>
      <c r="H404" s="14">
        <v>140</v>
      </c>
      <c r="I404" s="14">
        <v>40</v>
      </c>
      <c r="J404" s="14">
        <v>70</v>
      </c>
      <c r="K404" s="14">
        <v>70</v>
      </c>
      <c r="L404" s="14">
        <v>2</v>
      </c>
      <c r="M404" s="14" t="b">
        <v>0</v>
      </c>
    </row>
    <row r="405" spans="1:13" ht="15" x14ac:dyDescent="0.4">
      <c r="A405" s="14">
        <v>303</v>
      </c>
      <c r="B405" s="14" t="s">
        <v>410</v>
      </c>
      <c r="C405" s="14" t="s">
        <v>225</v>
      </c>
      <c r="D405" s="14" t="s">
        <v>244</v>
      </c>
      <c r="E405" s="14">
        <v>380</v>
      </c>
      <c r="F405" s="14">
        <v>50</v>
      </c>
      <c r="G405" s="14">
        <v>85</v>
      </c>
      <c r="H405" s="14">
        <v>85</v>
      </c>
      <c r="I405" s="14">
        <v>55</v>
      </c>
      <c r="J405" s="14">
        <v>55</v>
      </c>
      <c r="K405" s="14">
        <v>50</v>
      </c>
      <c r="L405" s="14">
        <v>3</v>
      </c>
      <c r="M405" s="14" t="b">
        <v>0</v>
      </c>
    </row>
    <row r="406" spans="1:13" ht="15" x14ac:dyDescent="0.4">
      <c r="A406" s="14">
        <v>303</v>
      </c>
      <c r="B406" s="14" t="s">
        <v>409</v>
      </c>
      <c r="C406" s="14" t="s">
        <v>225</v>
      </c>
      <c r="D406" s="14" t="s">
        <v>244</v>
      </c>
      <c r="E406" s="14">
        <v>480</v>
      </c>
      <c r="F406" s="14">
        <v>50</v>
      </c>
      <c r="G406" s="14">
        <v>105</v>
      </c>
      <c r="H406" s="14">
        <v>125</v>
      </c>
      <c r="I406" s="14">
        <v>55</v>
      </c>
      <c r="J406" s="14">
        <v>95</v>
      </c>
      <c r="K406" s="14">
        <v>50</v>
      </c>
      <c r="L406" s="14">
        <v>3</v>
      </c>
      <c r="M406" s="14" t="b">
        <v>0</v>
      </c>
    </row>
    <row r="407" spans="1:13" ht="15" x14ac:dyDescent="0.4">
      <c r="A407" s="14">
        <v>304</v>
      </c>
      <c r="B407" s="14" t="s">
        <v>408</v>
      </c>
      <c r="C407" s="14" t="s">
        <v>225</v>
      </c>
      <c r="D407" s="14" t="s">
        <v>247</v>
      </c>
      <c r="E407" s="14">
        <v>330</v>
      </c>
      <c r="F407" s="14">
        <v>50</v>
      </c>
      <c r="G407" s="14">
        <v>70</v>
      </c>
      <c r="H407" s="14">
        <v>100</v>
      </c>
      <c r="I407" s="14">
        <v>40</v>
      </c>
      <c r="J407" s="14">
        <v>40</v>
      </c>
      <c r="K407" s="14">
        <v>30</v>
      </c>
      <c r="L407" s="14">
        <v>3</v>
      </c>
      <c r="M407" s="14" t="b">
        <v>0</v>
      </c>
    </row>
    <row r="408" spans="1:13" ht="15" x14ac:dyDescent="0.4">
      <c r="A408" s="14">
        <v>305</v>
      </c>
      <c r="B408" s="14" t="s">
        <v>407</v>
      </c>
      <c r="C408" s="14" t="s">
        <v>225</v>
      </c>
      <c r="D408" s="14" t="s">
        <v>247</v>
      </c>
      <c r="E408" s="14">
        <v>430</v>
      </c>
      <c r="F408" s="14">
        <v>60</v>
      </c>
      <c r="G408" s="14">
        <v>90</v>
      </c>
      <c r="H408" s="14">
        <v>140</v>
      </c>
      <c r="I408" s="14">
        <v>50</v>
      </c>
      <c r="J408" s="14">
        <v>50</v>
      </c>
      <c r="K408" s="14">
        <v>40</v>
      </c>
      <c r="L408" s="14">
        <v>3</v>
      </c>
      <c r="M408" s="14" t="b">
        <v>0</v>
      </c>
    </row>
    <row r="409" spans="1:13" ht="15" x14ac:dyDescent="0.4">
      <c r="A409" s="14">
        <v>306</v>
      </c>
      <c r="B409" s="14" t="s">
        <v>406</v>
      </c>
      <c r="C409" s="14" t="s">
        <v>225</v>
      </c>
      <c r="D409" s="14" t="s">
        <v>247</v>
      </c>
      <c r="E409" s="14">
        <v>530</v>
      </c>
      <c r="F409" s="14">
        <v>70</v>
      </c>
      <c r="G409" s="14">
        <v>110</v>
      </c>
      <c r="H409" s="14">
        <v>180</v>
      </c>
      <c r="I409" s="14">
        <v>60</v>
      </c>
      <c r="J409" s="14">
        <v>60</v>
      </c>
      <c r="K409" s="14">
        <v>50</v>
      </c>
      <c r="L409" s="14">
        <v>3</v>
      </c>
      <c r="M409" s="14" t="b">
        <v>0</v>
      </c>
    </row>
    <row r="410" spans="1:13" ht="15" x14ac:dyDescent="0.4">
      <c r="A410" s="14">
        <v>306</v>
      </c>
      <c r="B410" s="14" t="s">
        <v>405</v>
      </c>
      <c r="C410" s="14" t="s">
        <v>225</v>
      </c>
      <c r="D410" s="14" t="str">
        <f>D409</f>
        <v>Rock</v>
      </c>
      <c r="E410" s="14">
        <v>630</v>
      </c>
      <c r="F410" s="14">
        <v>70</v>
      </c>
      <c r="G410" s="14">
        <v>140</v>
      </c>
      <c r="H410" s="14">
        <v>230</v>
      </c>
      <c r="I410" s="14">
        <v>60</v>
      </c>
      <c r="J410" s="14">
        <v>80</v>
      </c>
      <c r="K410" s="14">
        <v>50</v>
      </c>
      <c r="L410" s="14">
        <v>3</v>
      </c>
      <c r="M410" s="14" t="b">
        <v>0</v>
      </c>
    </row>
    <row r="411" spans="1:13" ht="15" x14ac:dyDescent="0.4">
      <c r="A411" s="14">
        <v>374</v>
      </c>
      <c r="B411" s="14" t="s">
        <v>328</v>
      </c>
      <c r="C411" s="14" t="s">
        <v>225</v>
      </c>
      <c r="D411" s="14" t="s">
        <v>245</v>
      </c>
      <c r="E411" s="14">
        <v>300</v>
      </c>
      <c r="F411" s="14">
        <v>40</v>
      </c>
      <c r="G411" s="14">
        <v>55</v>
      </c>
      <c r="H411" s="14">
        <v>80</v>
      </c>
      <c r="I411" s="14">
        <v>35</v>
      </c>
      <c r="J411" s="14">
        <v>60</v>
      </c>
      <c r="K411" s="14">
        <v>30</v>
      </c>
      <c r="L411" s="14">
        <v>3</v>
      </c>
      <c r="M411" s="14" t="b">
        <v>0</v>
      </c>
    </row>
    <row r="412" spans="1:13" ht="15" x14ac:dyDescent="0.4">
      <c r="A412" s="14">
        <v>375</v>
      </c>
      <c r="B412" s="14" t="s">
        <v>327</v>
      </c>
      <c r="C412" s="14" t="s">
        <v>225</v>
      </c>
      <c r="D412" s="14" t="s">
        <v>245</v>
      </c>
      <c r="E412" s="14">
        <v>420</v>
      </c>
      <c r="F412" s="14">
        <v>60</v>
      </c>
      <c r="G412" s="14">
        <v>75</v>
      </c>
      <c r="H412" s="14">
        <v>100</v>
      </c>
      <c r="I412" s="14">
        <v>55</v>
      </c>
      <c r="J412" s="14">
        <v>80</v>
      </c>
      <c r="K412" s="14">
        <v>50</v>
      </c>
      <c r="L412" s="14">
        <v>3</v>
      </c>
      <c r="M412" s="14" t="b">
        <v>0</v>
      </c>
    </row>
    <row r="413" spans="1:13" ht="15" x14ac:dyDescent="0.4">
      <c r="A413" s="14">
        <v>376</v>
      </c>
      <c r="B413" s="14" t="s">
        <v>326</v>
      </c>
      <c r="C413" s="14" t="s">
        <v>225</v>
      </c>
      <c r="D413" s="14" t="s">
        <v>245</v>
      </c>
      <c r="E413" s="14">
        <v>600</v>
      </c>
      <c r="F413" s="14">
        <v>80</v>
      </c>
      <c r="G413" s="14">
        <v>135</v>
      </c>
      <c r="H413" s="14">
        <v>130</v>
      </c>
      <c r="I413" s="14">
        <v>95</v>
      </c>
      <c r="J413" s="14">
        <v>90</v>
      </c>
      <c r="K413" s="14">
        <v>70</v>
      </c>
      <c r="L413" s="14">
        <v>3</v>
      </c>
      <c r="M413" s="14" t="b">
        <v>0</v>
      </c>
    </row>
    <row r="414" spans="1:13" ht="15" x14ac:dyDescent="0.4">
      <c r="A414" s="14">
        <v>376</v>
      </c>
      <c r="B414" s="14" t="s">
        <v>325</v>
      </c>
      <c r="C414" s="14" t="s">
        <v>225</v>
      </c>
      <c r="D414" s="14" t="s">
        <v>245</v>
      </c>
      <c r="E414" s="14">
        <v>700</v>
      </c>
      <c r="F414" s="14">
        <v>80</v>
      </c>
      <c r="G414" s="14">
        <v>145</v>
      </c>
      <c r="H414" s="14">
        <v>150</v>
      </c>
      <c r="I414" s="14">
        <v>105</v>
      </c>
      <c r="J414" s="14">
        <v>110</v>
      </c>
      <c r="K414" s="14">
        <v>110</v>
      </c>
      <c r="L414" s="14">
        <v>3</v>
      </c>
      <c r="M414" s="14" t="b">
        <v>0</v>
      </c>
    </row>
    <row r="415" spans="1:13" ht="15" x14ac:dyDescent="0.4">
      <c r="A415" s="14">
        <v>379</v>
      </c>
      <c r="B415" s="14" t="s">
        <v>321</v>
      </c>
      <c r="C415" s="14" t="s">
        <v>225</v>
      </c>
      <c r="D415" s="14" t="str">
        <f>D414</f>
        <v>Psychic</v>
      </c>
      <c r="E415" s="14">
        <v>580</v>
      </c>
      <c r="F415" s="14">
        <v>80</v>
      </c>
      <c r="G415" s="14">
        <v>75</v>
      </c>
      <c r="H415" s="14">
        <v>150</v>
      </c>
      <c r="I415" s="14">
        <v>75</v>
      </c>
      <c r="J415" s="14">
        <v>150</v>
      </c>
      <c r="K415" s="14">
        <v>50</v>
      </c>
      <c r="L415" s="14">
        <v>3</v>
      </c>
      <c r="M415" s="14" t="b">
        <v>1</v>
      </c>
    </row>
    <row r="416" spans="1:13" ht="15" x14ac:dyDescent="0.4">
      <c r="A416" s="14">
        <v>385</v>
      </c>
      <c r="B416" s="14" t="s">
        <v>310</v>
      </c>
      <c r="C416" s="14" t="s">
        <v>225</v>
      </c>
      <c r="D416" s="14" t="s">
        <v>245</v>
      </c>
      <c r="E416" s="14">
        <v>600</v>
      </c>
      <c r="F416" s="14">
        <v>100</v>
      </c>
      <c r="G416" s="14">
        <v>100</v>
      </c>
      <c r="H416" s="14">
        <v>100</v>
      </c>
      <c r="I416" s="14">
        <v>100</v>
      </c>
      <c r="J416" s="14">
        <v>100</v>
      </c>
      <c r="K416" s="14">
        <v>100</v>
      </c>
      <c r="L416" s="14">
        <v>3</v>
      </c>
      <c r="M416" s="14" t="b">
        <v>1</v>
      </c>
    </row>
    <row r="417" spans="1:13" ht="15" x14ac:dyDescent="0.4">
      <c r="A417" s="14">
        <v>436</v>
      </c>
      <c r="B417" s="14" t="s">
        <v>250</v>
      </c>
      <c r="C417" s="14" t="s">
        <v>225</v>
      </c>
      <c r="D417" s="14" t="s">
        <v>245</v>
      </c>
      <c r="E417" s="14">
        <v>300</v>
      </c>
      <c r="F417" s="14">
        <v>57</v>
      </c>
      <c r="G417" s="14">
        <v>24</v>
      </c>
      <c r="H417" s="14">
        <v>86</v>
      </c>
      <c r="I417" s="14">
        <v>24</v>
      </c>
      <c r="J417" s="14">
        <v>86</v>
      </c>
      <c r="K417" s="14">
        <v>23</v>
      </c>
      <c r="L417" s="14">
        <v>4</v>
      </c>
      <c r="M417" s="14" t="b">
        <v>0</v>
      </c>
    </row>
    <row r="418" spans="1:13" ht="15" x14ac:dyDescent="0.4">
      <c r="A418" s="14">
        <v>437</v>
      </c>
      <c r="B418" s="14" t="s">
        <v>249</v>
      </c>
      <c r="C418" s="14" t="s">
        <v>225</v>
      </c>
      <c r="D418" s="14" t="s">
        <v>245</v>
      </c>
      <c r="E418" s="14">
        <v>500</v>
      </c>
      <c r="F418" s="14">
        <v>67</v>
      </c>
      <c r="G418" s="14">
        <v>89</v>
      </c>
      <c r="H418" s="14">
        <v>116</v>
      </c>
      <c r="I418" s="14">
        <v>79</v>
      </c>
      <c r="J418" s="14">
        <v>116</v>
      </c>
      <c r="K418" s="14">
        <v>33</v>
      </c>
      <c r="L418" s="14">
        <v>4</v>
      </c>
      <c r="M418" s="14" t="b">
        <v>0</v>
      </c>
    </row>
    <row r="419" spans="1:13" ht="15" x14ac:dyDescent="0.4">
      <c r="A419" s="14">
        <v>7</v>
      </c>
      <c r="B419" s="14" t="s">
        <v>729</v>
      </c>
      <c r="C419" s="14" t="s">
        <v>129</v>
      </c>
      <c r="D419" s="14" t="str">
        <f>D418</f>
        <v>Psychic</v>
      </c>
      <c r="E419" s="14">
        <v>314</v>
      </c>
      <c r="F419" s="14">
        <v>44</v>
      </c>
      <c r="G419" s="14">
        <v>48</v>
      </c>
      <c r="H419" s="14">
        <v>65</v>
      </c>
      <c r="I419" s="14">
        <v>50</v>
      </c>
      <c r="J419" s="14">
        <v>64</v>
      </c>
      <c r="K419" s="14">
        <v>43</v>
      </c>
      <c r="L419" s="14">
        <v>1</v>
      </c>
      <c r="M419" s="14" t="b">
        <v>0</v>
      </c>
    </row>
    <row r="420" spans="1:13" ht="15" x14ac:dyDescent="0.4">
      <c r="A420" s="14">
        <v>8</v>
      </c>
      <c r="B420" s="14" t="s">
        <v>728</v>
      </c>
      <c r="C420" s="14" t="s">
        <v>129</v>
      </c>
      <c r="D420" s="14" t="str">
        <f>D419</f>
        <v>Psychic</v>
      </c>
      <c r="E420" s="14">
        <v>405</v>
      </c>
      <c r="F420" s="14">
        <v>59</v>
      </c>
      <c r="G420" s="14">
        <v>63</v>
      </c>
      <c r="H420" s="14">
        <v>80</v>
      </c>
      <c r="I420" s="14">
        <v>65</v>
      </c>
      <c r="J420" s="14">
        <v>80</v>
      </c>
      <c r="K420" s="14">
        <v>58</v>
      </c>
      <c r="L420" s="14">
        <v>1</v>
      </c>
      <c r="M420" s="14" t="b">
        <v>0</v>
      </c>
    </row>
    <row r="421" spans="1:13" ht="15" x14ac:dyDescent="0.4">
      <c r="A421" s="14">
        <v>9</v>
      </c>
      <c r="B421" s="14" t="s">
        <v>727</v>
      </c>
      <c r="C421" s="14" t="s">
        <v>129</v>
      </c>
      <c r="D421" s="14" t="str">
        <f>D419</f>
        <v>Psychic</v>
      </c>
      <c r="E421" s="14">
        <v>530</v>
      </c>
      <c r="F421" s="14">
        <v>79</v>
      </c>
      <c r="G421" s="14">
        <v>83</v>
      </c>
      <c r="H421" s="14">
        <v>100</v>
      </c>
      <c r="I421" s="14">
        <v>85</v>
      </c>
      <c r="J421" s="14">
        <v>105</v>
      </c>
      <c r="K421" s="14">
        <v>78</v>
      </c>
      <c r="L421" s="14">
        <v>1</v>
      </c>
      <c r="M421" s="14" t="b">
        <v>0</v>
      </c>
    </row>
    <row r="422" spans="1:13" ht="15" x14ac:dyDescent="0.4">
      <c r="A422" s="14">
        <v>9</v>
      </c>
      <c r="B422" s="14" t="s">
        <v>726</v>
      </c>
      <c r="C422" s="14" t="s">
        <v>129</v>
      </c>
      <c r="D422" s="14" t="str">
        <f>D421</f>
        <v>Psychic</v>
      </c>
      <c r="E422" s="14">
        <v>630</v>
      </c>
      <c r="F422" s="14">
        <v>79</v>
      </c>
      <c r="G422" s="14">
        <v>103</v>
      </c>
      <c r="H422" s="14">
        <v>120</v>
      </c>
      <c r="I422" s="14">
        <v>135</v>
      </c>
      <c r="J422" s="14">
        <v>115</v>
      </c>
      <c r="K422" s="14">
        <v>78</v>
      </c>
      <c r="L422" s="14">
        <v>1</v>
      </c>
      <c r="M422" s="14" t="b">
        <v>0</v>
      </c>
    </row>
    <row r="423" spans="1:13" ht="15" x14ac:dyDescent="0.4">
      <c r="A423" s="14">
        <v>54</v>
      </c>
      <c r="B423" s="14" t="s">
        <v>679</v>
      </c>
      <c r="C423" s="14" t="s">
        <v>129</v>
      </c>
      <c r="D423" s="14" t="str">
        <f>D422</f>
        <v>Psychic</v>
      </c>
      <c r="E423" s="14">
        <v>320</v>
      </c>
      <c r="F423" s="14">
        <v>50</v>
      </c>
      <c r="G423" s="14">
        <v>52</v>
      </c>
      <c r="H423" s="14">
        <v>48</v>
      </c>
      <c r="I423" s="14">
        <v>65</v>
      </c>
      <c r="J423" s="14">
        <v>50</v>
      </c>
      <c r="K423" s="14">
        <v>55</v>
      </c>
      <c r="L423" s="14">
        <v>1</v>
      </c>
      <c r="M423" s="14" t="b">
        <v>0</v>
      </c>
    </row>
    <row r="424" spans="1:13" ht="15" x14ac:dyDescent="0.4">
      <c r="A424" s="14">
        <v>55</v>
      </c>
      <c r="B424" s="14" t="s">
        <v>678</v>
      </c>
      <c r="C424" s="14" t="s">
        <v>129</v>
      </c>
      <c r="D424" s="14" t="str">
        <f>D423</f>
        <v>Psychic</v>
      </c>
      <c r="E424" s="14">
        <v>500</v>
      </c>
      <c r="F424" s="14">
        <v>80</v>
      </c>
      <c r="G424" s="14">
        <v>82</v>
      </c>
      <c r="H424" s="14">
        <v>78</v>
      </c>
      <c r="I424" s="14">
        <v>95</v>
      </c>
      <c r="J424" s="14">
        <v>80</v>
      </c>
      <c r="K424" s="14">
        <v>85</v>
      </c>
      <c r="L424" s="14">
        <v>1</v>
      </c>
      <c r="M424" s="14" t="b">
        <v>0</v>
      </c>
    </row>
    <row r="425" spans="1:13" ht="15" x14ac:dyDescent="0.4">
      <c r="A425" s="14">
        <v>60</v>
      </c>
      <c r="B425" s="14" t="s">
        <v>673</v>
      </c>
      <c r="C425" s="14" t="s">
        <v>129</v>
      </c>
      <c r="D425" s="14" t="str">
        <f>D424</f>
        <v>Psychic</v>
      </c>
      <c r="E425" s="14">
        <v>300</v>
      </c>
      <c r="F425" s="14">
        <v>40</v>
      </c>
      <c r="G425" s="14">
        <v>50</v>
      </c>
      <c r="H425" s="14">
        <v>40</v>
      </c>
      <c r="I425" s="14">
        <v>40</v>
      </c>
      <c r="J425" s="14">
        <v>40</v>
      </c>
      <c r="K425" s="14">
        <v>90</v>
      </c>
      <c r="L425" s="14">
        <v>1</v>
      </c>
      <c r="M425" s="14" t="b">
        <v>0</v>
      </c>
    </row>
    <row r="426" spans="1:13" ht="15" x14ac:dyDescent="0.4">
      <c r="A426" s="14">
        <v>61</v>
      </c>
      <c r="B426" s="14" t="s">
        <v>672</v>
      </c>
      <c r="C426" s="14" t="s">
        <v>129</v>
      </c>
      <c r="D426" s="14" t="str">
        <f>D425</f>
        <v>Psychic</v>
      </c>
      <c r="E426" s="14">
        <v>385</v>
      </c>
      <c r="F426" s="14">
        <v>65</v>
      </c>
      <c r="G426" s="14">
        <v>65</v>
      </c>
      <c r="H426" s="14">
        <v>65</v>
      </c>
      <c r="I426" s="14">
        <v>50</v>
      </c>
      <c r="J426" s="14">
        <v>50</v>
      </c>
      <c r="K426" s="14">
        <v>90</v>
      </c>
      <c r="L426" s="14">
        <v>1</v>
      </c>
      <c r="M426" s="14" t="b">
        <v>0</v>
      </c>
    </row>
    <row r="427" spans="1:13" ht="15" x14ac:dyDescent="0.4">
      <c r="A427" s="14">
        <v>62</v>
      </c>
      <c r="B427" s="14" t="s">
        <v>671</v>
      </c>
      <c r="C427" s="14" t="s">
        <v>129</v>
      </c>
      <c r="D427" s="14" t="s">
        <v>226</v>
      </c>
      <c r="E427" s="14">
        <v>510</v>
      </c>
      <c r="F427" s="14">
        <v>90</v>
      </c>
      <c r="G427" s="14">
        <v>95</v>
      </c>
      <c r="H427" s="14">
        <v>95</v>
      </c>
      <c r="I427" s="14">
        <v>70</v>
      </c>
      <c r="J427" s="14">
        <v>90</v>
      </c>
      <c r="K427" s="14">
        <v>70</v>
      </c>
      <c r="L427" s="14">
        <v>1</v>
      </c>
      <c r="M427" s="14" t="b">
        <v>0</v>
      </c>
    </row>
    <row r="428" spans="1:13" ht="15" x14ac:dyDescent="0.4">
      <c r="A428" s="14">
        <v>72</v>
      </c>
      <c r="B428" s="14" t="s">
        <v>660</v>
      </c>
      <c r="C428" s="14" t="s">
        <v>129</v>
      </c>
      <c r="D428" s="14" t="s">
        <v>251</v>
      </c>
      <c r="E428" s="14">
        <v>335</v>
      </c>
      <c r="F428" s="14">
        <v>40</v>
      </c>
      <c r="G428" s="14">
        <v>40</v>
      </c>
      <c r="H428" s="14">
        <v>35</v>
      </c>
      <c r="I428" s="14">
        <v>50</v>
      </c>
      <c r="J428" s="14">
        <v>100</v>
      </c>
      <c r="K428" s="14">
        <v>70</v>
      </c>
      <c r="L428" s="14">
        <v>1</v>
      </c>
      <c r="M428" s="14" t="b">
        <v>0</v>
      </c>
    </row>
    <row r="429" spans="1:13" ht="15" x14ac:dyDescent="0.4">
      <c r="A429" s="14">
        <v>73</v>
      </c>
      <c r="B429" s="14" t="s">
        <v>659</v>
      </c>
      <c r="C429" s="14" t="s">
        <v>129</v>
      </c>
      <c r="D429" s="14" t="s">
        <v>251</v>
      </c>
      <c r="E429" s="14">
        <v>515</v>
      </c>
      <c r="F429" s="14">
        <v>80</v>
      </c>
      <c r="G429" s="14">
        <v>70</v>
      </c>
      <c r="H429" s="14">
        <v>65</v>
      </c>
      <c r="I429" s="14">
        <v>80</v>
      </c>
      <c r="J429" s="14">
        <v>120</v>
      </c>
      <c r="K429" s="14">
        <v>100</v>
      </c>
      <c r="L429" s="14">
        <v>1</v>
      </c>
      <c r="M429" s="14" t="b">
        <v>0</v>
      </c>
    </row>
    <row r="430" spans="1:13" ht="15" x14ac:dyDescent="0.4">
      <c r="A430" s="14">
        <v>79</v>
      </c>
      <c r="B430" s="14" t="s">
        <v>653</v>
      </c>
      <c r="C430" s="14" t="s">
        <v>129</v>
      </c>
      <c r="D430" s="14" t="s">
        <v>245</v>
      </c>
      <c r="E430" s="14">
        <v>315</v>
      </c>
      <c r="F430" s="14">
        <v>90</v>
      </c>
      <c r="G430" s="14">
        <v>65</v>
      </c>
      <c r="H430" s="14">
        <v>65</v>
      </c>
      <c r="I430" s="14">
        <v>40</v>
      </c>
      <c r="J430" s="14">
        <v>40</v>
      </c>
      <c r="K430" s="14">
        <v>15</v>
      </c>
      <c r="L430" s="14">
        <v>1</v>
      </c>
      <c r="M430" s="14" t="b">
        <v>0</v>
      </c>
    </row>
    <row r="431" spans="1:13" ht="15" x14ac:dyDescent="0.4">
      <c r="A431" s="14">
        <v>80</v>
      </c>
      <c r="B431" s="14" t="s">
        <v>652</v>
      </c>
      <c r="C431" s="14" t="s">
        <v>129</v>
      </c>
      <c r="D431" s="14" t="s">
        <v>245</v>
      </c>
      <c r="E431" s="14">
        <v>490</v>
      </c>
      <c r="F431" s="14">
        <v>95</v>
      </c>
      <c r="G431" s="14">
        <v>75</v>
      </c>
      <c r="H431" s="14">
        <v>110</v>
      </c>
      <c r="I431" s="14">
        <v>100</v>
      </c>
      <c r="J431" s="14">
        <v>80</v>
      </c>
      <c r="K431" s="14">
        <v>30</v>
      </c>
      <c r="L431" s="14">
        <v>1</v>
      </c>
      <c r="M431" s="14" t="b">
        <v>0</v>
      </c>
    </row>
    <row r="432" spans="1:13" ht="15" x14ac:dyDescent="0.4">
      <c r="A432" s="14">
        <v>80</v>
      </c>
      <c r="B432" s="14" t="s">
        <v>651</v>
      </c>
      <c r="C432" s="14" t="s">
        <v>129</v>
      </c>
      <c r="D432" s="14" t="s">
        <v>245</v>
      </c>
      <c r="E432" s="14">
        <v>590</v>
      </c>
      <c r="F432" s="14">
        <v>95</v>
      </c>
      <c r="G432" s="14">
        <v>75</v>
      </c>
      <c r="H432" s="14">
        <v>180</v>
      </c>
      <c r="I432" s="14">
        <v>130</v>
      </c>
      <c r="J432" s="14">
        <v>80</v>
      </c>
      <c r="K432" s="14">
        <v>30</v>
      </c>
      <c r="L432" s="14">
        <v>1</v>
      </c>
      <c r="M432" s="14" t="b">
        <v>0</v>
      </c>
    </row>
    <row r="433" spans="1:13" ht="15" x14ac:dyDescent="0.4">
      <c r="A433" s="14">
        <v>86</v>
      </c>
      <c r="B433" s="14" t="s">
        <v>645</v>
      </c>
      <c r="C433" s="14" t="s">
        <v>129</v>
      </c>
      <c r="D433" s="14" t="str">
        <f>D432</f>
        <v>Psychic</v>
      </c>
      <c r="E433" s="14">
        <v>325</v>
      </c>
      <c r="F433" s="14">
        <v>65</v>
      </c>
      <c r="G433" s="14">
        <v>45</v>
      </c>
      <c r="H433" s="14">
        <v>55</v>
      </c>
      <c r="I433" s="14">
        <v>45</v>
      </c>
      <c r="J433" s="14">
        <v>70</v>
      </c>
      <c r="K433" s="14">
        <v>45</v>
      </c>
      <c r="L433" s="14">
        <v>1</v>
      </c>
      <c r="M433" s="14" t="b">
        <v>0</v>
      </c>
    </row>
    <row r="434" spans="1:13" ht="15" x14ac:dyDescent="0.4">
      <c r="A434" s="14">
        <v>87</v>
      </c>
      <c r="B434" s="14" t="s">
        <v>644</v>
      </c>
      <c r="C434" s="14" t="s">
        <v>129</v>
      </c>
      <c r="D434" s="14" t="s">
        <v>322</v>
      </c>
      <c r="E434" s="14">
        <v>475</v>
      </c>
      <c r="F434" s="14">
        <v>90</v>
      </c>
      <c r="G434" s="14">
        <v>70</v>
      </c>
      <c r="H434" s="14">
        <v>80</v>
      </c>
      <c r="I434" s="14">
        <v>70</v>
      </c>
      <c r="J434" s="14">
        <v>95</v>
      </c>
      <c r="K434" s="14">
        <v>70</v>
      </c>
      <c r="L434" s="14">
        <v>1</v>
      </c>
      <c r="M434" s="14" t="b">
        <v>0</v>
      </c>
    </row>
    <row r="435" spans="1:13" ht="15" x14ac:dyDescent="0.4">
      <c r="A435" s="14">
        <v>90</v>
      </c>
      <c r="B435" s="14" t="s">
        <v>641</v>
      </c>
      <c r="C435" s="14" t="s">
        <v>129</v>
      </c>
      <c r="D435" s="14" t="str">
        <f>D434</f>
        <v>Ice</v>
      </c>
      <c r="E435" s="14">
        <v>305</v>
      </c>
      <c r="F435" s="14">
        <v>30</v>
      </c>
      <c r="G435" s="14">
        <v>65</v>
      </c>
      <c r="H435" s="14">
        <v>100</v>
      </c>
      <c r="I435" s="14">
        <v>45</v>
      </c>
      <c r="J435" s="14">
        <v>25</v>
      </c>
      <c r="K435" s="14">
        <v>40</v>
      </c>
      <c r="L435" s="14">
        <v>1</v>
      </c>
      <c r="M435" s="14" t="b">
        <v>0</v>
      </c>
    </row>
    <row r="436" spans="1:13" ht="15" x14ac:dyDescent="0.4">
      <c r="A436" s="14">
        <v>91</v>
      </c>
      <c r="B436" s="14" t="s">
        <v>640</v>
      </c>
      <c r="C436" s="14" t="s">
        <v>129</v>
      </c>
      <c r="D436" s="14" t="s">
        <v>322</v>
      </c>
      <c r="E436" s="14">
        <v>525</v>
      </c>
      <c r="F436" s="14">
        <v>50</v>
      </c>
      <c r="G436" s="14">
        <v>95</v>
      </c>
      <c r="H436" s="14">
        <v>180</v>
      </c>
      <c r="I436" s="14">
        <v>85</v>
      </c>
      <c r="J436" s="14">
        <v>45</v>
      </c>
      <c r="K436" s="14">
        <v>70</v>
      </c>
      <c r="L436" s="14">
        <v>1</v>
      </c>
      <c r="M436" s="14" t="b">
        <v>0</v>
      </c>
    </row>
    <row r="437" spans="1:13" ht="15" x14ac:dyDescent="0.4">
      <c r="A437" s="14">
        <v>98</v>
      </c>
      <c r="B437" s="14" t="s">
        <v>632</v>
      </c>
      <c r="C437" s="14" t="s">
        <v>129</v>
      </c>
      <c r="D437" s="14" t="str">
        <f t="shared" ref="D437:D443" si="10">D436</f>
        <v>Ice</v>
      </c>
      <c r="E437" s="14">
        <v>325</v>
      </c>
      <c r="F437" s="14">
        <v>30</v>
      </c>
      <c r="G437" s="14">
        <v>105</v>
      </c>
      <c r="H437" s="14">
        <v>90</v>
      </c>
      <c r="I437" s="14">
        <v>25</v>
      </c>
      <c r="J437" s="14">
        <v>25</v>
      </c>
      <c r="K437" s="14">
        <v>50</v>
      </c>
      <c r="L437" s="14">
        <v>1</v>
      </c>
      <c r="M437" s="14" t="b">
        <v>0</v>
      </c>
    </row>
    <row r="438" spans="1:13" ht="15" x14ac:dyDescent="0.4">
      <c r="A438" s="14">
        <v>99</v>
      </c>
      <c r="B438" s="14" t="s">
        <v>631</v>
      </c>
      <c r="C438" s="14" t="s">
        <v>129</v>
      </c>
      <c r="D438" s="14" t="str">
        <f t="shared" si="10"/>
        <v>Ice</v>
      </c>
      <c r="E438" s="14">
        <v>475</v>
      </c>
      <c r="F438" s="14">
        <v>55</v>
      </c>
      <c r="G438" s="14">
        <v>130</v>
      </c>
      <c r="H438" s="14">
        <v>115</v>
      </c>
      <c r="I438" s="14">
        <v>50</v>
      </c>
      <c r="J438" s="14">
        <v>50</v>
      </c>
      <c r="K438" s="14">
        <v>75</v>
      </c>
      <c r="L438" s="14">
        <v>1</v>
      </c>
      <c r="M438" s="14" t="b">
        <v>0</v>
      </c>
    </row>
    <row r="439" spans="1:13" ht="15" x14ac:dyDescent="0.4">
      <c r="A439" s="14">
        <v>116</v>
      </c>
      <c r="B439" s="14" t="s">
        <v>613</v>
      </c>
      <c r="C439" s="14" t="s">
        <v>129</v>
      </c>
      <c r="D439" s="14" t="str">
        <f t="shared" si="10"/>
        <v>Ice</v>
      </c>
      <c r="E439" s="14">
        <v>295</v>
      </c>
      <c r="F439" s="14">
        <v>30</v>
      </c>
      <c r="G439" s="14">
        <v>40</v>
      </c>
      <c r="H439" s="14">
        <v>70</v>
      </c>
      <c r="I439" s="14">
        <v>70</v>
      </c>
      <c r="J439" s="14">
        <v>25</v>
      </c>
      <c r="K439" s="14">
        <v>60</v>
      </c>
      <c r="L439" s="14">
        <v>1</v>
      </c>
      <c r="M439" s="14" t="b">
        <v>0</v>
      </c>
    </row>
    <row r="440" spans="1:13" ht="15" x14ac:dyDescent="0.4">
      <c r="A440" s="14">
        <v>117</v>
      </c>
      <c r="B440" s="14" t="s">
        <v>612</v>
      </c>
      <c r="C440" s="14" t="s">
        <v>129</v>
      </c>
      <c r="D440" s="14" t="str">
        <f t="shared" si="10"/>
        <v>Ice</v>
      </c>
      <c r="E440" s="14">
        <v>440</v>
      </c>
      <c r="F440" s="14">
        <v>55</v>
      </c>
      <c r="G440" s="14">
        <v>65</v>
      </c>
      <c r="H440" s="14">
        <v>95</v>
      </c>
      <c r="I440" s="14">
        <v>95</v>
      </c>
      <c r="J440" s="14">
        <v>45</v>
      </c>
      <c r="K440" s="14">
        <v>85</v>
      </c>
      <c r="L440" s="14">
        <v>1</v>
      </c>
      <c r="M440" s="14" t="b">
        <v>0</v>
      </c>
    </row>
    <row r="441" spans="1:13" ht="15" x14ac:dyDescent="0.4">
      <c r="A441" s="14">
        <v>118</v>
      </c>
      <c r="B441" s="14" t="s">
        <v>611</v>
      </c>
      <c r="C441" s="14" t="s">
        <v>129</v>
      </c>
      <c r="D441" s="14" t="str">
        <f t="shared" si="10"/>
        <v>Ice</v>
      </c>
      <c r="E441" s="14">
        <v>320</v>
      </c>
      <c r="F441" s="14">
        <v>45</v>
      </c>
      <c r="G441" s="14">
        <v>67</v>
      </c>
      <c r="H441" s="14">
        <v>60</v>
      </c>
      <c r="I441" s="14">
        <v>35</v>
      </c>
      <c r="J441" s="14">
        <v>50</v>
      </c>
      <c r="K441" s="14">
        <v>63</v>
      </c>
      <c r="L441" s="14">
        <v>1</v>
      </c>
      <c r="M441" s="14" t="b">
        <v>0</v>
      </c>
    </row>
    <row r="442" spans="1:13" ht="15" x14ac:dyDescent="0.4">
      <c r="A442" s="14">
        <v>119</v>
      </c>
      <c r="B442" s="14" t="s">
        <v>610</v>
      </c>
      <c r="C442" s="14" t="s">
        <v>129</v>
      </c>
      <c r="D442" s="14" t="str">
        <f t="shared" si="10"/>
        <v>Ice</v>
      </c>
      <c r="E442" s="14">
        <v>450</v>
      </c>
      <c r="F442" s="14">
        <v>80</v>
      </c>
      <c r="G442" s="14">
        <v>92</v>
      </c>
      <c r="H442" s="14">
        <v>65</v>
      </c>
      <c r="I442" s="14">
        <v>65</v>
      </c>
      <c r="J442" s="14">
        <v>80</v>
      </c>
      <c r="K442" s="14">
        <v>68</v>
      </c>
      <c r="L442" s="14">
        <v>1</v>
      </c>
      <c r="M442" s="14" t="b">
        <v>0</v>
      </c>
    </row>
    <row r="443" spans="1:13" ht="15" x14ac:dyDescent="0.4">
      <c r="A443" s="14">
        <v>120</v>
      </c>
      <c r="B443" s="14" t="s">
        <v>609</v>
      </c>
      <c r="C443" s="14" t="s">
        <v>129</v>
      </c>
      <c r="D443" s="14" t="str">
        <f t="shared" si="10"/>
        <v>Ice</v>
      </c>
      <c r="E443" s="14">
        <v>340</v>
      </c>
      <c r="F443" s="14">
        <v>30</v>
      </c>
      <c r="G443" s="14">
        <v>45</v>
      </c>
      <c r="H443" s="14">
        <v>55</v>
      </c>
      <c r="I443" s="14">
        <v>70</v>
      </c>
      <c r="J443" s="14">
        <v>55</v>
      </c>
      <c r="K443" s="14">
        <v>85</v>
      </c>
      <c r="L443" s="14">
        <v>1</v>
      </c>
      <c r="M443" s="14" t="b">
        <v>0</v>
      </c>
    </row>
    <row r="444" spans="1:13" ht="15" x14ac:dyDescent="0.4">
      <c r="A444" s="14">
        <v>121</v>
      </c>
      <c r="B444" s="14" t="s">
        <v>608</v>
      </c>
      <c r="C444" s="14" t="s">
        <v>129</v>
      </c>
      <c r="D444" s="14" t="s">
        <v>245</v>
      </c>
      <c r="E444" s="14">
        <v>520</v>
      </c>
      <c r="F444" s="14">
        <v>60</v>
      </c>
      <c r="G444" s="14">
        <v>75</v>
      </c>
      <c r="H444" s="14">
        <v>85</v>
      </c>
      <c r="I444" s="14">
        <v>100</v>
      </c>
      <c r="J444" s="14">
        <v>85</v>
      </c>
      <c r="K444" s="14">
        <v>115</v>
      </c>
      <c r="L444" s="14">
        <v>1</v>
      </c>
      <c r="M444" s="14" t="b">
        <v>0</v>
      </c>
    </row>
    <row r="445" spans="1:13" ht="15" x14ac:dyDescent="0.4">
      <c r="A445" s="14">
        <v>129</v>
      </c>
      <c r="B445" s="14" t="s">
        <v>599</v>
      </c>
      <c r="C445" s="14" t="s">
        <v>129</v>
      </c>
      <c r="D445" s="14" t="str">
        <f>D444</f>
        <v>Psychic</v>
      </c>
      <c r="E445" s="14">
        <v>200</v>
      </c>
      <c r="F445" s="14">
        <v>20</v>
      </c>
      <c r="G445" s="14">
        <v>10</v>
      </c>
      <c r="H445" s="14">
        <v>55</v>
      </c>
      <c r="I445" s="14">
        <v>15</v>
      </c>
      <c r="J445" s="14">
        <v>20</v>
      </c>
      <c r="K445" s="14">
        <v>80</v>
      </c>
      <c r="L445" s="14">
        <v>1</v>
      </c>
      <c r="M445" s="14" t="b">
        <v>0</v>
      </c>
    </row>
    <row r="446" spans="1:13" ht="15" x14ac:dyDescent="0.4">
      <c r="A446" s="14">
        <v>130</v>
      </c>
      <c r="B446" s="14" t="s">
        <v>598</v>
      </c>
      <c r="C446" s="14" t="s">
        <v>129</v>
      </c>
      <c r="D446" s="14" t="s">
        <v>241</v>
      </c>
      <c r="E446" s="14">
        <v>540</v>
      </c>
      <c r="F446" s="14">
        <v>95</v>
      </c>
      <c r="G446" s="14">
        <v>125</v>
      </c>
      <c r="H446" s="14">
        <v>79</v>
      </c>
      <c r="I446" s="14">
        <v>60</v>
      </c>
      <c r="J446" s="14">
        <v>100</v>
      </c>
      <c r="K446" s="14">
        <v>81</v>
      </c>
      <c r="L446" s="14">
        <v>1</v>
      </c>
      <c r="M446" s="14" t="b">
        <v>0</v>
      </c>
    </row>
    <row r="447" spans="1:13" ht="15" x14ac:dyDescent="0.4">
      <c r="A447" s="14">
        <v>130</v>
      </c>
      <c r="B447" s="14" t="s">
        <v>597</v>
      </c>
      <c r="C447" s="14" t="s">
        <v>129</v>
      </c>
      <c r="D447" s="14" t="s">
        <v>238</v>
      </c>
      <c r="E447" s="14">
        <v>640</v>
      </c>
      <c r="F447" s="14">
        <v>95</v>
      </c>
      <c r="G447" s="14">
        <v>155</v>
      </c>
      <c r="H447" s="14">
        <v>109</v>
      </c>
      <c r="I447" s="14">
        <v>70</v>
      </c>
      <c r="J447" s="14">
        <v>130</v>
      </c>
      <c r="K447" s="14">
        <v>81</v>
      </c>
      <c r="L447" s="14">
        <v>1</v>
      </c>
      <c r="M447" s="14" t="b">
        <v>0</v>
      </c>
    </row>
    <row r="448" spans="1:13" ht="15" x14ac:dyDescent="0.4">
      <c r="A448" s="14">
        <v>131</v>
      </c>
      <c r="B448" s="14" t="s">
        <v>596</v>
      </c>
      <c r="C448" s="14" t="s">
        <v>129</v>
      </c>
      <c r="D448" s="14" t="s">
        <v>322</v>
      </c>
      <c r="E448" s="14">
        <v>535</v>
      </c>
      <c r="F448" s="14">
        <v>130</v>
      </c>
      <c r="G448" s="14">
        <v>85</v>
      </c>
      <c r="H448" s="14">
        <v>80</v>
      </c>
      <c r="I448" s="14">
        <v>85</v>
      </c>
      <c r="J448" s="14">
        <v>95</v>
      </c>
      <c r="K448" s="14">
        <v>60</v>
      </c>
      <c r="L448" s="14">
        <v>1</v>
      </c>
      <c r="M448" s="14" t="b">
        <v>0</v>
      </c>
    </row>
    <row r="449" spans="1:13" ht="15" x14ac:dyDescent="0.4">
      <c r="A449" s="14">
        <v>134</v>
      </c>
      <c r="B449" s="14" t="s">
        <v>593</v>
      </c>
      <c r="C449" s="14" t="s">
        <v>129</v>
      </c>
      <c r="D449" s="14" t="str">
        <f>D448</f>
        <v>Ice</v>
      </c>
      <c r="E449" s="14">
        <v>525</v>
      </c>
      <c r="F449" s="14">
        <v>130</v>
      </c>
      <c r="G449" s="14">
        <v>65</v>
      </c>
      <c r="H449" s="14">
        <v>60</v>
      </c>
      <c r="I449" s="14">
        <v>110</v>
      </c>
      <c r="J449" s="14">
        <v>95</v>
      </c>
      <c r="K449" s="14">
        <v>65</v>
      </c>
      <c r="L449" s="14">
        <v>1</v>
      </c>
      <c r="M449" s="14" t="b">
        <v>0</v>
      </c>
    </row>
    <row r="450" spans="1:13" ht="15" x14ac:dyDescent="0.4">
      <c r="A450" s="14">
        <v>158</v>
      </c>
      <c r="B450" s="14" t="s">
        <v>566</v>
      </c>
      <c r="C450" s="14" t="s">
        <v>129</v>
      </c>
      <c r="D450" s="14" t="str">
        <f>D449</f>
        <v>Ice</v>
      </c>
      <c r="E450" s="14">
        <v>314</v>
      </c>
      <c r="F450" s="14">
        <v>50</v>
      </c>
      <c r="G450" s="14">
        <v>65</v>
      </c>
      <c r="H450" s="14">
        <v>64</v>
      </c>
      <c r="I450" s="14">
        <v>44</v>
      </c>
      <c r="J450" s="14">
        <v>48</v>
      </c>
      <c r="K450" s="14">
        <v>43</v>
      </c>
      <c r="L450" s="14">
        <v>2</v>
      </c>
      <c r="M450" s="14" t="b">
        <v>0</v>
      </c>
    </row>
    <row r="451" spans="1:13" ht="15" x14ac:dyDescent="0.4">
      <c r="A451" s="14">
        <v>159</v>
      </c>
      <c r="B451" s="14" t="s">
        <v>565</v>
      </c>
      <c r="C451" s="14" t="s">
        <v>129</v>
      </c>
      <c r="D451" s="14" t="str">
        <f>D450</f>
        <v>Ice</v>
      </c>
      <c r="E451" s="14">
        <v>405</v>
      </c>
      <c r="F451" s="14">
        <v>65</v>
      </c>
      <c r="G451" s="14">
        <v>80</v>
      </c>
      <c r="H451" s="14">
        <v>80</v>
      </c>
      <c r="I451" s="14">
        <v>59</v>
      </c>
      <c r="J451" s="14">
        <v>63</v>
      </c>
      <c r="K451" s="14">
        <v>58</v>
      </c>
      <c r="L451" s="14">
        <v>2</v>
      </c>
      <c r="M451" s="14" t="b">
        <v>0</v>
      </c>
    </row>
    <row r="452" spans="1:13" ht="15" x14ac:dyDescent="0.4">
      <c r="A452" s="14">
        <v>160</v>
      </c>
      <c r="B452" s="14" t="s">
        <v>564</v>
      </c>
      <c r="C452" s="14" t="s">
        <v>129</v>
      </c>
      <c r="D452" s="14" t="str">
        <f>D451</f>
        <v>Ice</v>
      </c>
      <c r="E452" s="14">
        <v>530</v>
      </c>
      <c r="F452" s="14">
        <v>85</v>
      </c>
      <c r="G452" s="14">
        <v>105</v>
      </c>
      <c r="H452" s="14">
        <v>100</v>
      </c>
      <c r="I452" s="14">
        <v>79</v>
      </c>
      <c r="J452" s="14">
        <v>83</v>
      </c>
      <c r="K452" s="14">
        <v>78</v>
      </c>
      <c r="L452" s="14">
        <v>2</v>
      </c>
      <c r="M452" s="14" t="b">
        <v>0</v>
      </c>
    </row>
    <row r="453" spans="1:13" ht="15" x14ac:dyDescent="0.4">
      <c r="A453" s="14">
        <v>170</v>
      </c>
      <c r="B453" s="14" t="s">
        <v>554</v>
      </c>
      <c r="C453" s="14" t="s">
        <v>129</v>
      </c>
      <c r="D453" s="14" t="s">
        <v>271</v>
      </c>
      <c r="E453" s="14">
        <v>330</v>
      </c>
      <c r="F453" s="14">
        <v>75</v>
      </c>
      <c r="G453" s="14">
        <v>38</v>
      </c>
      <c r="H453" s="14">
        <v>38</v>
      </c>
      <c r="I453" s="14">
        <v>56</v>
      </c>
      <c r="J453" s="14">
        <v>56</v>
      </c>
      <c r="K453" s="14">
        <v>67</v>
      </c>
      <c r="L453" s="14">
        <v>2</v>
      </c>
      <c r="M453" s="14" t="b">
        <v>0</v>
      </c>
    </row>
    <row r="454" spans="1:13" ht="15" x14ac:dyDescent="0.4">
      <c r="A454" s="14">
        <v>171</v>
      </c>
      <c r="B454" s="14" t="s">
        <v>553</v>
      </c>
      <c r="C454" s="14" t="s">
        <v>129</v>
      </c>
      <c r="D454" s="14" t="s">
        <v>271</v>
      </c>
      <c r="E454" s="14">
        <v>460</v>
      </c>
      <c r="F454" s="14">
        <v>125</v>
      </c>
      <c r="G454" s="14">
        <v>58</v>
      </c>
      <c r="H454" s="14">
        <v>58</v>
      </c>
      <c r="I454" s="14">
        <v>76</v>
      </c>
      <c r="J454" s="14">
        <v>76</v>
      </c>
      <c r="K454" s="14">
        <v>67</v>
      </c>
      <c r="L454" s="14">
        <v>2</v>
      </c>
      <c r="M454" s="14" t="b">
        <v>0</v>
      </c>
    </row>
    <row r="455" spans="1:13" ht="15" x14ac:dyDescent="0.4">
      <c r="A455" s="14">
        <v>183</v>
      </c>
      <c r="B455" s="14" t="s">
        <v>540</v>
      </c>
      <c r="C455" s="14" t="s">
        <v>129</v>
      </c>
      <c r="D455" s="14" t="s">
        <v>244</v>
      </c>
      <c r="E455" s="14">
        <v>250</v>
      </c>
      <c r="F455" s="14">
        <v>70</v>
      </c>
      <c r="G455" s="14">
        <v>20</v>
      </c>
      <c r="H455" s="14">
        <v>50</v>
      </c>
      <c r="I455" s="14">
        <v>20</v>
      </c>
      <c r="J455" s="14">
        <v>50</v>
      </c>
      <c r="K455" s="14">
        <v>40</v>
      </c>
      <c r="L455" s="14">
        <v>2</v>
      </c>
      <c r="M455" s="14" t="b">
        <v>0</v>
      </c>
    </row>
    <row r="456" spans="1:13" ht="15" x14ac:dyDescent="0.4">
      <c r="A456" s="14">
        <v>184</v>
      </c>
      <c r="B456" s="14" t="s">
        <v>539</v>
      </c>
      <c r="C456" s="14" t="s">
        <v>129</v>
      </c>
      <c r="D456" s="14" t="s">
        <v>244</v>
      </c>
      <c r="E456" s="14">
        <v>420</v>
      </c>
      <c r="F456" s="14">
        <v>100</v>
      </c>
      <c r="G456" s="14">
        <v>50</v>
      </c>
      <c r="H456" s="14">
        <v>80</v>
      </c>
      <c r="I456" s="14">
        <v>60</v>
      </c>
      <c r="J456" s="14">
        <v>80</v>
      </c>
      <c r="K456" s="14">
        <v>50</v>
      </c>
      <c r="L456" s="14">
        <v>2</v>
      </c>
      <c r="M456" s="14" t="b">
        <v>0</v>
      </c>
    </row>
    <row r="457" spans="1:13" ht="15" x14ac:dyDescent="0.4">
      <c r="A457" s="14">
        <v>186</v>
      </c>
      <c r="B457" s="14" t="s">
        <v>537</v>
      </c>
      <c r="C457" s="14" t="s">
        <v>129</v>
      </c>
      <c r="D457" s="14" t="str">
        <f>D456</f>
        <v>Fairy</v>
      </c>
      <c r="E457" s="14">
        <v>500</v>
      </c>
      <c r="F457" s="14">
        <v>90</v>
      </c>
      <c r="G457" s="14">
        <v>75</v>
      </c>
      <c r="H457" s="14">
        <v>75</v>
      </c>
      <c r="I457" s="14">
        <v>90</v>
      </c>
      <c r="J457" s="14">
        <v>100</v>
      </c>
      <c r="K457" s="14">
        <v>70</v>
      </c>
      <c r="L457" s="14">
        <v>2</v>
      </c>
      <c r="M457" s="14" t="b">
        <v>0</v>
      </c>
    </row>
    <row r="458" spans="1:13" ht="15" x14ac:dyDescent="0.4">
      <c r="A458" s="14">
        <v>194</v>
      </c>
      <c r="B458" s="14" t="s">
        <v>529</v>
      </c>
      <c r="C458" s="14" t="s">
        <v>129</v>
      </c>
      <c r="D458" s="14" t="s">
        <v>232</v>
      </c>
      <c r="E458" s="14">
        <v>210</v>
      </c>
      <c r="F458" s="14">
        <v>55</v>
      </c>
      <c r="G458" s="14">
        <v>45</v>
      </c>
      <c r="H458" s="14">
        <v>45</v>
      </c>
      <c r="I458" s="14">
        <v>25</v>
      </c>
      <c r="J458" s="14">
        <v>25</v>
      </c>
      <c r="K458" s="14">
        <v>15</v>
      </c>
      <c r="L458" s="14">
        <v>2</v>
      </c>
      <c r="M458" s="14" t="b">
        <v>0</v>
      </c>
    </row>
    <row r="459" spans="1:13" ht="15" x14ac:dyDescent="0.4">
      <c r="A459" s="14">
        <v>195</v>
      </c>
      <c r="B459" s="14" t="s">
        <v>528</v>
      </c>
      <c r="C459" s="14" t="s">
        <v>129</v>
      </c>
      <c r="D459" s="14" t="s">
        <v>232</v>
      </c>
      <c r="E459" s="14">
        <v>430</v>
      </c>
      <c r="F459" s="14">
        <v>95</v>
      </c>
      <c r="G459" s="14">
        <v>85</v>
      </c>
      <c r="H459" s="14">
        <v>85</v>
      </c>
      <c r="I459" s="14">
        <v>65</v>
      </c>
      <c r="J459" s="14">
        <v>65</v>
      </c>
      <c r="K459" s="14">
        <v>35</v>
      </c>
      <c r="L459" s="14">
        <v>2</v>
      </c>
      <c r="M459" s="14" t="b">
        <v>0</v>
      </c>
    </row>
    <row r="460" spans="1:13" ht="15" x14ac:dyDescent="0.4">
      <c r="A460" s="14">
        <v>199</v>
      </c>
      <c r="B460" s="14" t="s">
        <v>524</v>
      </c>
      <c r="C460" s="14" t="s">
        <v>129</v>
      </c>
      <c r="D460" s="14" t="s">
        <v>245</v>
      </c>
      <c r="E460" s="14">
        <v>490</v>
      </c>
      <c r="F460" s="14">
        <v>95</v>
      </c>
      <c r="G460" s="14">
        <v>75</v>
      </c>
      <c r="H460" s="14">
        <v>80</v>
      </c>
      <c r="I460" s="14">
        <v>100</v>
      </c>
      <c r="J460" s="14">
        <v>110</v>
      </c>
      <c r="K460" s="14">
        <v>30</v>
      </c>
      <c r="L460" s="14">
        <v>2</v>
      </c>
      <c r="M460" s="14" t="b">
        <v>0</v>
      </c>
    </row>
    <row r="461" spans="1:13" ht="15" x14ac:dyDescent="0.4">
      <c r="A461" s="14">
        <v>211</v>
      </c>
      <c r="B461" s="14" t="s">
        <v>511</v>
      </c>
      <c r="C461" s="14" t="s">
        <v>129</v>
      </c>
      <c r="D461" s="14" t="s">
        <v>251</v>
      </c>
      <c r="E461" s="14">
        <v>430</v>
      </c>
      <c r="F461" s="14">
        <v>65</v>
      </c>
      <c r="G461" s="14">
        <v>95</v>
      </c>
      <c r="H461" s="14">
        <v>75</v>
      </c>
      <c r="I461" s="14">
        <v>55</v>
      </c>
      <c r="J461" s="14">
        <v>55</v>
      </c>
      <c r="K461" s="14">
        <v>85</v>
      </c>
      <c r="L461" s="14">
        <v>2</v>
      </c>
      <c r="M461" s="14" t="b">
        <v>0</v>
      </c>
    </row>
    <row r="462" spans="1:13" ht="15" x14ac:dyDescent="0.4">
      <c r="A462" s="14">
        <v>222</v>
      </c>
      <c r="B462" s="14" t="s">
        <v>498</v>
      </c>
      <c r="C462" s="14" t="s">
        <v>129</v>
      </c>
      <c r="D462" s="14" t="s">
        <v>247</v>
      </c>
      <c r="E462" s="14">
        <v>380</v>
      </c>
      <c r="F462" s="14">
        <v>55</v>
      </c>
      <c r="G462" s="14">
        <v>55</v>
      </c>
      <c r="H462" s="14">
        <v>85</v>
      </c>
      <c r="I462" s="14">
        <v>65</v>
      </c>
      <c r="J462" s="14">
        <v>85</v>
      </c>
      <c r="K462" s="14">
        <v>35</v>
      </c>
      <c r="L462" s="14">
        <v>2</v>
      </c>
      <c r="M462" s="14" t="b">
        <v>0</v>
      </c>
    </row>
    <row r="463" spans="1:13" ht="15" x14ac:dyDescent="0.4">
      <c r="A463" s="14">
        <v>223</v>
      </c>
      <c r="B463" s="14" t="s">
        <v>497</v>
      </c>
      <c r="C463" s="14" t="s">
        <v>129</v>
      </c>
      <c r="D463" s="14" t="str">
        <f>D462</f>
        <v>Rock</v>
      </c>
      <c r="E463" s="14">
        <v>300</v>
      </c>
      <c r="F463" s="14">
        <v>35</v>
      </c>
      <c r="G463" s="14">
        <v>65</v>
      </c>
      <c r="H463" s="14">
        <v>35</v>
      </c>
      <c r="I463" s="14">
        <v>65</v>
      </c>
      <c r="J463" s="14">
        <v>35</v>
      </c>
      <c r="K463" s="14">
        <v>65</v>
      </c>
      <c r="L463" s="14">
        <v>2</v>
      </c>
      <c r="M463" s="14" t="b">
        <v>0</v>
      </c>
    </row>
    <row r="464" spans="1:13" ht="15" x14ac:dyDescent="0.4">
      <c r="A464" s="14">
        <v>224</v>
      </c>
      <c r="B464" s="14" t="s">
        <v>496</v>
      </c>
      <c r="C464" s="14" t="s">
        <v>129</v>
      </c>
      <c r="D464" s="14" t="str">
        <f>D463</f>
        <v>Rock</v>
      </c>
      <c r="E464" s="14">
        <v>480</v>
      </c>
      <c r="F464" s="14">
        <v>75</v>
      </c>
      <c r="G464" s="14">
        <v>105</v>
      </c>
      <c r="H464" s="14">
        <v>75</v>
      </c>
      <c r="I464" s="14">
        <v>105</v>
      </c>
      <c r="J464" s="14">
        <v>75</v>
      </c>
      <c r="K464" s="14">
        <v>45</v>
      </c>
      <c r="L464" s="14">
        <v>2</v>
      </c>
      <c r="M464" s="14" t="b">
        <v>0</v>
      </c>
    </row>
    <row r="465" spans="1:13" ht="15" x14ac:dyDescent="0.4">
      <c r="A465" s="14">
        <v>226</v>
      </c>
      <c r="B465" s="14" t="s">
        <v>494</v>
      </c>
      <c r="C465" s="14" t="s">
        <v>129</v>
      </c>
      <c r="D465" s="14" t="s">
        <v>241</v>
      </c>
      <c r="E465" s="14">
        <v>465</v>
      </c>
      <c r="F465" s="14">
        <v>65</v>
      </c>
      <c r="G465" s="14">
        <v>40</v>
      </c>
      <c r="H465" s="14">
        <v>70</v>
      </c>
      <c r="I465" s="14">
        <v>80</v>
      </c>
      <c r="J465" s="14">
        <v>140</v>
      </c>
      <c r="K465" s="14">
        <v>70</v>
      </c>
      <c r="L465" s="14">
        <v>2</v>
      </c>
      <c r="M465" s="14" t="b">
        <v>0</v>
      </c>
    </row>
    <row r="466" spans="1:13" ht="15" x14ac:dyDescent="0.4">
      <c r="A466" s="14">
        <v>230</v>
      </c>
      <c r="B466" s="14" t="s">
        <v>489</v>
      </c>
      <c r="C466" s="14" t="s">
        <v>129</v>
      </c>
      <c r="D466" s="14" t="s">
        <v>233</v>
      </c>
      <c r="E466" s="14">
        <v>540</v>
      </c>
      <c r="F466" s="14">
        <v>75</v>
      </c>
      <c r="G466" s="14">
        <v>95</v>
      </c>
      <c r="H466" s="14">
        <v>95</v>
      </c>
      <c r="I466" s="14">
        <v>95</v>
      </c>
      <c r="J466" s="14">
        <v>95</v>
      </c>
      <c r="K466" s="14">
        <v>85</v>
      </c>
      <c r="L466" s="14">
        <v>2</v>
      </c>
      <c r="M466" s="14" t="b">
        <v>0</v>
      </c>
    </row>
    <row r="467" spans="1:13" ht="15" x14ac:dyDescent="0.4">
      <c r="A467" s="14">
        <v>245</v>
      </c>
      <c r="B467" s="14" t="s">
        <v>474</v>
      </c>
      <c r="C467" s="14" t="s">
        <v>129</v>
      </c>
      <c r="D467" s="14" t="str">
        <f>D466</f>
        <v>Dragon</v>
      </c>
      <c r="E467" s="14">
        <v>580</v>
      </c>
      <c r="F467" s="14">
        <v>100</v>
      </c>
      <c r="G467" s="14">
        <v>75</v>
      </c>
      <c r="H467" s="14">
        <v>115</v>
      </c>
      <c r="I467" s="14">
        <v>90</v>
      </c>
      <c r="J467" s="14">
        <v>115</v>
      </c>
      <c r="K467" s="14">
        <v>85</v>
      </c>
      <c r="L467" s="14">
        <v>2</v>
      </c>
      <c r="M467" s="14" t="b">
        <v>1</v>
      </c>
    </row>
    <row r="468" spans="1:13" ht="15" x14ac:dyDescent="0.4">
      <c r="A468" s="14">
        <v>258</v>
      </c>
      <c r="B468" s="14" t="s">
        <v>458</v>
      </c>
      <c r="C468" s="14" t="s">
        <v>129</v>
      </c>
      <c r="D468" s="14" t="str">
        <f>D467</f>
        <v>Dragon</v>
      </c>
      <c r="E468" s="14">
        <v>310</v>
      </c>
      <c r="F468" s="14">
        <v>50</v>
      </c>
      <c r="G468" s="14">
        <v>70</v>
      </c>
      <c r="H468" s="14">
        <v>50</v>
      </c>
      <c r="I468" s="14">
        <v>50</v>
      </c>
      <c r="J468" s="14">
        <v>50</v>
      </c>
      <c r="K468" s="14">
        <v>40</v>
      </c>
      <c r="L468" s="14">
        <v>3</v>
      </c>
      <c r="M468" s="14" t="b">
        <v>0</v>
      </c>
    </row>
    <row r="469" spans="1:13" ht="15" x14ac:dyDescent="0.4">
      <c r="A469" s="14">
        <v>259</v>
      </c>
      <c r="B469" s="14" t="s">
        <v>457</v>
      </c>
      <c r="C469" s="14" t="s">
        <v>129</v>
      </c>
      <c r="D469" s="14" t="s">
        <v>232</v>
      </c>
      <c r="E469" s="14">
        <v>405</v>
      </c>
      <c r="F469" s="14">
        <v>70</v>
      </c>
      <c r="G469" s="14">
        <v>85</v>
      </c>
      <c r="H469" s="14">
        <v>70</v>
      </c>
      <c r="I469" s="14">
        <v>60</v>
      </c>
      <c r="J469" s="14">
        <v>70</v>
      </c>
      <c r="K469" s="14">
        <v>50</v>
      </c>
      <c r="L469" s="14">
        <v>3</v>
      </c>
      <c r="M469" s="14" t="b">
        <v>0</v>
      </c>
    </row>
    <row r="470" spans="1:13" ht="15" x14ac:dyDescent="0.4">
      <c r="A470" s="14">
        <v>260</v>
      </c>
      <c r="B470" s="14" t="s">
        <v>456</v>
      </c>
      <c r="C470" s="14" t="s">
        <v>129</v>
      </c>
      <c r="D470" s="14" t="s">
        <v>232</v>
      </c>
      <c r="E470" s="14">
        <v>535</v>
      </c>
      <c r="F470" s="14">
        <v>100</v>
      </c>
      <c r="G470" s="14">
        <v>110</v>
      </c>
      <c r="H470" s="14">
        <v>90</v>
      </c>
      <c r="I470" s="14">
        <v>85</v>
      </c>
      <c r="J470" s="14">
        <v>90</v>
      </c>
      <c r="K470" s="14">
        <v>60</v>
      </c>
      <c r="L470" s="14">
        <v>3</v>
      </c>
      <c r="M470" s="14" t="b">
        <v>0</v>
      </c>
    </row>
    <row r="471" spans="1:13" ht="15" x14ac:dyDescent="0.4">
      <c r="A471" s="14">
        <v>260</v>
      </c>
      <c r="B471" s="14" t="s">
        <v>455</v>
      </c>
      <c r="C471" s="14" t="s">
        <v>129</v>
      </c>
      <c r="D471" s="14" t="s">
        <v>232</v>
      </c>
      <c r="E471" s="14">
        <v>635</v>
      </c>
      <c r="F471" s="14">
        <v>100</v>
      </c>
      <c r="G471" s="14">
        <v>150</v>
      </c>
      <c r="H471" s="14">
        <v>110</v>
      </c>
      <c r="I471" s="14">
        <v>95</v>
      </c>
      <c r="J471" s="14">
        <v>110</v>
      </c>
      <c r="K471" s="14">
        <v>70</v>
      </c>
      <c r="L471" s="14">
        <v>3</v>
      </c>
      <c r="M471" s="14" t="b">
        <v>0</v>
      </c>
    </row>
    <row r="472" spans="1:13" ht="15" x14ac:dyDescent="0.4">
      <c r="A472" s="14">
        <v>270</v>
      </c>
      <c r="B472" s="14" t="s">
        <v>445</v>
      </c>
      <c r="C472" s="14" t="s">
        <v>129</v>
      </c>
      <c r="D472" s="14" t="s">
        <v>137</v>
      </c>
      <c r="E472" s="14">
        <v>220</v>
      </c>
      <c r="F472" s="14">
        <v>40</v>
      </c>
      <c r="G472" s="14">
        <v>30</v>
      </c>
      <c r="H472" s="14">
        <v>30</v>
      </c>
      <c r="I472" s="14">
        <v>40</v>
      </c>
      <c r="J472" s="14">
        <v>50</v>
      </c>
      <c r="K472" s="14">
        <v>30</v>
      </c>
      <c r="L472" s="14">
        <v>3</v>
      </c>
      <c r="M472" s="14" t="b">
        <v>0</v>
      </c>
    </row>
    <row r="473" spans="1:13" ht="15" x14ac:dyDescent="0.4">
      <c r="A473" s="14">
        <v>271</v>
      </c>
      <c r="B473" s="14" t="s">
        <v>444</v>
      </c>
      <c r="C473" s="14" t="s">
        <v>129</v>
      </c>
      <c r="D473" s="14" t="s">
        <v>137</v>
      </c>
      <c r="E473" s="14">
        <v>340</v>
      </c>
      <c r="F473" s="14">
        <v>60</v>
      </c>
      <c r="G473" s="14">
        <v>50</v>
      </c>
      <c r="H473" s="14">
        <v>50</v>
      </c>
      <c r="I473" s="14">
        <v>60</v>
      </c>
      <c r="J473" s="14">
        <v>70</v>
      </c>
      <c r="K473" s="14">
        <v>50</v>
      </c>
      <c r="L473" s="14">
        <v>3</v>
      </c>
      <c r="M473" s="14" t="b">
        <v>0</v>
      </c>
    </row>
    <row r="474" spans="1:13" ht="15" x14ac:dyDescent="0.4">
      <c r="A474" s="14">
        <v>272</v>
      </c>
      <c r="B474" s="14" t="s">
        <v>443</v>
      </c>
      <c r="C474" s="14" t="s">
        <v>129</v>
      </c>
      <c r="D474" s="14" t="s">
        <v>137</v>
      </c>
      <c r="E474" s="14">
        <v>480</v>
      </c>
      <c r="F474" s="14">
        <v>80</v>
      </c>
      <c r="G474" s="14">
        <v>70</v>
      </c>
      <c r="H474" s="14">
        <v>70</v>
      </c>
      <c r="I474" s="14">
        <v>90</v>
      </c>
      <c r="J474" s="14">
        <v>100</v>
      </c>
      <c r="K474" s="14">
        <v>70</v>
      </c>
      <c r="L474" s="14">
        <v>3</v>
      </c>
      <c r="M474" s="14" t="b">
        <v>0</v>
      </c>
    </row>
    <row r="475" spans="1:13" ht="15" x14ac:dyDescent="0.4">
      <c r="A475" s="14">
        <v>278</v>
      </c>
      <c r="B475" s="14" t="s">
        <v>437</v>
      </c>
      <c r="C475" s="14" t="s">
        <v>129</v>
      </c>
      <c r="D475" s="14" t="s">
        <v>241</v>
      </c>
      <c r="E475" s="14">
        <v>270</v>
      </c>
      <c r="F475" s="14">
        <v>40</v>
      </c>
      <c r="G475" s="14">
        <v>30</v>
      </c>
      <c r="H475" s="14">
        <v>30</v>
      </c>
      <c r="I475" s="14">
        <v>55</v>
      </c>
      <c r="J475" s="14">
        <v>30</v>
      </c>
      <c r="K475" s="14">
        <v>85</v>
      </c>
      <c r="L475" s="14">
        <v>3</v>
      </c>
      <c r="M475" s="14" t="b">
        <v>0</v>
      </c>
    </row>
    <row r="476" spans="1:13" ht="15" x14ac:dyDescent="0.4">
      <c r="A476" s="14">
        <v>279</v>
      </c>
      <c r="B476" s="14" t="s">
        <v>436</v>
      </c>
      <c r="C476" s="14" t="s">
        <v>129</v>
      </c>
      <c r="D476" s="14" t="s">
        <v>241</v>
      </c>
      <c r="E476" s="14">
        <v>430</v>
      </c>
      <c r="F476" s="14">
        <v>60</v>
      </c>
      <c r="G476" s="14">
        <v>50</v>
      </c>
      <c r="H476" s="14">
        <v>100</v>
      </c>
      <c r="I476" s="14">
        <v>85</v>
      </c>
      <c r="J476" s="14">
        <v>70</v>
      </c>
      <c r="K476" s="14">
        <v>65</v>
      </c>
      <c r="L476" s="14">
        <v>3</v>
      </c>
      <c r="M476" s="14" t="b">
        <v>0</v>
      </c>
    </row>
    <row r="477" spans="1:13" ht="15" x14ac:dyDescent="0.4">
      <c r="A477" s="14">
        <v>318</v>
      </c>
      <c r="B477" s="14" t="s">
        <v>391</v>
      </c>
      <c r="C477" s="14" t="s">
        <v>129</v>
      </c>
      <c r="D477" s="14" t="s">
        <v>238</v>
      </c>
      <c r="E477" s="14">
        <v>305</v>
      </c>
      <c r="F477" s="14">
        <v>45</v>
      </c>
      <c r="G477" s="14">
        <v>90</v>
      </c>
      <c r="H477" s="14">
        <v>20</v>
      </c>
      <c r="I477" s="14">
        <v>65</v>
      </c>
      <c r="J477" s="14">
        <v>20</v>
      </c>
      <c r="K477" s="14">
        <v>65</v>
      </c>
      <c r="L477" s="14">
        <v>3</v>
      </c>
      <c r="M477" s="14" t="b">
        <v>0</v>
      </c>
    </row>
    <row r="478" spans="1:13" ht="15" x14ac:dyDescent="0.4">
      <c r="A478" s="14">
        <v>319</v>
      </c>
      <c r="B478" s="14" t="s">
        <v>390</v>
      </c>
      <c r="C478" s="14" t="s">
        <v>129</v>
      </c>
      <c r="D478" s="14" t="s">
        <v>238</v>
      </c>
      <c r="E478" s="14">
        <v>460</v>
      </c>
      <c r="F478" s="14">
        <v>70</v>
      </c>
      <c r="G478" s="14">
        <v>120</v>
      </c>
      <c r="H478" s="14">
        <v>40</v>
      </c>
      <c r="I478" s="14">
        <v>95</v>
      </c>
      <c r="J478" s="14">
        <v>40</v>
      </c>
      <c r="K478" s="14">
        <v>95</v>
      </c>
      <c r="L478" s="14">
        <v>3</v>
      </c>
      <c r="M478" s="14" t="b">
        <v>0</v>
      </c>
    </row>
    <row r="479" spans="1:13" ht="15" x14ac:dyDescent="0.4">
      <c r="A479" s="14">
        <v>319</v>
      </c>
      <c r="B479" s="14" t="s">
        <v>389</v>
      </c>
      <c r="C479" s="14" t="s">
        <v>129</v>
      </c>
      <c r="D479" s="14" t="s">
        <v>238</v>
      </c>
      <c r="E479" s="14">
        <v>560</v>
      </c>
      <c r="F479" s="14">
        <v>70</v>
      </c>
      <c r="G479" s="14">
        <v>140</v>
      </c>
      <c r="H479" s="14">
        <v>70</v>
      </c>
      <c r="I479" s="14">
        <v>110</v>
      </c>
      <c r="J479" s="14">
        <v>65</v>
      </c>
      <c r="K479" s="14">
        <v>105</v>
      </c>
      <c r="L479" s="14">
        <v>3</v>
      </c>
      <c r="M479" s="14" t="b">
        <v>0</v>
      </c>
    </row>
    <row r="480" spans="1:13" ht="15" x14ac:dyDescent="0.4">
      <c r="A480" s="14">
        <v>320</v>
      </c>
      <c r="B480" s="14" t="s">
        <v>388</v>
      </c>
      <c r="C480" s="14" t="s">
        <v>129</v>
      </c>
      <c r="D480" s="14" t="str">
        <f>D479</f>
        <v>Dark</v>
      </c>
      <c r="E480" s="14">
        <v>400</v>
      </c>
      <c r="F480" s="14">
        <v>130</v>
      </c>
      <c r="G480" s="14">
        <v>70</v>
      </c>
      <c r="H480" s="14">
        <v>35</v>
      </c>
      <c r="I480" s="14">
        <v>70</v>
      </c>
      <c r="J480" s="14">
        <v>35</v>
      </c>
      <c r="K480" s="14">
        <v>60</v>
      </c>
      <c r="L480" s="14">
        <v>3</v>
      </c>
      <c r="M480" s="14" t="b">
        <v>0</v>
      </c>
    </row>
    <row r="481" spans="1:13" ht="15" x14ac:dyDescent="0.4">
      <c r="A481" s="14">
        <v>321</v>
      </c>
      <c r="B481" s="14" t="s">
        <v>387</v>
      </c>
      <c r="C481" s="14" t="s">
        <v>129</v>
      </c>
      <c r="D481" s="14" t="str">
        <f>D480</f>
        <v>Dark</v>
      </c>
      <c r="E481" s="14">
        <v>500</v>
      </c>
      <c r="F481" s="14">
        <v>170</v>
      </c>
      <c r="G481" s="14">
        <v>90</v>
      </c>
      <c r="H481" s="14">
        <v>45</v>
      </c>
      <c r="I481" s="14">
        <v>90</v>
      </c>
      <c r="J481" s="14">
        <v>45</v>
      </c>
      <c r="K481" s="14">
        <v>60</v>
      </c>
      <c r="L481" s="14">
        <v>3</v>
      </c>
      <c r="M481" s="14" t="b">
        <v>0</v>
      </c>
    </row>
    <row r="482" spans="1:13" ht="15" x14ac:dyDescent="0.4">
      <c r="A482" s="14">
        <v>339</v>
      </c>
      <c r="B482" s="14" t="s">
        <v>367</v>
      </c>
      <c r="C482" s="14" t="s">
        <v>129</v>
      </c>
      <c r="D482" s="14" t="s">
        <v>232</v>
      </c>
      <c r="E482" s="14">
        <v>288</v>
      </c>
      <c r="F482" s="14">
        <v>50</v>
      </c>
      <c r="G482" s="14">
        <v>48</v>
      </c>
      <c r="H482" s="14">
        <v>43</v>
      </c>
      <c r="I482" s="14">
        <v>46</v>
      </c>
      <c r="J482" s="14">
        <v>41</v>
      </c>
      <c r="K482" s="14">
        <v>60</v>
      </c>
      <c r="L482" s="14">
        <v>3</v>
      </c>
      <c r="M482" s="14" t="b">
        <v>0</v>
      </c>
    </row>
    <row r="483" spans="1:13" ht="15" x14ac:dyDescent="0.4">
      <c r="A483" s="14">
        <v>340</v>
      </c>
      <c r="B483" s="14" t="s">
        <v>366</v>
      </c>
      <c r="C483" s="14" t="s">
        <v>129</v>
      </c>
      <c r="D483" s="14" t="s">
        <v>232</v>
      </c>
      <c r="E483" s="14">
        <v>468</v>
      </c>
      <c r="F483" s="14">
        <v>110</v>
      </c>
      <c r="G483" s="14">
        <v>78</v>
      </c>
      <c r="H483" s="14">
        <v>73</v>
      </c>
      <c r="I483" s="14">
        <v>76</v>
      </c>
      <c r="J483" s="14">
        <v>71</v>
      </c>
      <c r="K483" s="14">
        <v>60</v>
      </c>
      <c r="L483" s="14">
        <v>3</v>
      </c>
      <c r="M483" s="14" t="b">
        <v>0</v>
      </c>
    </row>
    <row r="484" spans="1:13" ht="15" x14ac:dyDescent="0.4">
      <c r="A484" s="14">
        <v>341</v>
      </c>
      <c r="B484" s="14" t="s">
        <v>365</v>
      </c>
      <c r="C484" s="14" t="s">
        <v>129</v>
      </c>
      <c r="D484" s="14" t="str">
        <f>D483</f>
        <v>Ground</v>
      </c>
      <c r="E484" s="14">
        <v>308</v>
      </c>
      <c r="F484" s="14">
        <v>43</v>
      </c>
      <c r="G484" s="14">
        <v>80</v>
      </c>
      <c r="H484" s="14">
        <v>65</v>
      </c>
      <c r="I484" s="14">
        <v>50</v>
      </c>
      <c r="J484" s="14">
        <v>35</v>
      </c>
      <c r="K484" s="14">
        <v>35</v>
      </c>
      <c r="L484" s="14">
        <v>3</v>
      </c>
      <c r="M484" s="14" t="b">
        <v>0</v>
      </c>
    </row>
    <row r="485" spans="1:13" ht="15" x14ac:dyDescent="0.4">
      <c r="A485" s="14">
        <v>342</v>
      </c>
      <c r="B485" s="14" t="s">
        <v>364</v>
      </c>
      <c r="C485" s="14" t="s">
        <v>129</v>
      </c>
      <c r="D485" s="14" t="s">
        <v>238</v>
      </c>
      <c r="E485" s="14">
        <v>468</v>
      </c>
      <c r="F485" s="14">
        <v>63</v>
      </c>
      <c r="G485" s="14">
        <v>120</v>
      </c>
      <c r="H485" s="14">
        <v>85</v>
      </c>
      <c r="I485" s="14">
        <v>90</v>
      </c>
      <c r="J485" s="14">
        <v>55</v>
      </c>
      <c r="K485" s="14">
        <v>55</v>
      </c>
      <c r="L485" s="14">
        <v>3</v>
      </c>
      <c r="M485" s="14" t="b">
        <v>0</v>
      </c>
    </row>
    <row r="486" spans="1:13" ht="15" x14ac:dyDescent="0.4">
      <c r="A486" s="14">
        <v>349</v>
      </c>
      <c r="B486" s="14" t="s">
        <v>357</v>
      </c>
      <c r="C486" s="14" t="s">
        <v>129</v>
      </c>
      <c r="D486" s="14" t="str">
        <f>D485</f>
        <v>Dark</v>
      </c>
      <c r="E486" s="14">
        <v>200</v>
      </c>
      <c r="F486" s="14">
        <v>20</v>
      </c>
      <c r="G486" s="14">
        <v>15</v>
      </c>
      <c r="H486" s="14">
        <v>20</v>
      </c>
      <c r="I486" s="14">
        <v>10</v>
      </c>
      <c r="J486" s="14">
        <v>55</v>
      </c>
      <c r="K486" s="14">
        <v>80</v>
      </c>
      <c r="L486" s="14">
        <v>3</v>
      </c>
      <c r="M486" s="14" t="b">
        <v>0</v>
      </c>
    </row>
    <row r="487" spans="1:13" ht="15" x14ac:dyDescent="0.4">
      <c r="A487" s="14">
        <v>350</v>
      </c>
      <c r="B487" s="14" t="s">
        <v>356</v>
      </c>
      <c r="C487" s="14" t="s">
        <v>129</v>
      </c>
      <c r="D487" s="14" t="str">
        <f>D486</f>
        <v>Dark</v>
      </c>
      <c r="E487" s="14">
        <v>540</v>
      </c>
      <c r="F487" s="14">
        <v>95</v>
      </c>
      <c r="G487" s="14">
        <v>60</v>
      </c>
      <c r="H487" s="14">
        <v>79</v>
      </c>
      <c r="I487" s="14">
        <v>100</v>
      </c>
      <c r="J487" s="14">
        <v>125</v>
      </c>
      <c r="K487" s="14">
        <v>81</v>
      </c>
      <c r="L487" s="14">
        <v>3</v>
      </c>
      <c r="M487" s="14" t="b">
        <v>0</v>
      </c>
    </row>
    <row r="488" spans="1:13" ht="15" x14ac:dyDescent="0.4">
      <c r="A488" s="14">
        <v>366</v>
      </c>
      <c r="B488" s="14" t="s">
        <v>337</v>
      </c>
      <c r="C488" s="14" t="s">
        <v>129</v>
      </c>
      <c r="D488" s="14" t="str">
        <f>D487</f>
        <v>Dark</v>
      </c>
      <c r="E488" s="14">
        <v>345</v>
      </c>
      <c r="F488" s="14">
        <v>35</v>
      </c>
      <c r="G488" s="14">
        <v>64</v>
      </c>
      <c r="H488" s="14">
        <v>85</v>
      </c>
      <c r="I488" s="14">
        <v>74</v>
      </c>
      <c r="J488" s="14">
        <v>55</v>
      </c>
      <c r="K488" s="14">
        <v>32</v>
      </c>
      <c r="L488" s="14">
        <v>3</v>
      </c>
      <c r="M488" s="14" t="b">
        <v>0</v>
      </c>
    </row>
    <row r="489" spans="1:13" ht="15" x14ac:dyDescent="0.4">
      <c r="A489" s="14">
        <v>367</v>
      </c>
      <c r="B489" s="14" t="s">
        <v>336</v>
      </c>
      <c r="C489" s="14" t="s">
        <v>129</v>
      </c>
      <c r="D489" s="14" t="str">
        <f>D488</f>
        <v>Dark</v>
      </c>
      <c r="E489" s="14">
        <v>485</v>
      </c>
      <c r="F489" s="14">
        <v>55</v>
      </c>
      <c r="G489" s="14">
        <v>104</v>
      </c>
      <c r="H489" s="14">
        <v>105</v>
      </c>
      <c r="I489" s="14">
        <v>94</v>
      </c>
      <c r="J489" s="14">
        <v>75</v>
      </c>
      <c r="K489" s="14">
        <v>52</v>
      </c>
      <c r="L489" s="14">
        <v>3</v>
      </c>
      <c r="M489" s="14" t="b">
        <v>0</v>
      </c>
    </row>
    <row r="490" spans="1:13" ht="15" x14ac:dyDescent="0.4">
      <c r="A490" s="14">
        <v>368</v>
      </c>
      <c r="B490" s="14" t="s">
        <v>335</v>
      </c>
      <c r="C490" s="14" t="s">
        <v>129</v>
      </c>
      <c r="D490" s="14" t="str">
        <f>D489</f>
        <v>Dark</v>
      </c>
      <c r="E490" s="14">
        <v>485</v>
      </c>
      <c r="F490" s="14">
        <v>55</v>
      </c>
      <c r="G490" s="14">
        <v>84</v>
      </c>
      <c r="H490" s="14">
        <v>105</v>
      </c>
      <c r="I490" s="14">
        <v>114</v>
      </c>
      <c r="J490" s="14">
        <v>75</v>
      </c>
      <c r="K490" s="14">
        <v>52</v>
      </c>
      <c r="L490" s="14">
        <v>3</v>
      </c>
      <c r="M490" s="14" t="b">
        <v>0</v>
      </c>
    </row>
    <row r="491" spans="1:13" ht="15" x14ac:dyDescent="0.4">
      <c r="A491" s="14">
        <v>369</v>
      </c>
      <c r="B491" s="14" t="s">
        <v>334</v>
      </c>
      <c r="C491" s="14" t="s">
        <v>129</v>
      </c>
      <c r="D491" s="14" t="s">
        <v>247</v>
      </c>
      <c r="E491" s="14">
        <v>485</v>
      </c>
      <c r="F491" s="14">
        <v>100</v>
      </c>
      <c r="G491" s="14">
        <v>90</v>
      </c>
      <c r="H491" s="14">
        <v>130</v>
      </c>
      <c r="I491" s="14">
        <v>45</v>
      </c>
      <c r="J491" s="14">
        <v>65</v>
      </c>
      <c r="K491" s="14">
        <v>55</v>
      </c>
      <c r="L491" s="14">
        <v>3</v>
      </c>
      <c r="M491" s="14" t="b">
        <v>0</v>
      </c>
    </row>
    <row r="492" spans="1:13" ht="15" x14ac:dyDescent="0.4">
      <c r="A492" s="14">
        <v>370</v>
      </c>
      <c r="B492" s="14" t="s">
        <v>333</v>
      </c>
      <c r="C492" s="14" t="s">
        <v>129</v>
      </c>
      <c r="D492" s="14" t="str">
        <f>D491</f>
        <v>Rock</v>
      </c>
      <c r="E492" s="14">
        <v>330</v>
      </c>
      <c r="F492" s="14">
        <v>43</v>
      </c>
      <c r="G492" s="14">
        <v>30</v>
      </c>
      <c r="H492" s="14">
        <v>55</v>
      </c>
      <c r="I492" s="14">
        <v>40</v>
      </c>
      <c r="J492" s="14">
        <v>65</v>
      </c>
      <c r="K492" s="14">
        <v>97</v>
      </c>
      <c r="L492" s="14">
        <v>3</v>
      </c>
      <c r="M492" s="14" t="b">
        <v>0</v>
      </c>
    </row>
    <row r="493" spans="1:13" ht="15" x14ac:dyDescent="0.4">
      <c r="A493" s="14">
        <v>382</v>
      </c>
      <c r="B493" s="14" t="s">
        <v>316</v>
      </c>
      <c r="C493" s="14" t="s">
        <v>129</v>
      </c>
      <c r="D493" s="14" t="str">
        <f>D492</f>
        <v>Rock</v>
      </c>
      <c r="E493" s="14">
        <v>670</v>
      </c>
      <c r="F493" s="14">
        <v>100</v>
      </c>
      <c r="G493" s="14">
        <v>100</v>
      </c>
      <c r="H493" s="14">
        <v>90</v>
      </c>
      <c r="I493" s="14">
        <v>150</v>
      </c>
      <c r="J493" s="14">
        <v>140</v>
      </c>
      <c r="K493" s="14">
        <v>90</v>
      </c>
      <c r="L493" s="14">
        <v>3</v>
      </c>
      <c r="M493" s="14" t="b">
        <v>1</v>
      </c>
    </row>
    <row r="494" spans="1:13" ht="15" x14ac:dyDescent="0.4">
      <c r="A494" s="14">
        <v>382</v>
      </c>
      <c r="B494" s="14" t="s">
        <v>315</v>
      </c>
      <c r="C494" s="14" t="s">
        <v>129</v>
      </c>
      <c r="D494" s="14" t="str">
        <f>D493</f>
        <v>Rock</v>
      </c>
      <c r="E494" s="14">
        <v>770</v>
      </c>
      <c r="F494" s="14">
        <v>100</v>
      </c>
      <c r="G494" s="14">
        <v>150</v>
      </c>
      <c r="H494" s="14">
        <v>90</v>
      </c>
      <c r="I494" s="14">
        <v>180</v>
      </c>
      <c r="J494" s="14">
        <v>160</v>
      </c>
      <c r="K494" s="14">
        <v>90</v>
      </c>
      <c r="L494" s="14">
        <v>3</v>
      </c>
      <c r="M494" s="14" t="b">
        <v>1</v>
      </c>
    </row>
    <row r="495" spans="1:13" ht="15" x14ac:dyDescent="0.4">
      <c r="A495" s="14">
        <v>393</v>
      </c>
      <c r="B495" s="14" t="s">
        <v>299</v>
      </c>
      <c r="C495" s="14" t="s">
        <v>129</v>
      </c>
      <c r="D495" s="14" t="str">
        <f>D494</f>
        <v>Rock</v>
      </c>
      <c r="E495" s="14">
        <v>314</v>
      </c>
      <c r="F495" s="14">
        <v>53</v>
      </c>
      <c r="G495" s="14">
        <v>51</v>
      </c>
      <c r="H495" s="14">
        <v>53</v>
      </c>
      <c r="I495" s="14">
        <v>61</v>
      </c>
      <c r="J495" s="14">
        <v>56</v>
      </c>
      <c r="K495" s="14">
        <v>40</v>
      </c>
      <c r="L495" s="14">
        <v>4</v>
      </c>
      <c r="M495" s="14" t="b">
        <v>0</v>
      </c>
    </row>
    <row r="496" spans="1:13" ht="15" x14ac:dyDescent="0.4">
      <c r="A496" s="14">
        <v>394</v>
      </c>
      <c r="B496" s="14" t="s">
        <v>298</v>
      </c>
      <c r="C496" s="14" t="s">
        <v>129</v>
      </c>
      <c r="D496" s="14" t="str">
        <f>D495</f>
        <v>Rock</v>
      </c>
      <c r="E496" s="14">
        <v>405</v>
      </c>
      <c r="F496" s="14">
        <v>64</v>
      </c>
      <c r="G496" s="14">
        <v>66</v>
      </c>
      <c r="H496" s="14">
        <v>68</v>
      </c>
      <c r="I496" s="14">
        <v>81</v>
      </c>
      <c r="J496" s="14">
        <v>76</v>
      </c>
      <c r="K496" s="14">
        <v>50</v>
      </c>
      <c r="L496" s="14">
        <v>4</v>
      </c>
      <c r="M496" s="14" t="b">
        <v>0</v>
      </c>
    </row>
    <row r="497" spans="1:13" ht="15" x14ac:dyDescent="0.4">
      <c r="A497" s="14">
        <v>395</v>
      </c>
      <c r="B497" s="14" t="s">
        <v>297</v>
      </c>
      <c r="C497" s="14" t="s">
        <v>129</v>
      </c>
      <c r="D497" s="14" t="s">
        <v>225</v>
      </c>
      <c r="E497" s="14">
        <v>530</v>
      </c>
      <c r="F497" s="14">
        <v>84</v>
      </c>
      <c r="G497" s="14">
        <v>86</v>
      </c>
      <c r="H497" s="14">
        <v>88</v>
      </c>
      <c r="I497" s="14">
        <v>111</v>
      </c>
      <c r="J497" s="14">
        <v>101</v>
      </c>
      <c r="K497" s="14">
        <v>60</v>
      </c>
      <c r="L497" s="14">
        <v>4</v>
      </c>
      <c r="M497" s="14" t="b">
        <v>0</v>
      </c>
    </row>
    <row r="498" spans="1:13" ht="15" x14ac:dyDescent="0.4">
      <c r="A498" s="14">
        <v>418</v>
      </c>
      <c r="B498" s="14" t="s">
        <v>270</v>
      </c>
      <c r="C498" s="14" t="s">
        <v>129</v>
      </c>
      <c r="D498" s="14" t="str">
        <f>D497</f>
        <v>Steel</v>
      </c>
      <c r="E498" s="14">
        <v>330</v>
      </c>
      <c r="F498" s="14">
        <v>55</v>
      </c>
      <c r="G498" s="14">
        <v>65</v>
      </c>
      <c r="H498" s="14">
        <v>35</v>
      </c>
      <c r="I498" s="14">
        <v>60</v>
      </c>
      <c r="J498" s="14">
        <v>30</v>
      </c>
      <c r="K498" s="14">
        <v>85</v>
      </c>
      <c r="L498" s="14">
        <v>4</v>
      </c>
      <c r="M498" s="14" t="b">
        <v>0</v>
      </c>
    </row>
    <row r="499" spans="1:13" ht="15" x14ac:dyDescent="0.4">
      <c r="A499" s="14">
        <v>419</v>
      </c>
      <c r="B499" s="14" t="s">
        <v>269</v>
      </c>
      <c r="C499" s="14" t="s">
        <v>129</v>
      </c>
      <c r="D499" s="14" t="str">
        <f>D498</f>
        <v>Steel</v>
      </c>
      <c r="E499" s="14">
        <v>495</v>
      </c>
      <c r="F499" s="14">
        <v>85</v>
      </c>
      <c r="G499" s="14">
        <v>105</v>
      </c>
      <c r="H499" s="14">
        <v>55</v>
      </c>
      <c r="I499" s="14">
        <v>85</v>
      </c>
      <c r="J499" s="14">
        <v>50</v>
      </c>
      <c r="K499" s="14">
        <v>115</v>
      </c>
      <c r="L499" s="14">
        <v>4</v>
      </c>
      <c r="M499" s="14" t="b">
        <v>0</v>
      </c>
    </row>
    <row r="500" spans="1:13" ht="15" x14ac:dyDescent="0.4">
      <c r="A500" s="14">
        <v>422</v>
      </c>
      <c r="B500" s="14" t="s">
        <v>266</v>
      </c>
      <c r="C500" s="14" t="s">
        <v>129</v>
      </c>
      <c r="D500" s="14" t="str">
        <f>D499</f>
        <v>Steel</v>
      </c>
      <c r="E500" s="14">
        <v>325</v>
      </c>
      <c r="F500" s="14">
        <v>76</v>
      </c>
      <c r="G500" s="14">
        <v>48</v>
      </c>
      <c r="H500" s="14">
        <v>48</v>
      </c>
      <c r="I500" s="14">
        <v>57</v>
      </c>
      <c r="J500" s="14">
        <v>62</v>
      </c>
      <c r="K500" s="14">
        <v>34</v>
      </c>
      <c r="L500" s="14">
        <v>4</v>
      </c>
      <c r="M500" s="14" t="b">
        <v>0</v>
      </c>
    </row>
    <row r="501" spans="1:13" ht="15" x14ac:dyDescent="0.4">
      <c r="A501" s="14">
        <v>423</v>
      </c>
      <c r="B501" s="14" t="s">
        <v>265</v>
      </c>
      <c r="C501" s="14" t="s">
        <v>129</v>
      </c>
      <c r="D501" s="14" t="s">
        <v>232</v>
      </c>
      <c r="E501" s="14">
        <v>475</v>
      </c>
      <c r="F501" s="14">
        <v>111</v>
      </c>
      <c r="G501" s="14">
        <v>83</v>
      </c>
      <c r="H501" s="14">
        <v>68</v>
      </c>
      <c r="I501" s="14">
        <v>92</v>
      </c>
      <c r="J501" s="14">
        <v>82</v>
      </c>
      <c r="K501" s="14">
        <v>39</v>
      </c>
      <c r="L501" s="14">
        <v>4</v>
      </c>
      <c r="M501" s="14" t="b">
        <v>0</v>
      </c>
    </row>
  </sheetData>
  <autoFilter ref="A1:M501" xr:uid="{B588AA10-9B36-4F03-88E4-BB7EEAC535AA}"/>
  <sortState xmlns:xlrd2="http://schemas.microsoft.com/office/spreadsheetml/2017/richdata2" ref="A2:M501">
    <sortCondition ref="C1:C501"/>
  </sortState>
  <mergeCells count="1">
    <mergeCell ref="P4:S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1E203-857C-4684-8895-AF518AF9B83D}">
  <dimension ref="A4:D30"/>
  <sheetViews>
    <sheetView workbookViewId="0">
      <selection activeCell="A26" sqref="A26:B30"/>
    </sheetView>
  </sheetViews>
  <sheetFormatPr defaultRowHeight="14.5" x14ac:dyDescent="0.35"/>
  <cols>
    <col min="2" max="2" width="11.1796875" customWidth="1"/>
    <col min="3" max="3" width="10.90625" customWidth="1"/>
  </cols>
  <sheetData>
    <row r="4" spans="1:4" x14ac:dyDescent="0.35">
      <c r="A4" s="1" t="s">
        <v>931</v>
      </c>
      <c r="B4" s="1"/>
      <c r="C4" s="1"/>
      <c r="D4" s="1"/>
    </row>
    <row r="9" spans="1:4" x14ac:dyDescent="0.35">
      <c r="B9" s="1" t="s">
        <v>923</v>
      </c>
      <c r="C9" s="1" t="s">
        <v>924</v>
      </c>
    </row>
    <row r="10" spans="1:4" x14ac:dyDescent="0.35">
      <c r="A10" s="1" t="s">
        <v>922</v>
      </c>
      <c r="B10">
        <v>45612</v>
      </c>
      <c r="C10">
        <v>40551</v>
      </c>
    </row>
    <row r="11" spans="1:4" x14ac:dyDescent="0.35">
      <c r="A11" s="1" t="s">
        <v>925</v>
      </c>
      <c r="B11">
        <v>60452</v>
      </c>
      <c r="C11">
        <v>50665</v>
      </c>
    </row>
    <row r="12" spans="1:4" x14ac:dyDescent="0.35">
      <c r="A12" s="1" t="s">
        <v>926</v>
      </c>
      <c r="B12">
        <v>456145</v>
      </c>
      <c r="C12">
        <v>454645</v>
      </c>
    </row>
    <row r="13" spans="1:4" x14ac:dyDescent="0.35">
      <c r="A13" s="1" t="s">
        <v>927</v>
      </c>
      <c r="B13">
        <v>125135</v>
      </c>
      <c r="C13">
        <v>135061</v>
      </c>
    </row>
    <row r="19" spans="1:3" x14ac:dyDescent="0.35">
      <c r="B19" s="1" t="s">
        <v>928</v>
      </c>
      <c r="C19" s="1" t="s">
        <v>929</v>
      </c>
    </row>
    <row r="20" spans="1:3" x14ac:dyDescent="0.35">
      <c r="A20" s="1" t="s">
        <v>922</v>
      </c>
      <c r="B20">
        <v>650</v>
      </c>
      <c r="C20">
        <v>10645</v>
      </c>
    </row>
    <row r="21" spans="1:3" x14ac:dyDescent="0.35">
      <c r="A21" s="1" t="s">
        <v>925</v>
      </c>
      <c r="B21">
        <v>121</v>
      </c>
      <c r="C21">
        <v>4205</v>
      </c>
    </row>
    <row r="22" spans="1:3" x14ac:dyDescent="0.35">
      <c r="A22" s="1" t="s">
        <v>926</v>
      </c>
      <c r="B22">
        <v>465</v>
      </c>
      <c r="C22">
        <v>8636</v>
      </c>
    </row>
    <row r="23" spans="1:3" x14ac:dyDescent="0.35">
      <c r="A23" s="1" t="s">
        <v>927</v>
      </c>
      <c r="B23">
        <v>1500</v>
      </c>
      <c r="C23">
        <v>25166</v>
      </c>
    </row>
    <row r="26" spans="1:3" x14ac:dyDescent="0.35">
      <c r="A26" s="1" t="s">
        <v>930</v>
      </c>
      <c r="B26" s="1" t="s">
        <v>929</v>
      </c>
    </row>
    <row r="27" spans="1:3" x14ac:dyDescent="0.35">
      <c r="A27">
        <v>2018</v>
      </c>
      <c r="B27">
        <v>10645</v>
      </c>
    </row>
    <row r="28" spans="1:3" x14ac:dyDescent="0.35">
      <c r="A28">
        <v>2019</v>
      </c>
      <c r="B28">
        <v>4205</v>
      </c>
    </row>
    <row r="29" spans="1:3" x14ac:dyDescent="0.35">
      <c r="A29">
        <v>2020</v>
      </c>
      <c r="B29">
        <v>8636</v>
      </c>
    </row>
    <row r="30" spans="1:3" x14ac:dyDescent="0.35">
      <c r="A30">
        <v>2021</v>
      </c>
      <c r="B30">
        <v>25166</v>
      </c>
    </row>
  </sheetData>
  <phoneticPr fontId="6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B00FF-7386-41EF-B1D0-210E68551DA1}">
  <dimension ref="A1:G8"/>
  <sheetViews>
    <sheetView workbookViewId="0">
      <selection activeCell="A4" sqref="A4:E8"/>
    </sheetView>
  </sheetViews>
  <sheetFormatPr defaultRowHeight="14.5" x14ac:dyDescent="0.35"/>
  <cols>
    <col min="3" max="3" width="9.81640625" customWidth="1"/>
    <col min="4" max="4" width="10" customWidth="1"/>
    <col min="5" max="5" width="11.1796875" customWidth="1"/>
  </cols>
  <sheetData>
    <row r="1" spans="1:7" x14ac:dyDescent="0.35">
      <c r="A1" s="1" t="s">
        <v>936</v>
      </c>
      <c r="B1" s="1"/>
      <c r="C1" s="1"/>
      <c r="D1" s="1"/>
      <c r="E1" s="1"/>
      <c r="F1" s="1"/>
      <c r="G1" s="1"/>
    </row>
    <row r="4" spans="1:7" x14ac:dyDescent="0.35">
      <c r="A4" s="1" t="s">
        <v>930</v>
      </c>
      <c r="B4" s="1" t="s">
        <v>932</v>
      </c>
      <c r="C4" s="1" t="s">
        <v>933</v>
      </c>
      <c r="D4" s="1" t="s">
        <v>934</v>
      </c>
      <c r="E4" s="1" t="s">
        <v>935</v>
      </c>
    </row>
    <row r="5" spans="1:7" x14ac:dyDescent="0.35">
      <c r="A5">
        <v>2016</v>
      </c>
      <c r="B5">
        <v>950</v>
      </c>
      <c r="C5">
        <v>561</v>
      </c>
      <c r="D5">
        <v>6323</v>
      </c>
      <c r="E5">
        <v>45612</v>
      </c>
    </row>
    <row r="6" spans="1:7" x14ac:dyDescent="0.35">
      <c r="A6">
        <v>2017</v>
      </c>
      <c r="B6">
        <v>650</v>
      </c>
      <c r="C6">
        <v>750</v>
      </c>
      <c r="D6">
        <v>156</v>
      </c>
      <c r="E6">
        <v>2122</v>
      </c>
    </row>
    <row r="7" spans="1:7" x14ac:dyDescent="0.35">
      <c r="A7">
        <v>2018</v>
      </c>
      <c r="B7">
        <v>450</v>
      </c>
      <c r="C7">
        <v>655</v>
      </c>
      <c r="D7">
        <v>151</v>
      </c>
      <c r="E7">
        <v>4546</v>
      </c>
    </row>
    <row r="8" spans="1:7" x14ac:dyDescent="0.35">
      <c r="A8">
        <v>2019</v>
      </c>
      <c r="B8">
        <v>1000</v>
      </c>
      <c r="C8">
        <v>2121</v>
      </c>
      <c r="D8">
        <v>7873</v>
      </c>
      <c r="E8">
        <v>78987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9B942-197C-45B5-9C4E-6E09ABA2178E}">
  <dimension ref="A1:A12"/>
  <sheetViews>
    <sheetView workbookViewId="0">
      <selection sqref="A1:A1048576"/>
    </sheetView>
  </sheetViews>
  <sheetFormatPr defaultRowHeight="14.5" x14ac:dyDescent="0.35"/>
  <sheetData>
    <row r="1" spans="1:1" x14ac:dyDescent="0.35">
      <c r="A1" t="s">
        <v>941</v>
      </c>
    </row>
    <row r="2" spans="1:1" x14ac:dyDescent="0.35">
      <c r="A2" t="s">
        <v>944</v>
      </c>
    </row>
    <row r="3" spans="1:1" x14ac:dyDescent="0.35">
      <c r="A3" t="s">
        <v>942</v>
      </c>
    </row>
    <row r="4" spans="1:1" x14ac:dyDescent="0.35">
      <c r="A4" t="s">
        <v>952</v>
      </c>
    </row>
    <row r="5" spans="1:1" x14ac:dyDescent="0.35">
      <c r="A5" t="s">
        <v>946</v>
      </c>
    </row>
    <row r="6" spans="1:1" x14ac:dyDescent="0.35">
      <c r="A6" t="s">
        <v>943</v>
      </c>
    </row>
    <row r="7" spans="1:1" x14ac:dyDescent="0.35">
      <c r="A7" t="s">
        <v>947</v>
      </c>
    </row>
    <row r="8" spans="1:1" x14ac:dyDescent="0.35">
      <c r="A8" t="s">
        <v>945</v>
      </c>
    </row>
    <row r="9" spans="1:1" x14ac:dyDescent="0.35">
      <c r="A9" t="s">
        <v>951</v>
      </c>
    </row>
    <row r="10" spans="1:1" x14ac:dyDescent="0.35">
      <c r="A10" t="s">
        <v>949</v>
      </c>
    </row>
    <row r="11" spans="1:1" x14ac:dyDescent="0.35">
      <c r="A11" t="s">
        <v>950</v>
      </c>
    </row>
    <row r="12" spans="1:1" x14ac:dyDescent="0.35">
      <c r="A12" t="s">
        <v>948</v>
      </c>
    </row>
  </sheetData>
  <sortState xmlns:xlrd2="http://schemas.microsoft.com/office/spreadsheetml/2017/richdata2" ref="A1:A15">
    <sortCondition ref="A1:A15" customList="Jan,Feb,Mar,Apr,May,Jun,Jul,Aug,Sep,Oct,Nov,Dec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D53E5-41E3-46AE-AF1F-44221C55822E}">
  <dimension ref="A1:M51"/>
  <sheetViews>
    <sheetView workbookViewId="0">
      <selection activeCell="M4" sqref="M4"/>
    </sheetView>
  </sheetViews>
  <sheetFormatPr defaultRowHeight="14.5" x14ac:dyDescent="0.35"/>
  <cols>
    <col min="1" max="1" width="16.6328125" customWidth="1"/>
    <col min="5" max="5" width="10.90625" customWidth="1"/>
  </cols>
  <sheetData>
    <row r="1" spans="1:13" ht="23.25" customHeight="1" x14ac:dyDescent="0.35">
      <c r="A1" s="4" t="s">
        <v>61</v>
      </c>
      <c r="B1" s="4" t="s">
        <v>60</v>
      </c>
      <c r="C1" s="4" t="s">
        <v>59</v>
      </c>
      <c r="D1" s="4" t="s">
        <v>58</v>
      </c>
      <c r="E1" s="4" t="s">
        <v>57</v>
      </c>
      <c r="J1" s="4" t="s">
        <v>56</v>
      </c>
      <c r="K1" s="4" t="s">
        <v>55</v>
      </c>
      <c r="L1" s="4" t="s">
        <v>54</v>
      </c>
      <c r="M1" s="4" t="s">
        <v>53</v>
      </c>
    </row>
    <row r="2" spans="1:13" x14ac:dyDescent="0.35">
      <c r="A2">
        <v>1</v>
      </c>
      <c r="B2">
        <v>55</v>
      </c>
      <c r="C2">
        <v>95</v>
      </c>
      <c r="D2">
        <f>0</f>
        <v>0</v>
      </c>
      <c r="E2">
        <v>96</v>
      </c>
      <c r="J2" t="s">
        <v>52</v>
      </c>
      <c r="K2" t="s">
        <v>51</v>
      </c>
      <c r="L2" t="s">
        <v>45</v>
      </c>
      <c r="M2">
        <v>5</v>
      </c>
    </row>
    <row r="3" spans="1:13" x14ac:dyDescent="0.35">
      <c r="A3">
        <v>2</v>
      </c>
      <c r="B3">
        <v>35</v>
      </c>
      <c r="C3">
        <v>65</v>
      </c>
      <c r="D3">
        <v>60</v>
      </c>
      <c r="E3">
        <f>0</f>
        <v>0</v>
      </c>
      <c r="J3" t="str">
        <f t="shared" ref="J3:J4" si="0">J2</f>
        <v>Central</v>
      </c>
      <c r="K3" t="str">
        <f t="shared" ref="K3:K4" si="1">K2</f>
        <v>A</v>
      </c>
      <c r="L3" t="s">
        <v>27</v>
      </c>
      <c r="M3">
        <v>90</v>
      </c>
    </row>
    <row r="4" spans="1:13" x14ac:dyDescent="0.35">
      <c r="A4">
        <f t="shared" ref="A4:A51" si="2">A3+1</f>
        <v>3</v>
      </c>
      <c r="B4">
        <v>45</v>
      </c>
      <c r="C4">
        <v>55</v>
      </c>
      <c r="D4">
        <v>60</v>
      </c>
      <c r="E4">
        <f>0</f>
        <v>0</v>
      </c>
      <c r="J4" t="str">
        <f t="shared" si="0"/>
        <v>Central</v>
      </c>
      <c r="K4" t="str">
        <f t="shared" si="1"/>
        <v>A</v>
      </c>
      <c r="L4" t="s">
        <v>41</v>
      </c>
      <c r="M4">
        <v>855</v>
      </c>
    </row>
    <row r="5" spans="1:13" x14ac:dyDescent="0.35">
      <c r="A5">
        <f t="shared" si="2"/>
        <v>4</v>
      </c>
      <c r="B5">
        <v>65</v>
      </c>
      <c r="C5">
        <v>75</v>
      </c>
      <c r="D5">
        <v>70</v>
      </c>
      <c r="E5">
        <v>65</v>
      </c>
      <c r="J5" t="s">
        <v>50</v>
      </c>
      <c r="K5" t="s">
        <v>49</v>
      </c>
      <c r="L5" t="s">
        <v>45</v>
      </c>
      <c r="M5">
        <v>10</v>
      </c>
    </row>
    <row r="6" spans="1:13" x14ac:dyDescent="0.35">
      <c r="A6">
        <f t="shared" si="2"/>
        <v>5</v>
      </c>
      <c r="B6">
        <f>0</f>
        <v>0</v>
      </c>
      <c r="C6">
        <v>70</v>
      </c>
      <c r="D6">
        <f>0</f>
        <v>0</v>
      </c>
      <c r="E6">
        <v>65</v>
      </c>
      <c r="J6" t="str">
        <f>J5</f>
        <v>East</v>
      </c>
      <c r="K6" t="str">
        <f>K5</f>
        <v>B</v>
      </c>
      <c r="L6" t="s">
        <v>41</v>
      </c>
      <c r="M6">
        <v>25</v>
      </c>
    </row>
    <row r="7" spans="1:13" x14ac:dyDescent="0.35">
      <c r="A7">
        <f t="shared" si="2"/>
        <v>6</v>
      </c>
      <c r="B7">
        <v>56</v>
      </c>
      <c r="C7">
        <v>72</v>
      </c>
      <c r="D7">
        <v>70</v>
      </c>
      <c r="E7">
        <v>79</v>
      </c>
      <c r="J7" t="s">
        <v>937</v>
      </c>
      <c r="K7" t="s">
        <v>48</v>
      </c>
      <c r="L7" t="s">
        <v>45</v>
      </c>
      <c r="M7">
        <v>45</v>
      </c>
    </row>
    <row r="8" spans="1:13" x14ac:dyDescent="0.35">
      <c r="A8">
        <f t="shared" si="2"/>
        <v>7</v>
      </c>
      <c r="B8">
        <f>0</f>
        <v>0</v>
      </c>
      <c r="C8">
        <v>79</v>
      </c>
      <c r="D8">
        <v>75</v>
      </c>
      <c r="E8">
        <f>0</f>
        <v>0</v>
      </c>
      <c r="J8" t="str">
        <f>J7</f>
        <v>North</v>
      </c>
      <c r="K8" t="str">
        <f>K7</f>
        <v>C</v>
      </c>
      <c r="L8" t="s">
        <v>41</v>
      </c>
      <c r="M8">
        <v>30</v>
      </c>
    </row>
    <row r="9" spans="1:13" x14ac:dyDescent="0.35">
      <c r="A9">
        <f t="shared" si="2"/>
        <v>8</v>
      </c>
      <c r="B9">
        <v>57</v>
      </c>
      <c r="C9">
        <f>0</f>
        <v>0</v>
      </c>
      <c r="D9">
        <v>65</v>
      </c>
      <c r="E9">
        <v>66</v>
      </c>
      <c r="J9" t="s">
        <v>938</v>
      </c>
      <c r="K9" t="s">
        <v>47</v>
      </c>
      <c r="L9" t="s">
        <v>45</v>
      </c>
      <c r="M9">
        <v>45</v>
      </c>
    </row>
    <row r="10" spans="1:13" x14ac:dyDescent="0.35">
      <c r="A10">
        <f t="shared" si="2"/>
        <v>9</v>
      </c>
      <c r="B10">
        <f>0</f>
        <v>0</v>
      </c>
      <c r="C10">
        <v>65</v>
      </c>
      <c r="D10">
        <v>66</v>
      </c>
      <c r="E10">
        <v>78</v>
      </c>
      <c r="J10" t="str">
        <f t="shared" ref="J10:J12" si="3">J9</f>
        <v>South</v>
      </c>
      <c r="K10" t="str">
        <f t="shared" ref="K10:K12" si="4">K9</f>
        <v>D</v>
      </c>
      <c r="L10" t="s">
        <v>44</v>
      </c>
      <c r="M10">
        <v>8</v>
      </c>
    </row>
    <row r="11" spans="1:13" x14ac:dyDescent="0.35">
      <c r="A11">
        <f t="shared" si="2"/>
        <v>10</v>
      </c>
      <c r="B11">
        <v>45</v>
      </c>
      <c r="C11">
        <v>55</v>
      </c>
      <c r="D11">
        <f>0</f>
        <v>0</v>
      </c>
      <c r="E11">
        <v>65</v>
      </c>
      <c r="J11" t="str">
        <f t="shared" si="3"/>
        <v>South</v>
      </c>
      <c r="K11" t="str">
        <f t="shared" si="4"/>
        <v>D</v>
      </c>
      <c r="L11" t="s">
        <v>27</v>
      </c>
      <c r="M11">
        <v>40</v>
      </c>
    </row>
    <row r="12" spans="1:13" x14ac:dyDescent="0.35">
      <c r="A12">
        <f t="shared" si="2"/>
        <v>11</v>
      </c>
      <c r="B12">
        <v>90</v>
      </c>
      <c r="C12">
        <v>75</v>
      </c>
      <c r="D12">
        <v>65</v>
      </c>
      <c r="E12">
        <v>85</v>
      </c>
      <c r="J12" t="str">
        <f t="shared" si="3"/>
        <v>South</v>
      </c>
      <c r="K12" t="str">
        <f t="shared" si="4"/>
        <v>D</v>
      </c>
      <c r="L12" t="s">
        <v>41</v>
      </c>
      <c r="M12">
        <v>45</v>
      </c>
    </row>
    <row r="13" spans="1:13" x14ac:dyDescent="0.35">
      <c r="A13">
        <f t="shared" si="2"/>
        <v>12</v>
      </c>
      <c r="B13">
        <v>95</v>
      </c>
      <c r="C13">
        <v>85</v>
      </c>
      <c r="D13">
        <f>0</f>
        <v>0</v>
      </c>
      <c r="E13">
        <v>80</v>
      </c>
      <c r="J13" t="s">
        <v>50</v>
      </c>
      <c r="K13" t="s">
        <v>46</v>
      </c>
      <c r="L13" t="s">
        <v>45</v>
      </c>
      <c r="M13">
        <v>30</v>
      </c>
    </row>
    <row r="14" spans="1:13" x14ac:dyDescent="0.35">
      <c r="A14">
        <f t="shared" si="2"/>
        <v>13</v>
      </c>
      <c r="B14">
        <v>65</v>
      </c>
      <c r="C14">
        <v>65</v>
      </c>
      <c r="D14">
        <f>0</f>
        <v>0</v>
      </c>
      <c r="E14">
        <v>45</v>
      </c>
      <c r="J14" t="str">
        <f t="shared" ref="J14:J17" si="5">J13</f>
        <v>East</v>
      </c>
      <c r="K14" t="str">
        <f t="shared" ref="K14:K17" si="6">K13</f>
        <v>E</v>
      </c>
      <c r="L14" t="s">
        <v>44</v>
      </c>
      <c r="M14">
        <v>5</v>
      </c>
    </row>
    <row r="15" spans="1:13" x14ac:dyDescent="0.35">
      <c r="A15">
        <f t="shared" si="2"/>
        <v>14</v>
      </c>
      <c r="B15">
        <v>66</v>
      </c>
      <c r="C15">
        <v>70</v>
      </c>
      <c r="D15">
        <v>56</v>
      </c>
      <c r="E15">
        <f>0</f>
        <v>0</v>
      </c>
      <c r="J15" t="str">
        <f t="shared" si="5"/>
        <v>East</v>
      </c>
      <c r="K15" t="str">
        <f t="shared" si="6"/>
        <v>E</v>
      </c>
      <c r="L15" t="s">
        <v>43</v>
      </c>
      <c r="M15">
        <v>60</v>
      </c>
    </row>
    <row r="16" spans="1:13" x14ac:dyDescent="0.35">
      <c r="A16">
        <f t="shared" si="2"/>
        <v>15</v>
      </c>
      <c r="B16">
        <v>77</v>
      </c>
      <c r="C16">
        <f>0</f>
        <v>0</v>
      </c>
      <c r="D16">
        <v>96</v>
      </c>
      <c r="E16">
        <v>75</v>
      </c>
      <c r="J16" t="str">
        <f t="shared" si="5"/>
        <v>East</v>
      </c>
      <c r="K16" t="str">
        <f t="shared" si="6"/>
        <v>E</v>
      </c>
      <c r="L16" t="s">
        <v>42</v>
      </c>
      <c r="M16">
        <v>32</v>
      </c>
    </row>
    <row r="17" spans="1:13" x14ac:dyDescent="0.35">
      <c r="A17">
        <f t="shared" si="2"/>
        <v>16</v>
      </c>
      <c r="B17">
        <v>78</v>
      </c>
      <c r="C17">
        <v>75</v>
      </c>
      <c r="D17">
        <v>70</v>
      </c>
      <c r="E17">
        <f>0</f>
        <v>0</v>
      </c>
      <c r="J17" t="str">
        <f t="shared" si="5"/>
        <v>East</v>
      </c>
      <c r="K17" t="str">
        <f t="shared" si="6"/>
        <v>E</v>
      </c>
      <c r="L17" t="s">
        <v>41</v>
      </c>
      <c r="M17">
        <v>45</v>
      </c>
    </row>
    <row r="18" spans="1:13" x14ac:dyDescent="0.35">
      <c r="A18">
        <f t="shared" si="2"/>
        <v>17</v>
      </c>
      <c r="B18">
        <v>98</v>
      </c>
      <c r="C18">
        <v>79</v>
      </c>
      <c r="D18">
        <v>70</v>
      </c>
      <c r="E18">
        <f>0</f>
        <v>0</v>
      </c>
    </row>
    <row r="19" spans="1:13" x14ac:dyDescent="0.35">
      <c r="A19">
        <f t="shared" si="2"/>
        <v>18</v>
      </c>
      <c r="B19">
        <f>0</f>
        <v>0</v>
      </c>
      <c r="C19">
        <v>75</v>
      </c>
      <c r="D19">
        <v>73</v>
      </c>
      <c r="E19">
        <v>78</v>
      </c>
    </row>
    <row r="20" spans="1:13" x14ac:dyDescent="0.35">
      <c r="A20">
        <f t="shared" si="2"/>
        <v>19</v>
      </c>
      <c r="B20">
        <v>88</v>
      </c>
      <c r="C20">
        <v>68</v>
      </c>
      <c r="D20">
        <f>0</f>
        <v>0</v>
      </c>
      <c r="E20">
        <v>80</v>
      </c>
    </row>
    <row r="21" spans="1:13" x14ac:dyDescent="0.35">
      <c r="A21">
        <f t="shared" si="2"/>
        <v>20</v>
      </c>
      <c r="B21">
        <v>89</v>
      </c>
      <c r="C21">
        <v>98</v>
      </c>
      <c r="D21">
        <v>90</v>
      </c>
      <c r="E21">
        <f>0</f>
        <v>0</v>
      </c>
    </row>
    <row r="22" spans="1:13" x14ac:dyDescent="0.35">
      <c r="A22">
        <f t="shared" si="2"/>
        <v>21</v>
      </c>
      <c r="B22">
        <v>53</v>
      </c>
      <c r="C22">
        <v>52</v>
      </c>
      <c r="D22">
        <f>0</f>
        <v>0</v>
      </c>
      <c r="E22">
        <v>55</v>
      </c>
    </row>
    <row r="23" spans="1:13" x14ac:dyDescent="0.35">
      <c r="A23">
        <f t="shared" si="2"/>
        <v>22</v>
      </c>
      <c r="B23">
        <v>36</v>
      </c>
      <c r="C23">
        <v>60</v>
      </c>
      <c r="D23">
        <v>54</v>
      </c>
      <c r="E23">
        <f>0</f>
        <v>0</v>
      </c>
    </row>
    <row r="24" spans="1:13" x14ac:dyDescent="0.35">
      <c r="A24">
        <f t="shared" si="2"/>
        <v>23</v>
      </c>
      <c r="B24">
        <v>37</v>
      </c>
      <c r="C24">
        <v>65</v>
      </c>
      <c r="D24">
        <v>65</v>
      </c>
      <c r="E24">
        <f>0</f>
        <v>0</v>
      </c>
    </row>
    <row r="25" spans="1:13" x14ac:dyDescent="0.35">
      <c r="A25">
        <f t="shared" si="2"/>
        <v>24</v>
      </c>
      <c r="B25">
        <f>0</f>
        <v>0</v>
      </c>
      <c r="C25">
        <v>55</v>
      </c>
      <c r="D25">
        <v>59</v>
      </c>
      <c r="E25">
        <v>65</v>
      </c>
    </row>
    <row r="26" spans="1:13" x14ac:dyDescent="0.35">
      <c r="A26">
        <f t="shared" si="2"/>
        <v>25</v>
      </c>
      <c r="B26">
        <v>85</v>
      </c>
      <c r="C26">
        <f>0</f>
        <v>0</v>
      </c>
      <c r="D26">
        <v>80</v>
      </c>
      <c r="E26">
        <v>86</v>
      </c>
    </row>
    <row r="27" spans="1:13" x14ac:dyDescent="0.35">
      <c r="A27">
        <f t="shared" si="2"/>
        <v>26</v>
      </c>
      <c r="B27">
        <v>84</v>
      </c>
      <c r="C27">
        <v>65</v>
      </c>
      <c r="D27">
        <v>75</v>
      </c>
      <c r="E27">
        <f>0</f>
        <v>0</v>
      </c>
    </row>
    <row r="28" spans="1:13" x14ac:dyDescent="0.35">
      <c r="A28">
        <f t="shared" si="2"/>
        <v>27</v>
      </c>
      <c r="B28">
        <v>83</v>
      </c>
      <c r="C28">
        <v>66</v>
      </c>
      <c r="D28">
        <f>0</f>
        <v>0</v>
      </c>
      <c r="E28">
        <v>79</v>
      </c>
    </row>
    <row r="29" spans="1:13" x14ac:dyDescent="0.35">
      <c r="A29">
        <f t="shared" si="2"/>
        <v>28</v>
      </c>
      <c r="B29">
        <v>82</v>
      </c>
      <c r="C29">
        <v>76</v>
      </c>
      <c r="D29">
        <v>77</v>
      </c>
      <c r="E29">
        <f>0</f>
        <v>0</v>
      </c>
    </row>
    <row r="30" spans="1:13" x14ac:dyDescent="0.35">
      <c r="A30">
        <f t="shared" si="2"/>
        <v>29</v>
      </c>
      <c r="B30">
        <v>81</v>
      </c>
      <c r="C30">
        <v>70</v>
      </c>
      <c r="D30">
        <v>78</v>
      </c>
      <c r="E30">
        <f>0</f>
        <v>0</v>
      </c>
    </row>
    <row r="31" spans="1:13" x14ac:dyDescent="0.35">
      <c r="A31">
        <f t="shared" si="2"/>
        <v>30</v>
      </c>
      <c r="B31">
        <v>80</v>
      </c>
      <c r="C31">
        <f>0</f>
        <v>0</v>
      </c>
      <c r="D31">
        <v>90</v>
      </c>
      <c r="E31">
        <v>95</v>
      </c>
    </row>
    <row r="32" spans="1:13" x14ac:dyDescent="0.35">
      <c r="A32">
        <f t="shared" si="2"/>
        <v>31</v>
      </c>
      <c r="B32">
        <f>0</f>
        <v>0</v>
      </c>
      <c r="C32">
        <v>55</v>
      </c>
      <c r="D32">
        <v>65</v>
      </c>
      <c r="E32">
        <v>72</v>
      </c>
    </row>
    <row r="33" spans="1:5" x14ac:dyDescent="0.35">
      <c r="A33">
        <f t="shared" si="2"/>
        <v>32</v>
      </c>
      <c r="B33">
        <v>40</v>
      </c>
      <c r="C33">
        <v>36</v>
      </c>
      <c r="D33">
        <v>50</v>
      </c>
      <c r="E33">
        <f>0</f>
        <v>0</v>
      </c>
    </row>
    <row r="34" spans="1:5" x14ac:dyDescent="0.35">
      <c r="A34">
        <f t="shared" si="2"/>
        <v>33</v>
      </c>
      <c r="B34">
        <v>43</v>
      </c>
      <c r="C34">
        <v>42</v>
      </c>
      <c r="D34">
        <v>50</v>
      </c>
      <c r="E34">
        <f>0</f>
        <v>0</v>
      </c>
    </row>
    <row r="35" spans="1:5" x14ac:dyDescent="0.35">
      <c r="A35">
        <f t="shared" si="2"/>
        <v>34</v>
      </c>
      <c r="B35">
        <v>56</v>
      </c>
      <c r="C35">
        <v>54</v>
      </c>
      <c r="D35">
        <f>0</f>
        <v>0</v>
      </c>
      <c r="E35">
        <v>59</v>
      </c>
    </row>
    <row r="36" spans="1:5" x14ac:dyDescent="0.35">
      <c r="A36">
        <f t="shared" si="2"/>
        <v>35</v>
      </c>
      <c r="B36">
        <v>88</v>
      </c>
      <c r="C36">
        <v>78</v>
      </c>
      <c r="D36">
        <v>90</v>
      </c>
      <c r="E36">
        <f>0</f>
        <v>0</v>
      </c>
    </row>
    <row r="37" spans="1:5" x14ac:dyDescent="0.35">
      <c r="A37">
        <f t="shared" si="2"/>
        <v>36</v>
      </c>
      <c r="B37">
        <v>64</v>
      </c>
      <c r="C37">
        <v>54</v>
      </c>
      <c r="D37">
        <f>0</f>
        <v>0</v>
      </c>
      <c r="E37">
        <v>69</v>
      </c>
    </row>
    <row r="38" spans="1:5" x14ac:dyDescent="0.35">
      <c r="A38">
        <f t="shared" si="2"/>
        <v>37</v>
      </c>
      <c r="B38">
        <v>66</v>
      </c>
      <c r="C38">
        <f>0</f>
        <v>0</v>
      </c>
      <c r="D38">
        <v>77</v>
      </c>
      <c r="E38">
        <v>79</v>
      </c>
    </row>
    <row r="39" spans="1:5" x14ac:dyDescent="0.35">
      <c r="A39">
        <f t="shared" si="2"/>
        <v>38</v>
      </c>
      <c r="B39">
        <f>0</f>
        <v>0</v>
      </c>
      <c r="C39">
        <v>56</v>
      </c>
      <c r="D39">
        <v>65</v>
      </c>
      <c r="E39">
        <v>69</v>
      </c>
    </row>
    <row r="40" spans="1:5" x14ac:dyDescent="0.35">
      <c r="A40">
        <f t="shared" si="2"/>
        <v>39</v>
      </c>
      <c r="B40">
        <f>0</f>
        <v>0</v>
      </c>
      <c r="C40">
        <v>55</v>
      </c>
      <c r="D40">
        <v>75</v>
      </c>
      <c r="E40">
        <v>77</v>
      </c>
    </row>
    <row r="41" spans="1:5" x14ac:dyDescent="0.35">
      <c r="A41">
        <f t="shared" si="2"/>
        <v>40</v>
      </c>
      <c r="B41">
        <v>36</v>
      </c>
      <c r="C41">
        <v>45</v>
      </c>
      <c r="D41">
        <v>65</v>
      </c>
      <c r="E41">
        <v>79</v>
      </c>
    </row>
    <row r="42" spans="1:5" x14ac:dyDescent="0.35">
      <c r="A42">
        <f t="shared" si="2"/>
        <v>41</v>
      </c>
      <c r="B42">
        <v>37</v>
      </c>
      <c r="C42">
        <v>60</v>
      </c>
      <c r="D42">
        <f>0</f>
        <v>0</v>
      </c>
      <c r="E42">
        <v>70</v>
      </c>
    </row>
    <row r="43" spans="1:5" x14ac:dyDescent="0.35">
      <c r="A43">
        <f t="shared" si="2"/>
        <v>42</v>
      </c>
      <c r="B43">
        <v>89</v>
      </c>
      <c r="C43">
        <v>85</v>
      </c>
      <c r="D43">
        <v>89</v>
      </c>
      <c r="E43">
        <v>92</v>
      </c>
    </row>
    <row r="44" spans="1:5" x14ac:dyDescent="0.35">
      <c r="A44">
        <f t="shared" si="2"/>
        <v>43</v>
      </c>
      <c r="B44">
        <v>98</v>
      </c>
      <c r="C44">
        <v>97</v>
      </c>
      <c r="D44">
        <v>90</v>
      </c>
      <c r="E44">
        <v>92</v>
      </c>
    </row>
    <row r="45" spans="1:5" x14ac:dyDescent="0.35">
      <c r="A45">
        <f t="shared" si="2"/>
        <v>44</v>
      </c>
      <c r="B45">
        <f>0</f>
        <v>0</v>
      </c>
      <c r="C45">
        <v>65</v>
      </c>
      <c r="D45">
        <v>55</v>
      </c>
      <c r="E45">
        <v>73</v>
      </c>
    </row>
    <row r="46" spans="1:5" x14ac:dyDescent="0.35">
      <c r="A46">
        <f t="shared" si="2"/>
        <v>45</v>
      </c>
      <c r="B46">
        <v>100</v>
      </c>
      <c r="C46">
        <f>0</f>
        <v>0</v>
      </c>
      <c r="D46">
        <v>95</v>
      </c>
      <c r="E46">
        <v>94</v>
      </c>
    </row>
    <row r="47" spans="1:5" x14ac:dyDescent="0.35">
      <c r="A47">
        <f t="shared" si="2"/>
        <v>46</v>
      </c>
      <c r="B47">
        <v>55</v>
      </c>
      <c r="C47">
        <v>54</v>
      </c>
      <c r="D47">
        <v>50</v>
      </c>
      <c r="E47">
        <v>83</v>
      </c>
    </row>
    <row r="48" spans="1:5" x14ac:dyDescent="0.35">
      <c r="A48">
        <f t="shared" si="2"/>
        <v>47</v>
      </c>
      <c r="B48">
        <v>75</v>
      </c>
      <c r="C48">
        <v>76</v>
      </c>
      <c r="D48">
        <v>78</v>
      </c>
      <c r="E48">
        <v>92</v>
      </c>
    </row>
    <row r="49" spans="1:5" x14ac:dyDescent="0.35">
      <c r="A49">
        <f t="shared" si="2"/>
        <v>48</v>
      </c>
      <c r="B49">
        <v>78</v>
      </c>
      <c r="C49">
        <v>88</v>
      </c>
      <c r="D49">
        <v>90</v>
      </c>
      <c r="E49">
        <v>91</v>
      </c>
    </row>
    <row r="50" spans="1:5" x14ac:dyDescent="0.35">
      <c r="A50">
        <f t="shared" si="2"/>
        <v>49</v>
      </c>
      <c r="B50">
        <v>90</v>
      </c>
      <c r="C50">
        <v>95</v>
      </c>
      <c r="D50">
        <f>0</f>
        <v>0</v>
      </c>
      <c r="E50">
        <v>94</v>
      </c>
    </row>
    <row r="51" spans="1:5" x14ac:dyDescent="0.35">
      <c r="A51">
        <f t="shared" si="2"/>
        <v>50</v>
      </c>
      <c r="B51">
        <v>100</v>
      </c>
      <c r="C51">
        <f>0</f>
        <v>0</v>
      </c>
      <c r="D51">
        <v>94</v>
      </c>
      <c r="E51">
        <v>96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04F24-E4C9-4529-A207-617E1958EEF8}">
  <dimension ref="A1:Q17"/>
  <sheetViews>
    <sheetView workbookViewId="0">
      <selection activeCell="F10" sqref="F10"/>
    </sheetView>
  </sheetViews>
  <sheetFormatPr defaultRowHeight="14.5" x14ac:dyDescent="0.35"/>
  <cols>
    <col min="9" max="9" width="9.6328125" bestFit="1" customWidth="1"/>
  </cols>
  <sheetData>
    <row r="1" spans="1:17" x14ac:dyDescent="0.35">
      <c r="A1" s="79" t="s">
        <v>118</v>
      </c>
      <c r="B1" s="79"/>
      <c r="D1" s="4" t="s">
        <v>115</v>
      </c>
      <c r="E1" s="4" t="s">
        <v>114</v>
      </c>
      <c r="F1" s="4" t="s">
        <v>117</v>
      </c>
      <c r="G1" s="4" t="s">
        <v>939</v>
      </c>
      <c r="I1" s="4" t="s">
        <v>115</v>
      </c>
      <c r="J1" t="s">
        <v>112</v>
      </c>
      <c r="K1" t="s">
        <v>111</v>
      </c>
      <c r="L1" t="s">
        <v>110</v>
      </c>
      <c r="M1" t="s">
        <v>109</v>
      </c>
      <c r="N1" t="s">
        <v>108</v>
      </c>
      <c r="O1" t="s">
        <v>107</v>
      </c>
    </row>
    <row r="2" spans="1:17" x14ac:dyDescent="0.35">
      <c r="D2" t="s">
        <v>112</v>
      </c>
      <c r="E2">
        <v>2</v>
      </c>
      <c r="F2">
        <v>3</v>
      </c>
      <c r="G2">
        <f>SUM(E2:F2)</f>
        <v>5</v>
      </c>
      <c r="I2" s="4" t="s">
        <v>114</v>
      </c>
      <c r="J2">
        <v>2</v>
      </c>
      <c r="K2">
        <v>5</v>
      </c>
      <c r="L2">
        <v>10</v>
      </c>
      <c r="M2">
        <v>7</v>
      </c>
      <c r="N2">
        <v>6</v>
      </c>
      <c r="O2">
        <v>3</v>
      </c>
    </row>
    <row r="3" spans="1:17" x14ac:dyDescent="0.35">
      <c r="D3" t="s">
        <v>111</v>
      </c>
      <c r="E3">
        <v>5</v>
      </c>
      <c r="F3">
        <v>5</v>
      </c>
      <c r="G3">
        <f t="shared" ref="G3:G7" si="0">SUM(E3:F3)</f>
        <v>10</v>
      </c>
      <c r="I3" s="4" t="s">
        <v>117</v>
      </c>
      <c r="J3">
        <v>3</v>
      </c>
      <c r="K3">
        <v>5</v>
      </c>
      <c r="L3">
        <v>2</v>
      </c>
      <c r="M3">
        <v>1</v>
      </c>
      <c r="N3">
        <v>2</v>
      </c>
      <c r="O3">
        <v>4</v>
      </c>
    </row>
    <row r="4" spans="1:17" x14ac:dyDescent="0.35">
      <c r="D4" t="s">
        <v>110</v>
      </c>
      <c r="E4">
        <v>10</v>
      </c>
      <c r="F4">
        <v>2</v>
      </c>
      <c r="G4">
        <f t="shared" si="0"/>
        <v>12</v>
      </c>
      <c r="I4" s="4" t="s">
        <v>939</v>
      </c>
      <c r="J4">
        <f>SUM(J2:J3)</f>
        <v>5</v>
      </c>
      <c r="K4">
        <f t="shared" ref="K4:O4" si="1">SUM(K2:K3)</f>
        <v>10</v>
      </c>
      <c r="L4">
        <f t="shared" si="1"/>
        <v>12</v>
      </c>
      <c r="M4">
        <f t="shared" si="1"/>
        <v>8</v>
      </c>
      <c r="N4">
        <f t="shared" si="1"/>
        <v>8</v>
      </c>
      <c r="O4">
        <f t="shared" si="1"/>
        <v>7</v>
      </c>
    </row>
    <row r="5" spans="1:17" x14ac:dyDescent="0.35">
      <c r="D5" t="s">
        <v>109</v>
      </c>
      <c r="E5">
        <v>7</v>
      </c>
      <c r="F5">
        <v>1</v>
      </c>
      <c r="G5">
        <f t="shared" si="0"/>
        <v>8</v>
      </c>
    </row>
    <row r="6" spans="1:17" x14ac:dyDescent="0.35">
      <c r="D6" t="s">
        <v>108</v>
      </c>
      <c r="E6">
        <v>6</v>
      </c>
      <c r="F6">
        <v>2</v>
      </c>
      <c r="G6">
        <f t="shared" si="0"/>
        <v>8</v>
      </c>
    </row>
    <row r="7" spans="1:17" x14ac:dyDescent="0.35">
      <c r="D7" t="s">
        <v>107</v>
      </c>
      <c r="E7">
        <v>3</v>
      </c>
      <c r="F7">
        <v>4</v>
      </c>
      <c r="G7">
        <f t="shared" si="0"/>
        <v>7</v>
      </c>
    </row>
    <row r="9" spans="1:17" x14ac:dyDescent="0.35">
      <c r="A9" s="79" t="s">
        <v>116</v>
      </c>
      <c r="B9" s="79"/>
      <c r="D9" t="s">
        <v>115</v>
      </c>
      <c r="E9" t="s">
        <v>114</v>
      </c>
      <c r="F9" t="s">
        <v>113</v>
      </c>
      <c r="I9" t="s">
        <v>115</v>
      </c>
      <c r="J9" t="s">
        <v>112</v>
      </c>
      <c r="K9" t="s">
        <v>111</v>
      </c>
      <c r="L9" t="s">
        <v>110</v>
      </c>
      <c r="M9" t="s">
        <v>109</v>
      </c>
      <c r="N9" t="s">
        <v>108</v>
      </c>
      <c r="O9" t="s">
        <v>107</v>
      </c>
      <c r="Q9" s="1" t="s">
        <v>28</v>
      </c>
    </row>
    <row r="10" spans="1:17" x14ac:dyDescent="0.35">
      <c r="D10" t="s">
        <v>112</v>
      </c>
      <c r="E10">
        <v>2</v>
      </c>
      <c r="F10">
        <f>PRODUCT(E10,E$17)</f>
        <v>4</v>
      </c>
      <c r="I10" t="s">
        <v>114</v>
      </c>
      <c r="J10">
        <v>2</v>
      </c>
      <c r="K10">
        <v>5</v>
      </c>
      <c r="L10">
        <v>10</v>
      </c>
      <c r="M10">
        <v>7</v>
      </c>
      <c r="N10">
        <v>6</v>
      </c>
      <c r="O10">
        <v>3</v>
      </c>
      <c r="Q10">
        <v>2</v>
      </c>
    </row>
    <row r="11" spans="1:17" x14ac:dyDescent="0.35">
      <c r="D11" t="s">
        <v>111</v>
      </c>
      <c r="E11">
        <v>5</v>
      </c>
      <c r="F11">
        <f t="shared" ref="F11:F15" si="2">PRODUCT(E11,E$17)</f>
        <v>10</v>
      </c>
      <c r="I11" t="s">
        <v>113</v>
      </c>
      <c r="J11">
        <f>PRODUCT(J10,$Q10)</f>
        <v>4</v>
      </c>
      <c r="K11">
        <f t="shared" ref="K11:O11" si="3">PRODUCT(K10,$Q10)</f>
        <v>10</v>
      </c>
      <c r="L11">
        <f t="shared" si="3"/>
        <v>20</v>
      </c>
      <c r="M11">
        <f t="shared" si="3"/>
        <v>14</v>
      </c>
      <c r="N11">
        <f t="shared" si="3"/>
        <v>12</v>
      </c>
      <c r="O11">
        <f t="shared" si="3"/>
        <v>6</v>
      </c>
    </row>
    <row r="12" spans="1:17" x14ac:dyDescent="0.35">
      <c r="D12" t="s">
        <v>110</v>
      </c>
      <c r="E12">
        <v>10</v>
      </c>
      <c r="F12">
        <f t="shared" si="2"/>
        <v>20</v>
      </c>
    </row>
    <row r="13" spans="1:17" x14ac:dyDescent="0.35">
      <c r="D13" t="s">
        <v>109</v>
      </c>
      <c r="E13">
        <v>7</v>
      </c>
      <c r="F13">
        <f t="shared" si="2"/>
        <v>14</v>
      </c>
    </row>
    <row r="14" spans="1:17" x14ac:dyDescent="0.35">
      <c r="D14" t="s">
        <v>108</v>
      </c>
      <c r="E14">
        <v>6</v>
      </c>
      <c r="F14">
        <f t="shared" si="2"/>
        <v>12</v>
      </c>
    </row>
    <row r="15" spans="1:17" x14ac:dyDescent="0.35">
      <c r="D15" t="s">
        <v>107</v>
      </c>
      <c r="E15">
        <v>3</v>
      </c>
      <c r="F15">
        <f t="shared" si="2"/>
        <v>6</v>
      </c>
    </row>
    <row r="17" spans="4:5" x14ac:dyDescent="0.35">
      <c r="D17" s="1" t="s">
        <v>28</v>
      </c>
      <c r="E17">
        <v>2</v>
      </c>
    </row>
  </sheetData>
  <mergeCells count="2">
    <mergeCell ref="A1:B1"/>
    <mergeCell ref="A9:B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F510D-BBAC-4E19-85B0-5E30737AA5E3}">
  <dimension ref="A1:L21"/>
  <sheetViews>
    <sheetView workbookViewId="0">
      <selection activeCell="J17" sqref="J17"/>
    </sheetView>
  </sheetViews>
  <sheetFormatPr defaultRowHeight="14.5" x14ac:dyDescent="0.35"/>
  <cols>
    <col min="1" max="1" width="6.90625" customWidth="1"/>
    <col min="2" max="2" width="17.90625" customWidth="1"/>
    <col min="3" max="3" width="17" customWidth="1"/>
    <col min="4" max="4" width="15.36328125" customWidth="1"/>
    <col min="8" max="8" width="38.08984375" bestFit="1" customWidth="1"/>
    <col min="13" max="13" width="10.90625" customWidth="1"/>
  </cols>
  <sheetData>
    <row r="1" spans="1:12" x14ac:dyDescent="0.35">
      <c r="A1" s="4" t="s">
        <v>106</v>
      </c>
      <c r="B1" s="4" t="s">
        <v>105</v>
      </c>
      <c r="C1" s="4" t="s">
        <v>104</v>
      </c>
      <c r="D1" s="4" t="s">
        <v>103</v>
      </c>
      <c r="E1" s="4" t="s">
        <v>14</v>
      </c>
    </row>
    <row r="2" spans="1:12" x14ac:dyDescent="0.35">
      <c r="A2">
        <v>8888</v>
      </c>
      <c r="B2" t="s">
        <v>102</v>
      </c>
      <c r="C2" t="s">
        <v>91</v>
      </c>
      <c r="D2" t="s">
        <v>101</v>
      </c>
      <c r="E2">
        <v>500</v>
      </c>
    </row>
    <row r="3" spans="1:12" x14ac:dyDescent="0.35">
      <c r="A3">
        <v>101010</v>
      </c>
      <c r="B3" t="s">
        <v>100</v>
      </c>
      <c r="C3" t="s">
        <v>63</v>
      </c>
      <c r="D3" t="s">
        <v>99</v>
      </c>
      <c r="E3">
        <v>600</v>
      </c>
    </row>
    <row r="4" spans="1:12" x14ac:dyDescent="0.35">
      <c r="A4">
        <v>4569</v>
      </c>
      <c r="B4" t="s">
        <v>98</v>
      </c>
      <c r="C4" t="s">
        <v>63</v>
      </c>
      <c r="D4" t="s">
        <v>81</v>
      </c>
      <c r="E4">
        <v>11</v>
      </c>
    </row>
    <row r="5" spans="1:12" x14ac:dyDescent="0.35">
      <c r="A5">
        <v>4845</v>
      </c>
      <c r="B5" t="s">
        <v>97</v>
      </c>
      <c r="C5" t="s">
        <v>96</v>
      </c>
      <c r="D5" t="s">
        <v>78</v>
      </c>
      <c r="E5">
        <v>555</v>
      </c>
      <c r="H5" s="80" t="s">
        <v>95</v>
      </c>
      <c r="I5" s="80"/>
      <c r="J5" s="80"/>
      <c r="K5" s="80"/>
      <c r="L5" s="80"/>
    </row>
    <row r="6" spans="1:12" x14ac:dyDescent="0.35">
      <c r="A6">
        <v>4878</v>
      </c>
      <c r="B6" t="s">
        <v>94</v>
      </c>
      <c r="C6" t="s">
        <v>83</v>
      </c>
      <c r="D6" t="s">
        <v>81</v>
      </c>
      <c r="E6">
        <v>50</v>
      </c>
      <c r="H6" s="80" t="s">
        <v>93</v>
      </c>
      <c r="I6" s="80"/>
      <c r="J6" s="80"/>
      <c r="K6" s="80"/>
      <c r="L6" s="80"/>
    </row>
    <row r="7" spans="1:12" x14ac:dyDescent="0.35">
      <c r="A7">
        <v>7878</v>
      </c>
      <c r="B7" t="s">
        <v>92</v>
      </c>
      <c r="C7" t="s">
        <v>91</v>
      </c>
      <c r="D7" t="s">
        <v>71</v>
      </c>
      <c r="E7">
        <v>500</v>
      </c>
      <c r="H7" t="s">
        <v>90</v>
      </c>
    </row>
    <row r="8" spans="1:12" x14ac:dyDescent="0.35">
      <c r="A8">
        <v>321123</v>
      </c>
      <c r="B8" t="s">
        <v>89</v>
      </c>
      <c r="C8" t="s">
        <v>83</v>
      </c>
      <c r="D8" t="s">
        <v>81</v>
      </c>
      <c r="E8">
        <v>15</v>
      </c>
      <c r="H8" s="80" t="s">
        <v>88</v>
      </c>
      <c r="I8" s="80"/>
      <c r="J8" s="80"/>
      <c r="K8" s="80"/>
      <c r="L8" s="80"/>
    </row>
    <row r="9" spans="1:12" x14ac:dyDescent="0.35">
      <c r="A9">
        <v>23131</v>
      </c>
      <c r="B9" t="s">
        <v>87</v>
      </c>
      <c r="C9" t="s">
        <v>85</v>
      </c>
      <c r="D9" t="s">
        <v>78</v>
      </c>
      <c r="E9">
        <v>400</v>
      </c>
    </row>
    <row r="10" spans="1:12" x14ac:dyDescent="0.35">
      <c r="A10">
        <v>1231</v>
      </c>
      <c r="B10" t="s">
        <v>86</v>
      </c>
      <c r="C10" t="s">
        <v>85</v>
      </c>
      <c r="D10" t="s">
        <v>78</v>
      </c>
      <c r="E10">
        <v>500</v>
      </c>
    </row>
    <row r="11" spans="1:12" x14ac:dyDescent="0.35">
      <c r="A11">
        <v>4789</v>
      </c>
      <c r="B11" t="s">
        <v>84</v>
      </c>
      <c r="C11" t="s">
        <v>83</v>
      </c>
      <c r="D11" t="s">
        <v>81</v>
      </c>
      <c r="E11">
        <v>10</v>
      </c>
    </row>
    <row r="12" spans="1:12" x14ac:dyDescent="0.35">
      <c r="A12">
        <v>8485</v>
      </c>
      <c r="B12" t="s">
        <v>82</v>
      </c>
      <c r="C12" t="s">
        <v>63</v>
      </c>
      <c r="D12" t="s">
        <v>81</v>
      </c>
      <c r="E12">
        <v>12</v>
      </c>
    </row>
    <row r="13" spans="1:12" x14ac:dyDescent="0.35">
      <c r="A13">
        <v>4889</v>
      </c>
      <c r="B13" t="s">
        <v>80</v>
      </c>
      <c r="C13" t="s">
        <v>79</v>
      </c>
      <c r="D13" t="s">
        <v>78</v>
      </c>
      <c r="E13">
        <v>100</v>
      </c>
    </row>
    <row r="14" spans="1:12" x14ac:dyDescent="0.35">
      <c r="A14">
        <v>56566</v>
      </c>
      <c r="B14" t="s">
        <v>77</v>
      </c>
      <c r="C14" t="s">
        <v>63</v>
      </c>
      <c r="D14" t="s">
        <v>76</v>
      </c>
      <c r="E14">
        <v>100</v>
      </c>
      <c r="H14" t="str">
        <f>VLOOKUP(MIN(A2:A21),A2:E21,2,0)</f>
        <v>Kobe Bryant</v>
      </c>
    </row>
    <row r="15" spans="1:12" x14ac:dyDescent="0.35">
      <c r="A15">
        <v>4455</v>
      </c>
      <c r="B15" t="s">
        <v>75</v>
      </c>
      <c r="C15" t="s">
        <v>63</v>
      </c>
      <c r="D15" t="s">
        <v>74</v>
      </c>
      <c r="E15">
        <v>500</v>
      </c>
      <c r="H15">
        <f>AVERAGE(E2:E21)</f>
        <v>209.15</v>
      </c>
    </row>
    <row r="16" spans="1:12" x14ac:dyDescent="0.35">
      <c r="A16">
        <v>4887</v>
      </c>
      <c r="B16" t="s">
        <v>73</v>
      </c>
      <c r="C16" t="s">
        <v>63</v>
      </c>
      <c r="D16" t="s">
        <v>72</v>
      </c>
      <c r="E16">
        <v>100</v>
      </c>
      <c r="H16" t="str">
        <f>VLOOKUP(MAX(A2:A21),A2:B21,2,0)</f>
        <v>Mithali Raj</v>
      </c>
    </row>
    <row r="17" spans="1:9" x14ac:dyDescent="0.35">
      <c r="A17">
        <v>4646</v>
      </c>
      <c r="B17" t="s">
        <v>18</v>
      </c>
      <c r="C17" t="s">
        <v>63</v>
      </c>
      <c r="D17" t="s">
        <v>71</v>
      </c>
      <c r="E17">
        <v>50</v>
      </c>
      <c r="H17">
        <f>COUNTIF(C2:C21,"Football")</f>
        <v>11</v>
      </c>
      <c r="I17">
        <f>COUNTIF(C1:C21,C3)</f>
        <v>11</v>
      </c>
    </row>
    <row r="18" spans="1:9" x14ac:dyDescent="0.35">
      <c r="A18">
        <v>4658</v>
      </c>
      <c r="B18" t="s">
        <v>70</v>
      </c>
      <c r="C18" t="s">
        <v>63</v>
      </c>
      <c r="D18" t="s">
        <v>69</v>
      </c>
      <c r="E18">
        <v>50</v>
      </c>
    </row>
    <row r="19" spans="1:9" x14ac:dyDescent="0.35">
      <c r="A19">
        <v>4654</v>
      </c>
      <c r="B19" t="s">
        <v>68</v>
      </c>
      <c r="C19" t="s">
        <v>63</v>
      </c>
      <c r="D19" t="s">
        <v>67</v>
      </c>
      <c r="E19">
        <v>60</v>
      </c>
    </row>
    <row r="20" spans="1:9" x14ac:dyDescent="0.35">
      <c r="A20">
        <v>8523</v>
      </c>
      <c r="B20" t="s">
        <v>66</v>
      </c>
      <c r="C20" t="s">
        <v>63</v>
      </c>
      <c r="D20" t="s">
        <v>65</v>
      </c>
      <c r="E20">
        <v>40</v>
      </c>
    </row>
    <row r="21" spans="1:9" x14ac:dyDescent="0.35">
      <c r="A21">
        <v>7999</v>
      </c>
      <c r="B21" t="s">
        <v>64</v>
      </c>
      <c r="C21" t="s">
        <v>63</v>
      </c>
      <c r="D21" t="s">
        <v>62</v>
      </c>
      <c r="E21">
        <v>30</v>
      </c>
    </row>
  </sheetData>
  <mergeCells count="3">
    <mergeCell ref="H5:L5"/>
    <mergeCell ref="H6:L6"/>
    <mergeCell ref="H8:L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B5D23-E3D7-430F-9950-E5CC6C6AE2BE}">
  <dimension ref="A1:Q30"/>
  <sheetViews>
    <sheetView topLeftCell="A16" zoomScale="120" zoomScaleNormal="120" workbookViewId="0">
      <selection activeCell="G27" sqref="G27"/>
    </sheetView>
  </sheetViews>
  <sheetFormatPr defaultRowHeight="14.5" x14ac:dyDescent="0.35"/>
  <cols>
    <col min="1" max="1" width="11.453125" customWidth="1"/>
    <col min="2" max="2" width="6.453125" bestFit="1" customWidth="1"/>
    <col min="4" max="4" width="9.81640625" bestFit="1" customWidth="1"/>
    <col min="5" max="5" width="22.453125" bestFit="1" customWidth="1"/>
    <col min="6" max="6" width="6" bestFit="1" customWidth="1"/>
  </cols>
  <sheetData>
    <row r="1" spans="1:17" x14ac:dyDescent="0.35">
      <c r="A1" s="11" t="s">
        <v>146</v>
      </c>
    </row>
    <row r="3" spans="1:17" x14ac:dyDescent="0.35">
      <c r="A3" t="s">
        <v>145</v>
      </c>
      <c r="B3" t="s">
        <v>144</v>
      </c>
      <c r="C3" t="s">
        <v>143</v>
      </c>
      <c r="D3" t="s">
        <v>142</v>
      </c>
      <c r="E3" t="s">
        <v>141</v>
      </c>
    </row>
    <row r="4" spans="1:17" x14ac:dyDescent="0.35">
      <c r="A4" t="s">
        <v>140</v>
      </c>
      <c r="B4" t="s">
        <v>137</v>
      </c>
      <c r="C4">
        <v>318</v>
      </c>
      <c r="D4" t="str">
        <f>IF(B4="Grass","Yes","No")</f>
        <v>Yes</v>
      </c>
      <c r="E4" t="str">
        <f>IF(C4&gt;500,"Yes","No")</f>
        <v>No</v>
      </c>
    </row>
    <row r="5" spans="1:17" x14ac:dyDescent="0.35">
      <c r="A5" t="s">
        <v>139</v>
      </c>
      <c r="B5" t="s">
        <v>137</v>
      </c>
      <c r="C5">
        <v>405</v>
      </c>
      <c r="D5" t="str">
        <f t="shared" ref="D5:D12" si="0">IF(B5="Grass","Yes","No")</f>
        <v>Yes</v>
      </c>
      <c r="E5" t="str">
        <f t="shared" ref="E5:E12" si="1">IF(C5&gt;500,"Yes","No")</f>
        <v>No</v>
      </c>
    </row>
    <row r="6" spans="1:17" x14ac:dyDescent="0.35">
      <c r="A6" t="s">
        <v>138</v>
      </c>
      <c r="B6" t="s">
        <v>137</v>
      </c>
      <c r="C6">
        <v>525</v>
      </c>
      <c r="D6" t="str">
        <f t="shared" si="0"/>
        <v>Yes</v>
      </c>
      <c r="E6" t="str">
        <f t="shared" si="1"/>
        <v>Yes</v>
      </c>
    </row>
    <row r="7" spans="1:17" x14ac:dyDescent="0.35">
      <c r="A7" t="s">
        <v>136</v>
      </c>
      <c r="B7" t="s">
        <v>133</v>
      </c>
      <c r="C7">
        <v>309</v>
      </c>
      <c r="D7" t="str">
        <f t="shared" si="0"/>
        <v>No</v>
      </c>
      <c r="E7" t="str">
        <f t="shared" si="1"/>
        <v>No</v>
      </c>
    </row>
    <row r="8" spans="1:17" x14ac:dyDescent="0.35">
      <c r="A8" t="s">
        <v>135</v>
      </c>
      <c r="B8" t="s">
        <v>133</v>
      </c>
      <c r="C8">
        <v>405</v>
      </c>
      <c r="D8" t="str">
        <f t="shared" si="0"/>
        <v>No</v>
      </c>
      <c r="E8" t="str">
        <f t="shared" si="1"/>
        <v>No</v>
      </c>
    </row>
    <row r="9" spans="1:17" x14ac:dyDescent="0.35">
      <c r="A9" t="s">
        <v>134</v>
      </c>
      <c r="B9" t="s">
        <v>133</v>
      </c>
      <c r="C9">
        <v>534</v>
      </c>
      <c r="D9" t="str">
        <f t="shared" si="0"/>
        <v>No</v>
      </c>
      <c r="E9" t="str">
        <f t="shared" si="1"/>
        <v>Yes</v>
      </c>
    </row>
    <row r="10" spans="1:17" x14ac:dyDescent="0.35">
      <c r="A10" t="s">
        <v>132</v>
      </c>
      <c r="B10" t="s">
        <v>129</v>
      </c>
      <c r="C10">
        <v>314</v>
      </c>
      <c r="D10" t="str">
        <f t="shared" si="0"/>
        <v>No</v>
      </c>
      <c r="E10" t="str">
        <f t="shared" si="1"/>
        <v>No</v>
      </c>
    </row>
    <row r="11" spans="1:17" x14ac:dyDescent="0.35">
      <c r="A11" t="s">
        <v>131</v>
      </c>
      <c r="B11" t="s">
        <v>129</v>
      </c>
      <c r="C11">
        <v>405</v>
      </c>
      <c r="D11" t="str">
        <f t="shared" si="0"/>
        <v>No</v>
      </c>
      <c r="E11" t="str">
        <f t="shared" si="1"/>
        <v>No</v>
      </c>
    </row>
    <row r="12" spans="1:17" x14ac:dyDescent="0.35">
      <c r="A12" t="s">
        <v>130</v>
      </c>
      <c r="B12" t="s">
        <v>129</v>
      </c>
      <c r="C12">
        <v>530</v>
      </c>
      <c r="D12" t="str">
        <f t="shared" si="0"/>
        <v>No</v>
      </c>
      <c r="E12" t="str">
        <f t="shared" si="1"/>
        <v>Yes</v>
      </c>
    </row>
    <row r="14" spans="1:17" x14ac:dyDescent="0.35">
      <c r="D14" s="80" t="s">
        <v>128</v>
      </c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</row>
    <row r="15" spans="1:17" x14ac:dyDescent="0.35">
      <c r="D15" s="80" t="s">
        <v>127</v>
      </c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</row>
    <row r="16" spans="1:17" x14ac:dyDescent="0.35"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9" spans="1:8" x14ac:dyDescent="0.35">
      <c r="A19" s="79" t="s">
        <v>126</v>
      </c>
      <c r="B19" s="79"/>
    </row>
    <row r="21" spans="1:8" ht="43.5" x14ac:dyDescent="0.35">
      <c r="A21" s="9" t="s">
        <v>22</v>
      </c>
      <c r="B21" s="9" t="s">
        <v>60</v>
      </c>
      <c r="C21" s="9" t="s">
        <v>125</v>
      </c>
      <c r="D21" s="9" t="s">
        <v>58</v>
      </c>
      <c r="E21" s="9" t="s">
        <v>57</v>
      </c>
      <c r="F21" s="9" t="s">
        <v>124</v>
      </c>
      <c r="G21" s="8" t="s">
        <v>123</v>
      </c>
      <c r="H21" s="8" t="s">
        <v>979</v>
      </c>
    </row>
    <row r="22" spans="1:8" x14ac:dyDescent="0.35">
      <c r="A22" s="7" t="s">
        <v>122</v>
      </c>
      <c r="B22" s="7">
        <v>83</v>
      </c>
      <c r="C22" s="7">
        <v>91</v>
      </c>
      <c r="D22" s="7">
        <v>87</v>
      </c>
      <c r="E22" s="7">
        <v>88</v>
      </c>
      <c r="F22" s="7" t="str">
        <f>IF(AND(B22&gt;90,C22&gt;90,D22&gt;90,E22&gt;90),"A","Not A")</f>
        <v>Not A</v>
      </c>
      <c r="G22" s="7" t="str">
        <f>IF(OR(B22&gt;90,C22&gt;90,D22&gt;90,E22&gt;90),"A","Not A")</f>
        <v>A</v>
      </c>
      <c r="H22" s="81">
        <v>90</v>
      </c>
    </row>
    <row r="23" spans="1:8" x14ac:dyDescent="0.35">
      <c r="A23" s="7" t="s">
        <v>121</v>
      </c>
      <c r="B23" s="7">
        <v>69</v>
      </c>
      <c r="C23" s="7">
        <v>66</v>
      </c>
      <c r="D23" s="7">
        <v>76</v>
      </c>
      <c r="E23" s="7">
        <v>86</v>
      </c>
      <c r="F23" s="7" t="str">
        <f t="shared" ref="F23:F25" si="2">IF(AND(B23&gt;90,C23&gt;90,D23&gt;90,E23&gt;90),"A","Not A")</f>
        <v>Not A</v>
      </c>
      <c r="G23" s="7" t="str">
        <f t="shared" ref="G23:G25" si="3">IF(OR(B23&gt;90,C23&gt;90,D23&gt;90,E23&gt;90),"A","Not A")</f>
        <v>Not A</v>
      </c>
      <c r="H23" s="81"/>
    </row>
    <row r="24" spans="1:8" x14ac:dyDescent="0.35">
      <c r="A24" s="7" t="s">
        <v>120</v>
      </c>
      <c r="B24" s="7">
        <v>83</v>
      </c>
      <c r="C24" s="7">
        <v>78</v>
      </c>
      <c r="D24" s="7">
        <v>85</v>
      </c>
      <c r="E24" s="7">
        <v>89</v>
      </c>
      <c r="F24" s="7" t="str">
        <f t="shared" si="2"/>
        <v>Not A</v>
      </c>
      <c r="G24" s="7" t="str">
        <f t="shared" si="3"/>
        <v>Not A</v>
      </c>
    </row>
    <row r="25" spans="1:8" x14ac:dyDescent="0.35">
      <c r="A25" s="7" t="s">
        <v>119</v>
      </c>
      <c r="B25" s="7">
        <v>98</v>
      </c>
      <c r="C25" s="7">
        <v>92</v>
      </c>
      <c r="D25" s="7">
        <v>94</v>
      </c>
      <c r="E25" s="7">
        <v>96</v>
      </c>
      <c r="F25" s="7" t="str">
        <f t="shared" si="2"/>
        <v>A</v>
      </c>
      <c r="G25" s="7" t="str">
        <f t="shared" si="3"/>
        <v>A</v>
      </c>
    </row>
    <row r="27" spans="1:8" x14ac:dyDescent="0.35">
      <c r="C27" t="str">
        <f>_xlfn.IFS(B22&gt;90,"A",C22&gt;90,"B",D22&gt;90,"C",E22&gt;90,"D")</f>
        <v>B</v>
      </c>
      <c r="F27" t="str">
        <f>IF(B22&gt;90,IF(C22&gt;90,IF(D22&gt;90,IF(E22&gt;90,"A","NotA"),"NotA"),"NotA"),"NotA")</f>
        <v>NotA</v>
      </c>
      <c r="G27" t="str">
        <f>IF(B22&gt;90,"A",IF(C22&gt;90,"A",IF(D22&gt;90,"A",IF(E22&gt;90,"A","NotA"))))</f>
        <v>A</v>
      </c>
    </row>
    <row r="28" spans="1:8" x14ac:dyDescent="0.35">
      <c r="B28">
        <v>300</v>
      </c>
      <c r="C28" t="str">
        <f>_xlfn.IFS(B28=100,"Ok",B28=200,"2ok",B28=300,"3ok",TRUE,"Invalid")</f>
        <v>3ok</v>
      </c>
      <c r="F28" t="str">
        <f>IF(B23&gt;90,IF(C23&gt;90,IF(D23&gt;90,IF(E23&gt;90,"A","NotA"),"NotA"),"NotA"),"NotA")</f>
        <v>NotA</v>
      </c>
      <c r="G28" t="str">
        <f t="shared" ref="G28:G30" si="4">IF(B23&gt;90,"A",IF(C23&gt;90,"A",IF(D23&gt;90,"A",IF(E23&gt;90,"A","NotA"))))</f>
        <v>NotA</v>
      </c>
    </row>
    <row r="29" spans="1:8" x14ac:dyDescent="0.35">
      <c r="B29">
        <v>400</v>
      </c>
      <c r="C29" t="str">
        <f t="shared" ref="C29:C30" si="5">_xlfn.IFS(B29=100,"Ok",B29=200,"2ok",B29=300,"3ok",TRUE,"Invalid")</f>
        <v>Invalid</v>
      </c>
      <c r="F29" t="str">
        <f>IF(B24&gt;90,IF(C24&gt;90,IF(D24&gt;90,IF(E24&gt;90,"A","NotA"),"NotA"),"NotA"),"NotA")</f>
        <v>NotA</v>
      </c>
      <c r="G29" t="str">
        <f t="shared" si="4"/>
        <v>NotA</v>
      </c>
    </row>
    <row r="30" spans="1:8" x14ac:dyDescent="0.35">
      <c r="B30">
        <v>200</v>
      </c>
      <c r="C30" t="str">
        <f t="shared" si="5"/>
        <v>2ok</v>
      </c>
      <c r="F30" t="str">
        <f>IF(B25&gt;90,IF(C25&gt;90,IF(D25&gt;90,IF(E25&gt;90,"A","NotA"),"NotA"),"NotA"),"NotA")</f>
        <v>A</v>
      </c>
      <c r="G30" t="str">
        <f t="shared" si="4"/>
        <v>A</v>
      </c>
    </row>
  </sheetData>
  <mergeCells count="4">
    <mergeCell ref="D14:Q14"/>
    <mergeCell ref="D15:Q15"/>
    <mergeCell ref="H22:H23"/>
    <mergeCell ref="A19:B1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B71B-9209-4F69-B067-DCCD0210C888}">
  <dimension ref="A1:X214"/>
  <sheetViews>
    <sheetView workbookViewId="0">
      <selection activeCell="H10" sqref="H10"/>
    </sheetView>
  </sheetViews>
  <sheetFormatPr defaultRowHeight="14.5" x14ac:dyDescent="0.35"/>
  <cols>
    <col min="1" max="1" width="19" customWidth="1"/>
    <col min="2" max="2" width="9.6328125" customWidth="1"/>
    <col min="3" max="3" width="18.90625" bestFit="1" customWidth="1"/>
    <col min="4" max="4" width="13.08984375" customWidth="1"/>
    <col min="5" max="5" width="9.453125" bestFit="1" customWidth="1"/>
    <col min="10" max="10" width="10.54296875" bestFit="1" customWidth="1"/>
    <col min="11" max="11" width="9.54296875" bestFit="1" customWidth="1"/>
    <col min="13" max="14" width="10.90625" bestFit="1" customWidth="1"/>
  </cols>
  <sheetData>
    <row r="1" spans="1:24" x14ac:dyDescent="0.35">
      <c r="A1" s="11" t="s">
        <v>224</v>
      </c>
      <c r="J1" s="79" t="s">
        <v>223</v>
      </c>
      <c r="K1" s="79"/>
    </row>
    <row r="3" spans="1:24" x14ac:dyDescent="0.35">
      <c r="A3" s="4" t="s">
        <v>222</v>
      </c>
      <c r="B3" s="4" t="s">
        <v>221</v>
      </c>
      <c r="C3" s="4" t="s">
        <v>220</v>
      </c>
      <c r="D3" s="4" t="s">
        <v>219</v>
      </c>
      <c r="E3" s="4" t="s">
        <v>15</v>
      </c>
      <c r="F3" s="4" t="s">
        <v>218</v>
      </c>
      <c r="J3" s="13" t="s">
        <v>15</v>
      </c>
      <c r="K3" s="13" t="s">
        <v>56</v>
      </c>
      <c r="L3" s="13" t="s">
        <v>216</v>
      </c>
      <c r="M3" s="13" t="s">
        <v>215</v>
      </c>
      <c r="N3" s="13" t="s">
        <v>217</v>
      </c>
    </row>
    <row r="4" spans="1:24" x14ac:dyDescent="0.35">
      <c r="A4" t="s">
        <v>150</v>
      </c>
      <c r="B4" t="s">
        <v>151</v>
      </c>
      <c r="C4" t="s">
        <v>158</v>
      </c>
      <c r="D4">
        <v>548.97149999999999</v>
      </c>
      <c r="E4">
        <v>43586</v>
      </c>
      <c r="F4">
        <v>522.83000000000004</v>
      </c>
      <c r="J4" s="3">
        <v>42929</v>
      </c>
      <c r="K4" t="s">
        <v>209</v>
      </c>
      <c r="L4" t="s">
        <v>51</v>
      </c>
      <c r="M4" s="5">
        <v>2000</v>
      </c>
      <c r="N4" s="5">
        <v>6652</v>
      </c>
    </row>
    <row r="5" spans="1:24" x14ac:dyDescent="0.35">
      <c r="A5" t="s">
        <v>157</v>
      </c>
      <c r="B5" t="s">
        <v>151</v>
      </c>
      <c r="C5" t="s">
        <v>148</v>
      </c>
      <c r="D5">
        <v>80.22</v>
      </c>
      <c r="E5">
        <v>43680</v>
      </c>
      <c r="F5">
        <v>76.400000000000006</v>
      </c>
      <c r="J5" s="3">
        <v>42930</v>
      </c>
      <c r="K5" t="s">
        <v>205</v>
      </c>
      <c r="L5" t="s">
        <v>49</v>
      </c>
      <c r="M5" s="5">
        <v>3000</v>
      </c>
      <c r="N5" s="5">
        <v>2533</v>
      </c>
      <c r="Q5" s="12" t="s">
        <v>56</v>
      </c>
      <c r="S5" s="12" t="s">
        <v>56</v>
      </c>
      <c r="T5" s="12" t="s">
        <v>216</v>
      </c>
      <c r="V5" s="12" t="s">
        <v>215</v>
      </c>
      <c r="X5" s="12" t="s">
        <v>15</v>
      </c>
    </row>
    <row r="6" spans="1:24" x14ac:dyDescent="0.35">
      <c r="A6" t="s">
        <v>150</v>
      </c>
      <c r="B6" t="s">
        <v>149</v>
      </c>
      <c r="C6" t="s">
        <v>156</v>
      </c>
      <c r="D6">
        <v>340.52550000000002</v>
      </c>
      <c r="E6">
        <v>43527</v>
      </c>
      <c r="F6">
        <v>324.31</v>
      </c>
      <c r="J6" s="3">
        <v>42931</v>
      </c>
      <c r="K6" t="s">
        <v>212</v>
      </c>
      <c r="L6" t="s">
        <v>48</v>
      </c>
      <c r="M6" s="5">
        <v>4544</v>
      </c>
      <c r="N6" s="5">
        <v>2121</v>
      </c>
      <c r="Q6" t="s">
        <v>205</v>
      </c>
      <c r="S6" t="s">
        <v>205</v>
      </c>
      <c r="T6" t="s">
        <v>49</v>
      </c>
      <c r="V6" t="s">
        <v>214</v>
      </c>
      <c r="X6" t="s">
        <v>213</v>
      </c>
    </row>
    <row r="7" spans="1:24" x14ac:dyDescent="0.35">
      <c r="A7" t="s">
        <v>150</v>
      </c>
      <c r="B7" t="s">
        <v>149</v>
      </c>
      <c r="C7" t="s">
        <v>158</v>
      </c>
      <c r="D7">
        <v>489.048</v>
      </c>
      <c r="E7" t="s">
        <v>190</v>
      </c>
      <c r="F7">
        <v>465.76</v>
      </c>
      <c r="J7" s="3">
        <v>42932</v>
      </c>
      <c r="K7" t="s">
        <v>205</v>
      </c>
      <c r="L7" t="s">
        <v>49</v>
      </c>
      <c r="M7" s="5">
        <v>2544</v>
      </c>
      <c r="N7" s="5">
        <v>9846</v>
      </c>
    </row>
    <row r="8" spans="1:24" x14ac:dyDescent="0.35">
      <c r="A8" t="s">
        <v>150</v>
      </c>
      <c r="B8" t="s">
        <v>149</v>
      </c>
      <c r="C8" t="s">
        <v>163</v>
      </c>
      <c r="D8">
        <v>634.37850000000003</v>
      </c>
      <c r="E8">
        <v>43679</v>
      </c>
      <c r="F8">
        <v>604.16999999999996</v>
      </c>
      <c r="J8" s="3">
        <v>42933</v>
      </c>
      <c r="K8" t="s">
        <v>212</v>
      </c>
      <c r="L8" t="s">
        <v>46</v>
      </c>
      <c r="M8" s="5">
        <v>5442</v>
      </c>
      <c r="N8" s="5">
        <v>5464</v>
      </c>
    </row>
    <row r="9" spans="1:24" x14ac:dyDescent="0.35">
      <c r="A9" t="s">
        <v>157</v>
      </c>
      <c r="B9" t="s">
        <v>149</v>
      </c>
      <c r="C9" t="s">
        <v>148</v>
      </c>
      <c r="D9">
        <v>627.61649999999997</v>
      </c>
      <c r="E9" t="s">
        <v>197</v>
      </c>
      <c r="F9">
        <v>597.73</v>
      </c>
      <c r="J9" s="3">
        <v>42934</v>
      </c>
      <c r="K9" t="s">
        <v>205</v>
      </c>
      <c r="L9" t="s">
        <v>211</v>
      </c>
      <c r="M9" s="5">
        <v>5464</v>
      </c>
      <c r="N9" s="5">
        <v>4676</v>
      </c>
    </row>
    <row r="10" spans="1:24" x14ac:dyDescent="0.35">
      <c r="A10" t="s">
        <v>150</v>
      </c>
      <c r="B10" t="s">
        <v>151</v>
      </c>
      <c r="C10" t="s">
        <v>148</v>
      </c>
      <c r="D10">
        <v>433.69200000000001</v>
      </c>
      <c r="E10" t="s">
        <v>180</v>
      </c>
      <c r="F10">
        <v>413.04</v>
      </c>
      <c r="J10" s="3">
        <v>42935</v>
      </c>
      <c r="K10" t="s">
        <v>207</v>
      </c>
      <c r="L10" t="s">
        <v>210</v>
      </c>
      <c r="M10" s="5">
        <v>7575</v>
      </c>
      <c r="N10" s="5">
        <v>4564</v>
      </c>
    </row>
    <row r="11" spans="1:24" x14ac:dyDescent="0.35">
      <c r="A11" t="s">
        <v>157</v>
      </c>
      <c r="B11" t="s">
        <v>151</v>
      </c>
      <c r="C11" t="s">
        <v>156</v>
      </c>
      <c r="D11">
        <v>772.38</v>
      </c>
      <c r="E11" t="s">
        <v>201</v>
      </c>
      <c r="F11">
        <v>735.6</v>
      </c>
      <c r="J11" s="3">
        <v>42936</v>
      </c>
      <c r="K11" t="s">
        <v>209</v>
      </c>
      <c r="L11" t="s">
        <v>208</v>
      </c>
      <c r="M11" s="5">
        <v>5423</v>
      </c>
      <c r="N11" s="5">
        <v>5677</v>
      </c>
    </row>
    <row r="12" spans="1:24" x14ac:dyDescent="0.35">
      <c r="A12" t="s">
        <v>150</v>
      </c>
      <c r="B12" t="s">
        <v>151</v>
      </c>
      <c r="C12" t="s">
        <v>158</v>
      </c>
      <c r="D12">
        <v>76.146000000000001</v>
      </c>
      <c r="E12">
        <v>43739</v>
      </c>
      <c r="F12">
        <v>72.52</v>
      </c>
      <c r="J12" s="3">
        <v>42937</v>
      </c>
      <c r="K12" t="s">
        <v>207</v>
      </c>
      <c r="L12" t="s">
        <v>206</v>
      </c>
      <c r="M12" s="5">
        <v>475</v>
      </c>
      <c r="N12" s="5">
        <v>4545</v>
      </c>
    </row>
    <row r="13" spans="1:24" x14ac:dyDescent="0.35">
      <c r="A13" t="s">
        <v>152</v>
      </c>
      <c r="B13" t="s">
        <v>151</v>
      </c>
      <c r="C13" t="s">
        <v>165</v>
      </c>
      <c r="D13">
        <v>172.74600000000001</v>
      </c>
      <c r="E13" t="s">
        <v>181</v>
      </c>
      <c r="F13">
        <v>164.52</v>
      </c>
      <c r="J13" s="3">
        <v>42938</v>
      </c>
      <c r="K13" t="s">
        <v>205</v>
      </c>
      <c r="L13" t="s">
        <v>204</v>
      </c>
      <c r="M13" s="5">
        <v>2133</v>
      </c>
      <c r="N13" s="5">
        <v>5446</v>
      </c>
    </row>
    <row r="14" spans="1:24" x14ac:dyDescent="0.35">
      <c r="A14" t="s">
        <v>152</v>
      </c>
      <c r="B14" t="s">
        <v>151</v>
      </c>
      <c r="C14" t="s">
        <v>154</v>
      </c>
      <c r="D14">
        <v>60.816000000000003</v>
      </c>
      <c r="E14">
        <v>43618</v>
      </c>
      <c r="F14">
        <v>57.92</v>
      </c>
    </row>
    <row r="15" spans="1:24" x14ac:dyDescent="0.35">
      <c r="A15" t="s">
        <v>152</v>
      </c>
      <c r="B15" t="s">
        <v>149</v>
      </c>
      <c r="C15" t="s">
        <v>148</v>
      </c>
      <c r="D15">
        <v>107.142</v>
      </c>
      <c r="E15">
        <v>43711</v>
      </c>
      <c r="F15">
        <v>102.04</v>
      </c>
    </row>
    <row r="16" spans="1:24" x14ac:dyDescent="0.35">
      <c r="A16" t="s">
        <v>150</v>
      </c>
      <c r="B16" t="s">
        <v>151</v>
      </c>
      <c r="C16" t="s">
        <v>148</v>
      </c>
      <c r="D16">
        <v>246.48750000000001</v>
      </c>
      <c r="E16">
        <v>43801</v>
      </c>
      <c r="F16">
        <v>234.75</v>
      </c>
    </row>
    <row r="17" spans="1:6" x14ac:dyDescent="0.35">
      <c r="A17" t="s">
        <v>150</v>
      </c>
      <c r="B17" t="s">
        <v>149</v>
      </c>
      <c r="C17" t="s">
        <v>165</v>
      </c>
      <c r="D17">
        <v>453.495</v>
      </c>
      <c r="E17">
        <v>43648</v>
      </c>
      <c r="F17">
        <v>431.9</v>
      </c>
    </row>
    <row r="18" spans="1:6" x14ac:dyDescent="0.35">
      <c r="A18" t="s">
        <v>150</v>
      </c>
      <c r="B18" t="s">
        <v>151</v>
      </c>
      <c r="C18" t="s">
        <v>158</v>
      </c>
      <c r="D18">
        <v>749.49</v>
      </c>
      <c r="E18" t="s">
        <v>195</v>
      </c>
      <c r="F18">
        <v>713.8</v>
      </c>
    </row>
    <row r="19" spans="1:6" x14ac:dyDescent="0.35">
      <c r="A19" t="s">
        <v>152</v>
      </c>
      <c r="B19" t="s">
        <v>151</v>
      </c>
      <c r="C19" t="s">
        <v>163</v>
      </c>
      <c r="D19">
        <v>590.43600000000004</v>
      </c>
      <c r="E19" t="s">
        <v>172</v>
      </c>
      <c r="F19">
        <v>562.32000000000005</v>
      </c>
    </row>
    <row r="20" spans="1:6" x14ac:dyDescent="0.35">
      <c r="A20" t="s">
        <v>150</v>
      </c>
      <c r="B20" t="s">
        <v>151</v>
      </c>
      <c r="C20" t="s">
        <v>158</v>
      </c>
      <c r="D20">
        <v>506.63549999999998</v>
      </c>
      <c r="E20">
        <v>43772</v>
      </c>
      <c r="F20">
        <v>482.51</v>
      </c>
    </row>
    <row r="21" spans="1:6" x14ac:dyDescent="0.35">
      <c r="A21" t="s">
        <v>150</v>
      </c>
      <c r="B21" t="s">
        <v>149</v>
      </c>
      <c r="C21" t="s">
        <v>163</v>
      </c>
      <c r="D21">
        <v>457.44299999999998</v>
      </c>
      <c r="E21">
        <v>43466</v>
      </c>
      <c r="F21">
        <v>435.66</v>
      </c>
    </row>
    <row r="22" spans="1:6" x14ac:dyDescent="0.35">
      <c r="A22" t="s">
        <v>150</v>
      </c>
      <c r="B22" t="s">
        <v>149</v>
      </c>
      <c r="C22" t="s">
        <v>165</v>
      </c>
      <c r="D22">
        <v>172.2105</v>
      </c>
      <c r="E22" t="s">
        <v>186</v>
      </c>
      <c r="F22">
        <v>164.01</v>
      </c>
    </row>
    <row r="23" spans="1:6" x14ac:dyDescent="0.35">
      <c r="A23" t="s">
        <v>152</v>
      </c>
      <c r="B23" t="s">
        <v>151</v>
      </c>
      <c r="C23" t="s">
        <v>156</v>
      </c>
      <c r="D23">
        <v>84.63</v>
      </c>
      <c r="E23">
        <v>43772</v>
      </c>
      <c r="F23">
        <v>80.599999999999994</v>
      </c>
    </row>
    <row r="24" spans="1:6" x14ac:dyDescent="0.35">
      <c r="A24" t="s">
        <v>157</v>
      </c>
      <c r="B24" t="s">
        <v>149</v>
      </c>
      <c r="C24" t="s">
        <v>148</v>
      </c>
      <c r="D24">
        <v>451.71</v>
      </c>
      <c r="E24" t="s">
        <v>180</v>
      </c>
      <c r="F24">
        <v>430.2</v>
      </c>
    </row>
    <row r="25" spans="1:6" x14ac:dyDescent="0.35">
      <c r="A25" t="s">
        <v>152</v>
      </c>
      <c r="B25" t="s">
        <v>149</v>
      </c>
      <c r="C25" t="s">
        <v>158</v>
      </c>
      <c r="D25">
        <v>277.137</v>
      </c>
      <c r="E25">
        <v>43588</v>
      </c>
      <c r="F25">
        <v>263.94</v>
      </c>
    </row>
    <row r="26" spans="1:6" x14ac:dyDescent="0.35">
      <c r="A26" t="s">
        <v>152</v>
      </c>
      <c r="B26" t="s">
        <v>149</v>
      </c>
      <c r="C26" t="s">
        <v>156</v>
      </c>
      <c r="D26">
        <v>69.72</v>
      </c>
      <c r="E26" t="s">
        <v>161</v>
      </c>
      <c r="F26">
        <v>66.400000000000006</v>
      </c>
    </row>
    <row r="27" spans="1:6" x14ac:dyDescent="0.35">
      <c r="A27" t="s">
        <v>150</v>
      </c>
      <c r="B27" t="s">
        <v>149</v>
      </c>
      <c r="C27" t="s">
        <v>148</v>
      </c>
      <c r="D27">
        <v>181.44</v>
      </c>
      <c r="E27" t="s">
        <v>164</v>
      </c>
      <c r="F27">
        <v>172.8</v>
      </c>
    </row>
    <row r="28" spans="1:6" x14ac:dyDescent="0.35">
      <c r="A28" t="s">
        <v>150</v>
      </c>
      <c r="B28" t="s">
        <v>149</v>
      </c>
      <c r="C28" t="s">
        <v>163</v>
      </c>
      <c r="D28">
        <v>279.18450000000001</v>
      </c>
      <c r="E28">
        <v>43499</v>
      </c>
      <c r="F28">
        <v>265.89</v>
      </c>
    </row>
    <row r="29" spans="1:6" x14ac:dyDescent="0.35">
      <c r="A29" t="s">
        <v>150</v>
      </c>
      <c r="B29" t="s">
        <v>151</v>
      </c>
      <c r="C29" t="s">
        <v>156</v>
      </c>
      <c r="D29">
        <v>441.75599999999997</v>
      </c>
      <c r="E29" t="s">
        <v>194</v>
      </c>
      <c r="F29">
        <v>420.72</v>
      </c>
    </row>
    <row r="30" spans="1:6" x14ac:dyDescent="0.35">
      <c r="A30" t="s">
        <v>152</v>
      </c>
      <c r="B30" t="s">
        <v>149</v>
      </c>
      <c r="C30" t="s">
        <v>154</v>
      </c>
      <c r="D30">
        <v>35.195999999999998</v>
      </c>
      <c r="E30">
        <v>43679</v>
      </c>
      <c r="F30">
        <v>33.520000000000003</v>
      </c>
    </row>
    <row r="31" spans="1:6" x14ac:dyDescent="0.35">
      <c r="A31" t="s">
        <v>150</v>
      </c>
      <c r="B31" t="s">
        <v>151</v>
      </c>
      <c r="C31" t="s">
        <v>154</v>
      </c>
      <c r="D31">
        <v>184.107</v>
      </c>
      <c r="E31">
        <v>43741</v>
      </c>
      <c r="F31">
        <v>175.34</v>
      </c>
    </row>
    <row r="32" spans="1:6" x14ac:dyDescent="0.35">
      <c r="A32" t="s">
        <v>152</v>
      </c>
      <c r="B32" t="s">
        <v>151</v>
      </c>
      <c r="C32" t="s">
        <v>165</v>
      </c>
      <c r="D32">
        <v>463.89</v>
      </c>
      <c r="E32" t="s">
        <v>147</v>
      </c>
      <c r="F32">
        <v>441.8</v>
      </c>
    </row>
    <row r="33" spans="1:6" x14ac:dyDescent="0.35">
      <c r="A33" t="s">
        <v>150</v>
      </c>
      <c r="B33" t="s">
        <v>149</v>
      </c>
      <c r="C33" t="s">
        <v>158</v>
      </c>
      <c r="D33">
        <v>235.2105</v>
      </c>
      <c r="E33" t="s">
        <v>161</v>
      </c>
      <c r="F33">
        <v>224.01</v>
      </c>
    </row>
    <row r="34" spans="1:6" x14ac:dyDescent="0.35">
      <c r="A34" t="s">
        <v>152</v>
      </c>
      <c r="B34" t="s">
        <v>149</v>
      </c>
      <c r="C34" t="s">
        <v>154</v>
      </c>
      <c r="D34">
        <v>494.1825</v>
      </c>
      <c r="E34" t="s">
        <v>180</v>
      </c>
      <c r="F34">
        <v>470.65</v>
      </c>
    </row>
    <row r="35" spans="1:6" x14ac:dyDescent="0.35">
      <c r="A35" t="s">
        <v>152</v>
      </c>
      <c r="B35" t="s">
        <v>149</v>
      </c>
      <c r="C35" t="s">
        <v>163</v>
      </c>
      <c r="D35">
        <v>737.76149999999996</v>
      </c>
      <c r="E35" t="s">
        <v>173</v>
      </c>
      <c r="F35">
        <v>702.63</v>
      </c>
    </row>
    <row r="36" spans="1:6" x14ac:dyDescent="0.35">
      <c r="A36" t="s">
        <v>152</v>
      </c>
      <c r="B36" t="s">
        <v>149</v>
      </c>
      <c r="C36" t="s">
        <v>163</v>
      </c>
      <c r="D36">
        <v>703.75199999999995</v>
      </c>
      <c r="E36">
        <v>43739</v>
      </c>
      <c r="F36">
        <v>670.24</v>
      </c>
    </row>
    <row r="37" spans="1:6" x14ac:dyDescent="0.35">
      <c r="A37" t="s">
        <v>150</v>
      </c>
      <c r="B37" t="s">
        <v>149</v>
      </c>
      <c r="C37" t="s">
        <v>158</v>
      </c>
      <c r="D37">
        <v>202.81800000000001</v>
      </c>
      <c r="E37" t="s">
        <v>161</v>
      </c>
      <c r="F37">
        <v>193.16</v>
      </c>
    </row>
    <row r="38" spans="1:6" x14ac:dyDescent="0.35">
      <c r="A38" t="s">
        <v>157</v>
      </c>
      <c r="B38" t="s">
        <v>151</v>
      </c>
      <c r="C38" t="s">
        <v>165</v>
      </c>
      <c r="D38">
        <v>417.56400000000002</v>
      </c>
      <c r="E38">
        <v>43618</v>
      </c>
      <c r="F38">
        <v>397.68</v>
      </c>
    </row>
    <row r="39" spans="1:6" x14ac:dyDescent="0.35">
      <c r="A39" t="s">
        <v>157</v>
      </c>
      <c r="B39" t="s">
        <v>151</v>
      </c>
      <c r="C39" t="s">
        <v>163</v>
      </c>
      <c r="D39">
        <v>71.525999999999996</v>
      </c>
      <c r="E39">
        <v>43647</v>
      </c>
      <c r="F39">
        <v>68.12</v>
      </c>
    </row>
    <row r="40" spans="1:6" x14ac:dyDescent="0.35">
      <c r="A40" t="s">
        <v>150</v>
      </c>
      <c r="B40" t="s">
        <v>149</v>
      </c>
      <c r="C40" t="s">
        <v>163</v>
      </c>
      <c r="D40">
        <v>328.755</v>
      </c>
      <c r="E40">
        <v>43741</v>
      </c>
      <c r="F40">
        <v>313.10000000000002</v>
      </c>
    </row>
    <row r="41" spans="1:6" x14ac:dyDescent="0.35">
      <c r="A41" t="s">
        <v>150</v>
      </c>
      <c r="B41" t="s">
        <v>151</v>
      </c>
      <c r="C41" t="s">
        <v>148</v>
      </c>
      <c r="D41">
        <v>575.31600000000003</v>
      </c>
      <c r="E41" t="s">
        <v>172</v>
      </c>
      <c r="F41">
        <v>547.91999999999996</v>
      </c>
    </row>
    <row r="42" spans="1:6" x14ac:dyDescent="0.35">
      <c r="A42" t="s">
        <v>157</v>
      </c>
      <c r="B42" t="s">
        <v>151</v>
      </c>
      <c r="C42" t="s">
        <v>158</v>
      </c>
      <c r="D42">
        <v>461.32799999999997</v>
      </c>
      <c r="E42" t="s">
        <v>166</v>
      </c>
      <c r="F42">
        <v>439.36</v>
      </c>
    </row>
    <row r="43" spans="1:6" x14ac:dyDescent="0.35">
      <c r="A43" t="s">
        <v>152</v>
      </c>
      <c r="B43" t="s">
        <v>149</v>
      </c>
      <c r="C43" t="s">
        <v>156</v>
      </c>
      <c r="D43">
        <v>253.00800000000001</v>
      </c>
      <c r="E43">
        <v>43527</v>
      </c>
      <c r="F43">
        <v>240.96</v>
      </c>
    </row>
    <row r="44" spans="1:6" x14ac:dyDescent="0.35">
      <c r="A44" t="s">
        <v>152</v>
      </c>
      <c r="B44" t="s">
        <v>151</v>
      </c>
      <c r="C44" t="s">
        <v>156</v>
      </c>
      <c r="D44">
        <v>91.055999999999997</v>
      </c>
      <c r="E44" t="s">
        <v>203</v>
      </c>
      <c r="F44">
        <v>86.72</v>
      </c>
    </row>
    <row r="45" spans="1:6" x14ac:dyDescent="0.35">
      <c r="A45" t="s">
        <v>157</v>
      </c>
      <c r="B45" t="s">
        <v>149</v>
      </c>
      <c r="C45" t="s">
        <v>156</v>
      </c>
      <c r="D45">
        <v>117.831</v>
      </c>
      <c r="E45">
        <v>43498</v>
      </c>
      <c r="F45">
        <v>112.22</v>
      </c>
    </row>
    <row r="46" spans="1:6" x14ac:dyDescent="0.35">
      <c r="A46" t="s">
        <v>152</v>
      </c>
      <c r="B46" t="s">
        <v>151</v>
      </c>
      <c r="C46" t="s">
        <v>163</v>
      </c>
      <c r="D46">
        <v>435.45600000000002</v>
      </c>
      <c r="E46">
        <v>43679</v>
      </c>
      <c r="F46">
        <v>414.72</v>
      </c>
    </row>
    <row r="47" spans="1:6" x14ac:dyDescent="0.35">
      <c r="A47" t="s">
        <v>157</v>
      </c>
      <c r="B47" t="s">
        <v>151</v>
      </c>
      <c r="C47" t="s">
        <v>165</v>
      </c>
      <c r="D47">
        <v>829.08</v>
      </c>
      <c r="E47">
        <v>43558</v>
      </c>
      <c r="F47">
        <v>789.6</v>
      </c>
    </row>
    <row r="48" spans="1:6" x14ac:dyDescent="0.35">
      <c r="A48" t="s">
        <v>157</v>
      </c>
      <c r="B48" t="s">
        <v>149</v>
      </c>
      <c r="C48" t="s">
        <v>158</v>
      </c>
      <c r="D48">
        <v>32.277000000000001</v>
      </c>
      <c r="E48" t="s">
        <v>171</v>
      </c>
      <c r="F48">
        <v>30.74</v>
      </c>
    </row>
    <row r="49" spans="1:6" x14ac:dyDescent="0.35">
      <c r="A49" t="s">
        <v>152</v>
      </c>
      <c r="B49" t="s">
        <v>151</v>
      </c>
      <c r="C49" t="s">
        <v>148</v>
      </c>
      <c r="D49">
        <v>394.63200000000001</v>
      </c>
      <c r="E49">
        <v>43711</v>
      </c>
      <c r="F49">
        <v>375.84</v>
      </c>
    </row>
    <row r="50" spans="1:6" x14ac:dyDescent="0.35">
      <c r="A50" t="s">
        <v>152</v>
      </c>
      <c r="B50" t="s">
        <v>149</v>
      </c>
      <c r="C50" t="s">
        <v>158</v>
      </c>
      <c r="D50">
        <v>535.72050000000002</v>
      </c>
      <c r="E50" t="s">
        <v>196</v>
      </c>
      <c r="F50">
        <v>510.21</v>
      </c>
    </row>
    <row r="51" spans="1:6" x14ac:dyDescent="0.35">
      <c r="A51" t="s">
        <v>152</v>
      </c>
      <c r="B51" t="s">
        <v>151</v>
      </c>
      <c r="C51" t="s">
        <v>165</v>
      </c>
      <c r="D51">
        <v>189.09450000000001</v>
      </c>
      <c r="E51">
        <v>43618</v>
      </c>
      <c r="F51">
        <v>180.09</v>
      </c>
    </row>
    <row r="52" spans="1:6" x14ac:dyDescent="0.35">
      <c r="A52" t="s">
        <v>152</v>
      </c>
      <c r="B52" t="s">
        <v>149</v>
      </c>
      <c r="C52" t="s">
        <v>148</v>
      </c>
      <c r="D52">
        <v>119.259</v>
      </c>
      <c r="E52">
        <v>43740</v>
      </c>
      <c r="F52">
        <v>113.58</v>
      </c>
    </row>
    <row r="53" spans="1:6" x14ac:dyDescent="0.35">
      <c r="A53" t="s">
        <v>157</v>
      </c>
      <c r="B53" t="s">
        <v>151</v>
      </c>
      <c r="C53" t="s">
        <v>154</v>
      </c>
      <c r="D53">
        <v>867.61500000000001</v>
      </c>
      <c r="E53" t="s">
        <v>169</v>
      </c>
      <c r="F53">
        <v>826.3</v>
      </c>
    </row>
    <row r="54" spans="1:6" x14ac:dyDescent="0.35">
      <c r="A54" t="s">
        <v>157</v>
      </c>
      <c r="B54" t="s">
        <v>149</v>
      </c>
      <c r="C54" t="s">
        <v>165</v>
      </c>
      <c r="D54">
        <v>671.79</v>
      </c>
      <c r="E54">
        <v>43526</v>
      </c>
      <c r="F54">
        <v>639.79999999999995</v>
      </c>
    </row>
    <row r="55" spans="1:6" x14ac:dyDescent="0.35">
      <c r="A55" t="s">
        <v>150</v>
      </c>
      <c r="B55" t="s">
        <v>151</v>
      </c>
      <c r="C55" t="s">
        <v>165</v>
      </c>
      <c r="D55">
        <v>234.0975</v>
      </c>
      <c r="E55">
        <v>43740</v>
      </c>
      <c r="F55">
        <v>222.95</v>
      </c>
    </row>
    <row r="56" spans="1:6" x14ac:dyDescent="0.35">
      <c r="A56" t="s">
        <v>152</v>
      </c>
      <c r="B56" t="s">
        <v>151</v>
      </c>
      <c r="C56" t="s">
        <v>154</v>
      </c>
      <c r="D56">
        <v>75.054000000000002</v>
      </c>
      <c r="E56" t="s">
        <v>194</v>
      </c>
      <c r="F56">
        <v>71.48</v>
      </c>
    </row>
    <row r="57" spans="1:6" x14ac:dyDescent="0.35">
      <c r="A57" t="s">
        <v>157</v>
      </c>
      <c r="B57" t="s">
        <v>149</v>
      </c>
      <c r="C57" t="s">
        <v>154</v>
      </c>
      <c r="D57">
        <v>16.201499999999999</v>
      </c>
      <c r="E57" t="s">
        <v>147</v>
      </c>
      <c r="F57">
        <v>15.43</v>
      </c>
    </row>
    <row r="58" spans="1:6" x14ac:dyDescent="0.35">
      <c r="A58" t="s">
        <v>152</v>
      </c>
      <c r="B58" t="s">
        <v>149</v>
      </c>
      <c r="C58" t="s">
        <v>156</v>
      </c>
      <c r="D58">
        <v>33.936</v>
      </c>
      <c r="E58">
        <v>43649</v>
      </c>
      <c r="F58">
        <v>32.32</v>
      </c>
    </row>
    <row r="59" spans="1:6" x14ac:dyDescent="0.35">
      <c r="A59" t="s">
        <v>157</v>
      </c>
      <c r="B59" t="s">
        <v>151</v>
      </c>
      <c r="C59" t="s">
        <v>148</v>
      </c>
      <c r="D59">
        <v>722.23199999999997</v>
      </c>
      <c r="E59" t="s">
        <v>202</v>
      </c>
      <c r="F59">
        <v>687.84</v>
      </c>
    </row>
    <row r="60" spans="1:6" x14ac:dyDescent="0.35">
      <c r="A60" t="s">
        <v>150</v>
      </c>
      <c r="B60" t="s">
        <v>149</v>
      </c>
      <c r="C60" t="s">
        <v>156</v>
      </c>
      <c r="D60">
        <v>93.114000000000004</v>
      </c>
      <c r="E60" t="s">
        <v>184</v>
      </c>
      <c r="F60">
        <v>88.68</v>
      </c>
    </row>
    <row r="61" spans="1:6" x14ac:dyDescent="0.35">
      <c r="A61" t="s">
        <v>150</v>
      </c>
      <c r="B61" t="s">
        <v>149</v>
      </c>
      <c r="C61" t="s">
        <v>158</v>
      </c>
      <c r="D61">
        <v>752.64</v>
      </c>
      <c r="E61">
        <v>43648</v>
      </c>
      <c r="F61">
        <v>716.8</v>
      </c>
    </row>
    <row r="62" spans="1:6" x14ac:dyDescent="0.35">
      <c r="A62" t="s">
        <v>150</v>
      </c>
      <c r="B62" t="s">
        <v>151</v>
      </c>
      <c r="C62" t="s">
        <v>156</v>
      </c>
      <c r="D62">
        <v>759.67499999999995</v>
      </c>
      <c r="E62" t="s">
        <v>192</v>
      </c>
      <c r="F62">
        <v>723.5</v>
      </c>
    </row>
    <row r="63" spans="1:6" x14ac:dyDescent="0.35">
      <c r="A63" t="s">
        <v>157</v>
      </c>
      <c r="B63" t="s">
        <v>149</v>
      </c>
      <c r="C63" t="s">
        <v>148</v>
      </c>
      <c r="D63">
        <v>192.84299999999999</v>
      </c>
      <c r="E63">
        <v>43802</v>
      </c>
      <c r="F63">
        <v>183.66</v>
      </c>
    </row>
    <row r="64" spans="1:6" x14ac:dyDescent="0.35">
      <c r="A64" t="s">
        <v>157</v>
      </c>
      <c r="B64" t="s">
        <v>151</v>
      </c>
      <c r="C64" t="s">
        <v>163</v>
      </c>
      <c r="D64">
        <v>77.930999999999997</v>
      </c>
      <c r="E64" t="s">
        <v>159</v>
      </c>
      <c r="F64">
        <v>74.22</v>
      </c>
    </row>
    <row r="65" spans="1:6" x14ac:dyDescent="0.35">
      <c r="A65" t="s">
        <v>157</v>
      </c>
      <c r="B65" t="s">
        <v>149</v>
      </c>
      <c r="C65" t="s">
        <v>156</v>
      </c>
      <c r="D65">
        <v>351.09899999999999</v>
      </c>
      <c r="E65" t="s">
        <v>201</v>
      </c>
      <c r="F65">
        <v>334.38</v>
      </c>
    </row>
    <row r="66" spans="1:6" x14ac:dyDescent="0.35">
      <c r="A66" t="s">
        <v>152</v>
      </c>
      <c r="B66" t="s">
        <v>151</v>
      </c>
      <c r="C66" t="s">
        <v>163</v>
      </c>
      <c r="D66">
        <v>520.41150000000005</v>
      </c>
      <c r="E66">
        <v>43526</v>
      </c>
      <c r="F66">
        <v>495.63</v>
      </c>
    </row>
    <row r="67" spans="1:6" x14ac:dyDescent="0.35">
      <c r="A67" t="s">
        <v>150</v>
      </c>
      <c r="B67" t="s">
        <v>149</v>
      </c>
      <c r="C67" t="s">
        <v>163</v>
      </c>
      <c r="D67">
        <v>166.005</v>
      </c>
      <c r="E67">
        <v>43619</v>
      </c>
      <c r="F67">
        <v>158.1</v>
      </c>
    </row>
    <row r="68" spans="1:6" x14ac:dyDescent="0.35">
      <c r="A68" t="s">
        <v>152</v>
      </c>
      <c r="B68" t="s">
        <v>149</v>
      </c>
      <c r="C68" t="s">
        <v>158</v>
      </c>
      <c r="D68">
        <v>318.108</v>
      </c>
      <c r="E68" t="s">
        <v>191</v>
      </c>
      <c r="F68">
        <v>302.95999999999998</v>
      </c>
    </row>
    <row r="69" spans="1:6" x14ac:dyDescent="0.35">
      <c r="A69" t="s">
        <v>150</v>
      </c>
      <c r="B69" t="s">
        <v>149</v>
      </c>
      <c r="C69" t="s">
        <v>158</v>
      </c>
      <c r="D69">
        <v>166.63499999999999</v>
      </c>
      <c r="E69" t="s">
        <v>183</v>
      </c>
      <c r="F69">
        <v>158.69999999999999</v>
      </c>
    </row>
    <row r="70" spans="1:6" x14ac:dyDescent="0.35">
      <c r="A70" t="s">
        <v>157</v>
      </c>
      <c r="B70" t="s">
        <v>151</v>
      </c>
      <c r="C70" t="s">
        <v>158</v>
      </c>
      <c r="D70">
        <v>70.287000000000006</v>
      </c>
      <c r="E70">
        <v>43740</v>
      </c>
      <c r="F70">
        <v>66.94</v>
      </c>
    </row>
    <row r="71" spans="1:6" x14ac:dyDescent="0.35">
      <c r="A71" t="s">
        <v>152</v>
      </c>
      <c r="B71" t="s">
        <v>151</v>
      </c>
      <c r="C71" t="s">
        <v>154</v>
      </c>
      <c r="D71">
        <v>614.94299999999998</v>
      </c>
      <c r="E71">
        <v>43647</v>
      </c>
      <c r="F71">
        <v>585.66</v>
      </c>
    </row>
    <row r="72" spans="1:6" x14ac:dyDescent="0.35">
      <c r="A72" t="s">
        <v>150</v>
      </c>
      <c r="B72" t="s">
        <v>149</v>
      </c>
      <c r="C72" t="s">
        <v>163</v>
      </c>
      <c r="D72">
        <v>827.08500000000004</v>
      </c>
      <c r="E72" t="s">
        <v>200</v>
      </c>
      <c r="F72">
        <v>787.7</v>
      </c>
    </row>
    <row r="73" spans="1:6" x14ac:dyDescent="0.35">
      <c r="A73" t="s">
        <v>150</v>
      </c>
      <c r="B73" t="s">
        <v>151</v>
      </c>
      <c r="C73" t="s">
        <v>158</v>
      </c>
      <c r="D73">
        <v>19.246500000000001</v>
      </c>
      <c r="E73">
        <v>43498</v>
      </c>
      <c r="F73">
        <v>18.329999999999998</v>
      </c>
    </row>
    <row r="74" spans="1:6" x14ac:dyDescent="0.35">
      <c r="A74" t="s">
        <v>157</v>
      </c>
      <c r="B74" t="s">
        <v>149</v>
      </c>
      <c r="C74" t="s">
        <v>165</v>
      </c>
      <c r="D74">
        <v>939.54</v>
      </c>
      <c r="E74">
        <v>43617</v>
      </c>
      <c r="F74">
        <v>894.8</v>
      </c>
    </row>
    <row r="75" spans="1:6" x14ac:dyDescent="0.35">
      <c r="A75" t="s">
        <v>157</v>
      </c>
      <c r="B75" t="s">
        <v>149</v>
      </c>
      <c r="C75" t="s">
        <v>154</v>
      </c>
      <c r="D75">
        <v>652.26</v>
      </c>
      <c r="E75">
        <v>43771</v>
      </c>
      <c r="F75">
        <v>621.20000000000005</v>
      </c>
    </row>
    <row r="76" spans="1:6" x14ac:dyDescent="0.35">
      <c r="A76" t="s">
        <v>152</v>
      </c>
      <c r="B76" t="s">
        <v>151</v>
      </c>
      <c r="C76" t="s">
        <v>165</v>
      </c>
      <c r="D76">
        <v>152.83799999999999</v>
      </c>
      <c r="E76">
        <v>43588</v>
      </c>
      <c r="F76">
        <v>145.56</v>
      </c>
    </row>
    <row r="77" spans="1:6" x14ac:dyDescent="0.35">
      <c r="A77" t="s">
        <v>157</v>
      </c>
      <c r="B77" t="s">
        <v>151</v>
      </c>
      <c r="C77" t="s">
        <v>148</v>
      </c>
      <c r="D77">
        <v>478.233</v>
      </c>
      <c r="E77">
        <v>43711</v>
      </c>
      <c r="F77">
        <v>455.46</v>
      </c>
    </row>
    <row r="78" spans="1:6" x14ac:dyDescent="0.35">
      <c r="A78" t="s">
        <v>150</v>
      </c>
      <c r="B78" t="s">
        <v>149</v>
      </c>
      <c r="C78" t="s">
        <v>156</v>
      </c>
      <c r="D78">
        <v>705.63149999999996</v>
      </c>
      <c r="E78" t="s">
        <v>199</v>
      </c>
      <c r="F78">
        <v>672.03</v>
      </c>
    </row>
    <row r="79" spans="1:6" x14ac:dyDescent="0.35">
      <c r="A79" t="s">
        <v>157</v>
      </c>
      <c r="B79" t="s">
        <v>151</v>
      </c>
      <c r="C79" t="s">
        <v>148</v>
      </c>
      <c r="D79">
        <v>437.32499999999999</v>
      </c>
      <c r="E79" t="s">
        <v>168</v>
      </c>
      <c r="F79">
        <v>416.5</v>
      </c>
    </row>
    <row r="80" spans="1:6" x14ac:dyDescent="0.35">
      <c r="A80" t="s">
        <v>157</v>
      </c>
      <c r="B80" t="s">
        <v>149</v>
      </c>
      <c r="C80" t="s">
        <v>154</v>
      </c>
      <c r="D80">
        <v>463.428</v>
      </c>
      <c r="E80">
        <v>43709</v>
      </c>
      <c r="F80">
        <v>441.36</v>
      </c>
    </row>
    <row r="81" spans="1:6" x14ac:dyDescent="0.35">
      <c r="A81" t="s">
        <v>150</v>
      </c>
      <c r="B81" t="s">
        <v>151</v>
      </c>
      <c r="C81" t="s">
        <v>154</v>
      </c>
      <c r="D81">
        <v>189.09450000000001</v>
      </c>
      <c r="E81">
        <v>43800</v>
      </c>
      <c r="F81">
        <v>180.09</v>
      </c>
    </row>
    <row r="82" spans="1:6" x14ac:dyDescent="0.35">
      <c r="A82" t="s">
        <v>157</v>
      </c>
      <c r="B82" t="s">
        <v>151</v>
      </c>
      <c r="C82" t="s">
        <v>165</v>
      </c>
      <c r="D82">
        <v>822.255</v>
      </c>
      <c r="E82">
        <v>43588</v>
      </c>
      <c r="F82">
        <v>783.1</v>
      </c>
    </row>
    <row r="83" spans="1:6" x14ac:dyDescent="0.35">
      <c r="A83" t="s">
        <v>157</v>
      </c>
      <c r="B83" t="s">
        <v>151</v>
      </c>
      <c r="C83" t="s">
        <v>158</v>
      </c>
      <c r="D83">
        <v>106.995</v>
      </c>
      <c r="E83" t="s">
        <v>199</v>
      </c>
      <c r="F83">
        <v>101.9</v>
      </c>
    </row>
    <row r="84" spans="1:6" x14ac:dyDescent="0.35">
      <c r="A84" t="s">
        <v>157</v>
      </c>
      <c r="B84" t="s">
        <v>151</v>
      </c>
      <c r="C84" t="s">
        <v>158</v>
      </c>
      <c r="D84">
        <v>624.89700000000005</v>
      </c>
      <c r="E84" t="s">
        <v>186</v>
      </c>
      <c r="F84">
        <v>595.14</v>
      </c>
    </row>
    <row r="85" spans="1:6" x14ac:dyDescent="0.35">
      <c r="A85" t="s">
        <v>152</v>
      </c>
      <c r="B85" t="s">
        <v>151</v>
      </c>
      <c r="C85" t="s">
        <v>165</v>
      </c>
      <c r="D85">
        <v>304.54199999999997</v>
      </c>
      <c r="E85" t="s">
        <v>170</v>
      </c>
      <c r="F85">
        <v>290.04000000000002</v>
      </c>
    </row>
    <row r="86" spans="1:6" x14ac:dyDescent="0.35">
      <c r="A86" t="s">
        <v>157</v>
      </c>
      <c r="B86" t="s">
        <v>149</v>
      </c>
      <c r="C86" t="s">
        <v>165</v>
      </c>
      <c r="D86">
        <v>161.69999999999999</v>
      </c>
      <c r="E86" t="s">
        <v>174</v>
      </c>
      <c r="F86">
        <v>154</v>
      </c>
    </row>
    <row r="87" spans="1:6" x14ac:dyDescent="0.35">
      <c r="A87" t="s">
        <v>157</v>
      </c>
      <c r="B87" t="s">
        <v>151</v>
      </c>
      <c r="C87" t="s">
        <v>165</v>
      </c>
      <c r="D87">
        <v>337.512</v>
      </c>
      <c r="E87" t="s">
        <v>198</v>
      </c>
      <c r="F87">
        <v>321.44</v>
      </c>
    </row>
    <row r="88" spans="1:6" x14ac:dyDescent="0.35">
      <c r="A88" t="s">
        <v>157</v>
      </c>
      <c r="B88" t="s">
        <v>149</v>
      </c>
      <c r="C88" t="s">
        <v>163</v>
      </c>
      <c r="D88">
        <v>256.77749999999997</v>
      </c>
      <c r="E88">
        <v>43711</v>
      </c>
      <c r="F88">
        <v>244.55</v>
      </c>
    </row>
    <row r="89" spans="1:6" x14ac:dyDescent="0.35">
      <c r="A89" t="s">
        <v>157</v>
      </c>
      <c r="B89" t="s">
        <v>151</v>
      </c>
      <c r="C89" t="s">
        <v>163</v>
      </c>
      <c r="D89">
        <v>610.49099999999999</v>
      </c>
      <c r="E89">
        <v>43588</v>
      </c>
      <c r="F89">
        <v>581.41999999999996</v>
      </c>
    </row>
    <row r="90" spans="1:6" x14ac:dyDescent="0.35">
      <c r="A90" t="s">
        <v>157</v>
      </c>
      <c r="B90" t="s">
        <v>149</v>
      </c>
      <c r="C90" t="s">
        <v>154</v>
      </c>
      <c r="D90">
        <v>401.73</v>
      </c>
      <c r="E90" t="s">
        <v>197</v>
      </c>
      <c r="F90">
        <v>382.6</v>
      </c>
    </row>
    <row r="91" spans="1:6" x14ac:dyDescent="0.35">
      <c r="A91" t="s">
        <v>150</v>
      </c>
      <c r="B91" t="s">
        <v>149</v>
      </c>
      <c r="C91" t="s">
        <v>165</v>
      </c>
      <c r="D91">
        <v>362.94299999999998</v>
      </c>
      <c r="E91" t="s">
        <v>184</v>
      </c>
      <c r="F91">
        <v>345.66</v>
      </c>
    </row>
    <row r="92" spans="1:6" x14ac:dyDescent="0.35">
      <c r="A92" t="s">
        <v>150</v>
      </c>
      <c r="B92" t="s">
        <v>149</v>
      </c>
      <c r="C92" t="s">
        <v>163</v>
      </c>
      <c r="D92">
        <v>44.593499999999999</v>
      </c>
      <c r="E92">
        <v>43497</v>
      </c>
      <c r="F92">
        <v>42.47</v>
      </c>
    </row>
    <row r="93" spans="1:6" x14ac:dyDescent="0.35">
      <c r="A93" t="s">
        <v>152</v>
      </c>
      <c r="B93" t="s">
        <v>151</v>
      </c>
      <c r="C93" t="s">
        <v>158</v>
      </c>
      <c r="D93">
        <v>485.03699999999998</v>
      </c>
      <c r="E93" t="s">
        <v>196</v>
      </c>
      <c r="F93">
        <v>461.94</v>
      </c>
    </row>
    <row r="94" spans="1:6" x14ac:dyDescent="0.35">
      <c r="A94" t="s">
        <v>157</v>
      </c>
      <c r="B94" t="s">
        <v>151</v>
      </c>
      <c r="C94" t="s">
        <v>156</v>
      </c>
      <c r="D94">
        <v>198.99600000000001</v>
      </c>
      <c r="E94" t="s">
        <v>174</v>
      </c>
      <c r="F94">
        <v>189.52</v>
      </c>
    </row>
    <row r="95" spans="1:6" x14ac:dyDescent="0.35">
      <c r="A95" t="s">
        <v>157</v>
      </c>
      <c r="B95" t="s">
        <v>151</v>
      </c>
      <c r="C95" t="s">
        <v>163</v>
      </c>
      <c r="D95">
        <v>471.03</v>
      </c>
      <c r="E95" t="s">
        <v>170</v>
      </c>
      <c r="F95">
        <v>448.6</v>
      </c>
    </row>
    <row r="96" spans="1:6" x14ac:dyDescent="0.35">
      <c r="A96" t="s">
        <v>150</v>
      </c>
      <c r="B96" t="s">
        <v>151</v>
      </c>
      <c r="C96" t="s">
        <v>163</v>
      </c>
      <c r="D96">
        <v>161.553</v>
      </c>
      <c r="E96">
        <v>43739</v>
      </c>
      <c r="F96">
        <v>153.86000000000001</v>
      </c>
    </row>
    <row r="97" spans="1:6" x14ac:dyDescent="0.35">
      <c r="A97" t="s">
        <v>152</v>
      </c>
      <c r="B97" t="s">
        <v>149</v>
      </c>
      <c r="C97" t="s">
        <v>158</v>
      </c>
      <c r="D97">
        <v>608.202</v>
      </c>
      <c r="E97">
        <v>43802</v>
      </c>
      <c r="F97">
        <v>579.24</v>
      </c>
    </row>
    <row r="98" spans="1:6" x14ac:dyDescent="0.35">
      <c r="A98" t="s">
        <v>157</v>
      </c>
      <c r="B98" t="s">
        <v>149</v>
      </c>
      <c r="C98" t="s">
        <v>158</v>
      </c>
      <c r="D98">
        <v>94.237499999999997</v>
      </c>
      <c r="E98">
        <v>43618</v>
      </c>
      <c r="F98">
        <v>89.75</v>
      </c>
    </row>
    <row r="99" spans="1:6" x14ac:dyDescent="0.35">
      <c r="A99" t="s">
        <v>150</v>
      </c>
      <c r="B99" t="s">
        <v>149</v>
      </c>
      <c r="C99" t="s">
        <v>148</v>
      </c>
      <c r="D99">
        <v>102.018</v>
      </c>
      <c r="E99">
        <v>43680</v>
      </c>
      <c r="F99">
        <v>97.16</v>
      </c>
    </row>
    <row r="100" spans="1:6" x14ac:dyDescent="0.35">
      <c r="A100" t="s">
        <v>152</v>
      </c>
      <c r="B100" t="s">
        <v>149</v>
      </c>
      <c r="C100" t="s">
        <v>158</v>
      </c>
      <c r="D100">
        <v>922.63499999999999</v>
      </c>
      <c r="E100" t="s">
        <v>195</v>
      </c>
      <c r="F100">
        <v>878.7</v>
      </c>
    </row>
    <row r="101" spans="1:6" x14ac:dyDescent="0.35">
      <c r="A101" t="s">
        <v>157</v>
      </c>
      <c r="B101" t="s">
        <v>151</v>
      </c>
      <c r="C101" t="s">
        <v>148</v>
      </c>
      <c r="D101">
        <v>78.435000000000002</v>
      </c>
      <c r="E101">
        <v>43710</v>
      </c>
      <c r="F101">
        <v>74.7</v>
      </c>
    </row>
    <row r="102" spans="1:6" x14ac:dyDescent="0.35">
      <c r="A102" t="s">
        <v>150</v>
      </c>
      <c r="B102" t="s">
        <v>149</v>
      </c>
      <c r="C102" t="s">
        <v>165</v>
      </c>
      <c r="D102">
        <v>166.16249999999999</v>
      </c>
      <c r="E102" t="s">
        <v>166</v>
      </c>
      <c r="F102">
        <v>158.25</v>
      </c>
    </row>
    <row r="103" spans="1:6" x14ac:dyDescent="0.35">
      <c r="A103" t="s">
        <v>152</v>
      </c>
      <c r="B103" t="s">
        <v>149</v>
      </c>
      <c r="C103" t="s">
        <v>156</v>
      </c>
      <c r="D103">
        <v>521.01</v>
      </c>
      <c r="E103">
        <v>43588</v>
      </c>
      <c r="F103">
        <v>496.2</v>
      </c>
    </row>
    <row r="104" spans="1:6" x14ac:dyDescent="0.35">
      <c r="A104" t="s">
        <v>157</v>
      </c>
      <c r="B104" t="s">
        <v>149</v>
      </c>
      <c r="C104" t="s">
        <v>154</v>
      </c>
      <c r="D104">
        <v>51.145499999999998</v>
      </c>
      <c r="E104" t="s">
        <v>167</v>
      </c>
      <c r="F104">
        <v>48.71</v>
      </c>
    </row>
    <row r="105" spans="1:6" x14ac:dyDescent="0.35">
      <c r="A105" t="s">
        <v>157</v>
      </c>
      <c r="B105" t="s">
        <v>149</v>
      </c>
      <c r="C105" t="s">
        <v>154</v>
      </c>
      <c r="D105">
        <v>742.29750000000001</v>
      </c>
      <c r="E105">
        <v>43468</v>
      </c>
      <c r="F105">
        <v>706.95</v>
      </c>
    </row>
    <row r="106" spans="1:6" x14ac:dyDescent="0.35">
      <c r="A106" t="s">
        <v>157</v>
      </c>
      <c r="B106" t="s">
        <v>151</v>
      </c>
      <c r="C106" t="s">
        <v>148</v>
      </c>
      <c r="D106">
        <v>218.01150000000001</v>
      </c>
      <c r="E106">
        <v>43467</v>
      </c>
      <c r="F106">
        <v>207.63</v>
      </c>
    </row>
    <row r="107" spans="1:6" x14ac:dyDescent="0.35">
      <c r="A107" t="s">
        <v>150</v>
      </c>
      <c r="B107" t="s">
        <v>149</v>
      </c>
      <c r="C107" t="s">
        <v>165</v>
      </c>
      <c r="D107">
        <v>367.03800000000001</v>
      </c>
      <c r="E107" t="s">
        <v>153</v>
      </c>
      <c r="F107">
        <v>349.56</v>
      </c>
    </row>
    <row r="108" spans="1:6" x14ac:dyDescent="0.35">
      <c r="A108" t="s">
        <v>152</v>
      </c>
      <c r="B108" t="s">
        <v>149</v>
      </c>
      <c r="C108" t="s">
        <v>158</v>
      </c>
      <c r="D108">
        <v>223.07249999999999</v>
      </c>
      <c r="E108" t="s">
        <v>169</v>
      </c>
      <c r="F108">
        <v>212.45</v>
      </c>
    </row>
    <row r="109" spans="1:6" x14ac:dyDescent="0.35">
      <c r="A109" t="s">
        <v>150</v>
      </c>
      <c r="B109" t="s">
        <v>149</v>
      </c>
      <c r="C109" t="s">
        <v>148</v>
      </c>
      <c r="D109">
        <v>931.03499999999997</v>
      </c>
      <c r="E109">
        <v>43800</v>
      </c>
      <c r="F109">
        <v>886.7</v>
      </c>
    </row>
    <row r="110" spans="1:6" x14ac:dyDescent="0.35">
      <c r="A110" t="s">
        <v>157</v>
      </c>
      <c r="B110" t="s">
        <v>149</v>
      </c>
      <c r="C110" t="s">
        <v>154</v>
      </c>
      <c r="D110">
        <v>172.494</v>
      </c>
      <c r="E110">
        <v>43586</v>
      </c>
      <c r="F110">
        <v>164.28</v>
      </c>
    </row>
    <row r="111" spans="1:6" x14ac:dyDescent="0.35">
      <c r="A111" t="s">
        <v>150</v>
      </c>
      <c r="B111" t="s">
        <v>149</v>
      </c>
      <c r="C111" t="s">
        <v>163</v>
      </c>
      <c r="D111">
        <v>391.41899999999998</v>
      </c>
      <c r="E111" t="s">
        <v>194</v>
      </c>
      <c r="F111">
        <v>372.78</v>
      </c>
    </row>
    <row r="112" spans="1:6" x14ac:dyDescent="0.35">
      <c r="A112" t="s">
        <v>157</v>
      </c>
      <c r="B112" t="s">
        <v>151</v>
      </c>
      <c r="C112" t="s">
        <v>165</v>
      </c>
      <c r="D112">
        <v>321.11099999999999</v>
      </c>
      <c r="E112" t="s">
        <v>193</v>
      </c>
      <c r="F112">
        <v>305.82</v>
      </c>
    </row>
    <row r="113" spans="1:6" x14ac:dyDescent="0.35">
      <c r="A113" t="s">
        <v>157</v>
      </c>
      <c r="B113" t="s">
        <v>149</v>
      </c>
      <c r="C113" t="s">
        <v>148</v>
      </c>
      <c r="D113">
        <v>860.68499999999995</v>
      </c>
      <c r="E113">
        <v>43527</v>
      </c>
      <c r="F113">
        <v>819.7</v>
      </c>
    </row>
    <row r="114" spans="1:6" x14ac:dyDescent="0.35">
      <c r="A114" t="s">
        <v>152</v>
      </c>
      <c r="B114" t="s">
        <v>151</v>
      </c>
      <c r="C114" t="s">
        <v>163</v>
      </c>
      <c r="D114">
        <v>34.628999999999998</v>
      </c>
      <c r="E114">
        <v>43587</v>
      </c>
      <c r="F114">
        <v>32.979999999999997</v>
      </c>
    </row>
    <row r="115" spans="1:6" x14ac:dyDescent="0.35">
      <c r="A115" t="s">
        <v>157</v>
      </c>
      <c r="B115" t="s">
        <v>151</v>
      </c>
      <c r="C115" t="s">
        <v>158</v>
      </c>
      <c r="D115">
        <v>309.36149999999998</v>
      </c>
      <c r="E115">
        <v>43587</v>
      </c>
      <c r="F115">
        <v>294.63</v>
      </c>
    </row>
    <row r="116" spans="1:6" x14ac:dyDescent="0.35">
      <c r="A116" t="s">
        <v>152</v>
      </c>
      <c r="B116" t="s">
        <v>151</v>
      </c>
      <c r="C116" t="s">
        <v>154</v>
      </c>
      <c r="D116">
        <v>535.37400000000002</v>
      </c>
      <c r="E116" t="s">
        <v>159</v>
      </c>
      <c r="F116">
        <v>509.88</v>
      </c>
    </row>
    <row r="117" spans="1:6" x14ac:dyDescent="0.35">
      <c r="A117" t="s">
        <v>150</v>
      </c>
      <c r="B117" t="s">
        <v>149</v>
      </c>
      <c r="C117" t="s">
        <v>156</v>
      </c>
      <c r="D117">
        <v>548.76149999999996</v>
      </c>
      <c r="E117" t="s">
        <v>178</v>
      </c>
      <c r="F117">
        <v>522.63</v>
      </c>
    </row>
    <row r="118" spans="1:6" x14ac:dyDescent="0.35">
      <c r="A118" t="s">
        <v>157</v>
      </c>
      <c r="B118" t="s">
        <v>151</v>
      </c>
      <c r="C118" t="s">
        <v>156</v>
      </c>
      <c r="D118">
        <v>763.46550000000002</v>
      </c>
      <c r="E118">
        <v>43467</v>
      </c>
      <c r="F118">
        <v>727.11</v>
      </c>
    </row>
    <row r="119" spans="1:6" x14ac:dyDescent="0.35">
      <c r="A119" t="s">
        <v>157</v>
      </c>
      <c r="B119" t="s">
        <v>151</v>
      </c>
      <c r="C119" t="s">
        <v>154</v>
      </c>
      <c r="D119">
        <v>85.113</v>
      </c>
      <c r="E119">
        <v>43499</v>
      </c>
      <c r="F119">
        <v>81.06</v>
      </c>
    </row>
    <row r="120" spans="1:6" x14ac:dyDescent="0.35">
      <c r="A120" t="s">
        <v>152</v>
      </c>
      <c r="B120" t="s">
        <v>149</v>
      </c>
      <c r="C120" t="s">
        <v>154</v>
      </c>
      <c r="D120">
        <v>115.185</v>
      </c>
      <c r="E120">
        <v>43588</v>
      </c>
      <c r="F120">
        <v>109.7</v>
      </c>
    </row>
    <row r="121" spans="1:6" x14ac:dyDescent="0.35">
      <c r="A121" t="s">
        <v>152</v>
      </c>
      <c r="B121" t="s">
        <v>149</v>
      </c>
      <c r="C121" t="s">
        <v>154</v>
      </c>
      <c r="D121">
        <v>53.927999999999997</v>
      </c>
      <c r="E121" t="s">
        <v>179</v>
      </c>
      <c r="F121">
        <v>51.36</v>
      </c>
    </row>
    <row r="122" spans="1:6" x14ac:dyDescent="0.35">
      <c r="A122" t="s">
        <v>150</v>
      </c>
      <c r="B122" t="s">
        <v>151</v>
      </c>
      <c r="C122" t="s">
        <v>165</v>
      </c>
      <c r="D122">
        <v>115.08</v>
      </c>
      <c r="E122">
        <v>43498</v>
      </c>
      <c r="F122">
        <v>109.6</v>
      </c>
    </row>
    <row r="123" spans="1:6" x14ac:dyDescent="0.35">
      <c r="A123" t="s">
        <v>152</v>
      </c>
      <c r="B123" t="s">
        <v>149</v>
      </c>
      <c r="C123" t="s">
        <v>156</v>
      </c>
      <c r="D123">
        <v>112.224</v>
      </c>
      <c r="E123" t="s">
        <v>192</v>
      </c>
      <c r="F123">
        <v>106.88</v>
      </c>
    </row>
    <row r="124" spans="1:6" x14ac:dyDescent="0.35">
      <c r="A124" t="s">
        <v>150</v>
      </c>
      <c r="B124" t="s">
        <v>151</v>
      </c>
      <c r="C124" t="s">
        <v>148</v>
      </c>
      <c r="D124">
        <v>836.30399999999997</v>
      </c>
      <c r="E124" t="s">
        <v>191</v>
      </c>
      <c r="F124">
        <v>796.48</v>
      </c>
    </row>
    <row r="125" spans="1:6" x14ac:dyDescent="0.35">
      <c r="A125" t="s">
        <v>157</v>
      </c>
      <c r="B125" t="s">
        <v>149</v>
      </c>
      <c r="C125" t="s">
        <v>163</v>
      </c>
      <c r="D125">
        <v>419.83199999999999</v>
      </c>
      <c r="E125">
        <v>43800</v>
      </c>
      <c r="F125">
        <v>399.84</v>
      </c>
    </row>
    <row r="126" spans="1:6" x14ac:dyDescent="0.35">
      <c r="A126" t="s">
        <v>152</v>
      </c>
      <c r="B126" t="s">
        <v>149</v>
      </c>
      <c r="C126" t="s">
        <v>163</v>
      </c>
      <c r="D126">
        <v>944.62199999999996</v>
      </c>
      <c r="E126">
        <v>43711</v>
      </c>
      <c r="F126">
        <v>899.64</v>
      </c>
    </row>
    <row r="127" spans="1:6" x14ac:dyDescent="0.35">
      <c r="A127" t="s">
        <v>157</v>
      </c>
      <c r="B127" t="s">
        <v>149</v>
      </c>
      <c r="C127" t="s">
        <v>156</v>
      </c>
      <c r="D127">
        <v>536.84400000000005</v>
      </c>
      <c r="E127" t="s">
        <v>183</v>
      </c>
      <c r="F127">
        <v>511.28</v>
      </c>
    </row>
    <row r="128" spans="1:6" x14ac:dyDescent="0.35">
      <c r="A128" t="s">
        <v>152</v>
      </c>
      <c r="B128" t="s">
        <v>151</v>
      </c>
      <c r="C128" t="s">
        <v>154</v>
      </c>
      <c r="D128">
        <v>474.34800000000001</v>
      </c>
      <c r="E128">
        <v>43711</v>
      </c>
      <c r="F128">
        <v>451.76</v>
      </c>
    </row>
    <row r="129" spans="1:6" x14ac:dyDescent="0.35">
      <c r="A129" t="s">
        <v>150</v>
      </c>
      <c r="B129" t="s">
        <v>151</v>
      </c>
      <c r="C129" t="s">
        <v>156</v>
      </c>
      <c r="D129">
        <v>688.62149999999997</v>
      </c>
      <c r="E129">
        <v>43741</v>
      </c>
      <c r="F129">
        <v>655.83</v>
      </c>
    </row>
    <row r="130" spans="1:6" x14ac:dyDescent="0.35">
      <c r="A130" t="s">
        <v>150</v>
      </c>
      <c r="B130" t="s">
        <v>151</v>
      </c>
      <c r="C130" t="s">
        <v>163</v>
      </c>
      <c r="D130">
        <v>169.3125</v>
      </c>
      <c r="E130" t="s">
        <v>190</v>
      </c>
      <c r="F130">
        <v>161.25</v>
      </c>
    </row>
    <row r="131" spans="1:6" x14ac:dyDescent="0.35">
      <c r="A131" t="s">
        <v>157</v>
      </c>
      <c r="B131" t="s">
        <v>151</v>
      </c>
      <c r="C131" t="s">
        <v>154</v>
      </c>
      <c r="D131">
        <v>299.8485</v>
      </c>
      <c r="E131">
        <v>43678</v>
      </c>
      <c r="F131">
        <v>285.57</v>
      </c>
    </row>
    <row r="132" spans="1:6" x14ac:dyDescent="0.35">
      <c r="A132" t="s">
        <v>157</v>
      </c>
      <c r="B132" t="s">
        <v>151</v>
      </c>
      <c r="C132" t="s">
        <v>165</v>
      </c>
      <c r="D132">
        <v>575.73599999999999</v>
      </c>
      <c r="E132">
        <v>43678</v>
      </c>
      <c r="F132">
        <v>548.32000000000005</v>
      </c>
    </row>
    <row r="133" spans="1:6" x14ac:dyDescent="0.35">
      <c r="A133" t="s">
        <v>152</v>
      </c>
      <c r="B133" t="s">
        <v>151</v>
      </c>
      <c r="C133" t="s">
        <v>163</v>
      </c>
      <c r="D133">
        <v>853.14599999999996</v>
      </c>
      <c r="E133">
        <v>43679</v>
      </c>
      <c r="F133">
        <v>812.52</v>
      </c>
    </row>
    <row r="134" spans="1:6" x14ac:dyDescent="0.35">
      <c r="A134" t="s">
        <v>152</v>
      </c>
      <c r="B134" t="s">
        <v>151</v>
      </c>
      <c r="C134" t="s">
        <v>154</v>
      </c>
      <c r="D134">
        <v>291.20699999999999</v>
      </c>
      <c r="E134" t="s">
        <v>147</v>
      </c>
      <c r="F134">
        <v>277.33999999999997</v>
      </c>
    </row>
    <row r="135" spans="1:6" x14ac:dyDescent="0.35">
      <c r="A135" t="s">
        <v>150</v>
      </c>
      <c r="B135" t="s">
        <v>151</v>
      </c>
      <c r="C135" t="s">
        <v>163</v>
      </c>
      <c r="D135">
        <v>580.41899999999998</v>
      </c>
      <c r="E135">
        <v>43619</v>
      </c>
      <c r="F135">
        <v>552.78</v>
      </c>
    </row>
    <row r="136" spans="1:6" x14ac:dyDescent="0.35">
      <c r="A136" t="s">
        <v>152</v>
      </c>
      <c r="B136" t="s">
        <v>151</v>
      </c>
      <c r="C136" t="s">
        <v>163</v>
      </c>
      <c r="D136">
        <v>146.328</v>
      </c>
      <c r="E136">
        <v>43740</v>
      </c>
      <c r="F136">
        <v>139.36000000000001</v>
      </c>
    </row>
    <row r="137" spans="1:6" x14ac:dyDescent="0.35">
      <c r="A137" t="s">
        <v>152</v>
      </c>
      <c r="B137" t="s">
        <v>149</v>
      </c>
      <c r="C137" t="s">
        <v>148</v>
      </c>
      <c r="D137">
        <v>550.93499999999995</v>
      </c>
      <c r="E137" t="s">
        <v>164</v>
      </c>
      <c r="F137">
        <v>524.70000000000005</v>
      </c>
    </row>
    <row r="138" spans="1:6" x14ac:dyDescent="0.35">
      <c r="A138" t="s">
        <v>157</v>
      </c>
      <c r="B138" t="s">
        <v>151</v>
      </c>
      <c r="C138" t="s">
        <v>158</v>
      </c>
      <c r="D138">
        <v>512.19000000000005</v>
      </c>
      <c r="E138">
        <v>43680</v>
      </c>
      <c r="F138">
        <v>487.8</v>
      </c>
    </row>
    <row r="139" spans="1:6" x14ac:dyDescent="0.35">
      <c r="A139" t="s">
        <v>157</v>
      </c>
      <c r="B139" t="s">
        <v>149</v>
      </c>
      <c r="C139" t="s">
        <v>154</v>
      </c>
      <c r="D139">
        <v>284.19299999999998</v>
      </c>
      <c r="E139" t="s">
        <v>189</v>
      </c>
      <c r="F139">
        <v>270.66000000000003</v>
      </c>
    </row>
    <row r="140" spans="1:6" x14ac:dyDescent="0.35">
      <c r="A140" t="s">
        <v>150</v>
      </c>
      <c r="B140" t="s">
        <v>151</v>
      </c>
      <c r="C140" t="s">
        <v>148</v>
      </c>
      <c r="D140">
        <v>138.1275</v>
      </c>
      <c r="E140" t="s">
        <v>177</v>
      </c>
      <c r="F140">
        <v>131.55000000000001</v>
      </c>
    </row>
    <row r="141" spans="1:6" x14ac:dyDescent="0.35">
      <c r="A141" t="s">
        <v>150</v>
      </c>
      <c r="B141" t="s">
        <v>151</v>
      </c>
      <c r="C141" t="s">
        <v>156</v>
      </c>
      <c r="D141">
        <v>216.846</v>
      </c>
      <c r="E141" t="s">
        <v>189</v>
      </c>
      <c r="F141">
        <v>206.52</v>
      </c>
    </row>
    <row r="142" spans="1:6" x14ac:dyDescent="0.35">
      <c r="A142" t="s">
        <v>152</v>
      </c>
      <c r="B142" t="s">
        <v>149</v>
      </c>
      <c r="C142" t="s">
        <v>163</v>
      </c>
      <c r="D142">
        <v>545.05499999999995</v>
      </c>
      <c r="E142" t="s">
        <v>188</v>
      </c>
      <c r="F142">
        <v>519.1</v>
      </c>
    </row>
    <row r="143" spans="1:6" x14ac:dyDescent="0.35">
      <c r="A143" t="s">
        <v>150</v>
      </c>
      <c r="B143" t="s">
        <v>149</v>
      </c>
      <c r="C143" t="s">
        <v>163</v>
      </c>
      <c r="D143">
        <v>609</v>
      </c>
      <c r="E143" t="s">
        <v>171</v>
      </c>
      <c r="F143">
        <v>580</v>
      </c>
    </row>
    <row r="144" spans="1:6" x14ac:dyDescent="0.35">
      <c r="A144" t="s">
        <v>157</v>
      </c>
      <c r="B144" t="s">
        <v>151</v>
      </c>
      <c r="C144" t="s">
        <v>163</v>
      </c>
      <c r="D144">
        <v>942.9</v>
      </c>
      <c r="E144" t="s">
        <v>174</v>
      </c>
      <c r="F144">
        <v>898</v>
      </c>
    </row>
    <row r="145" spans="1:6" x14ac:dyDescent="0.35">
      <c r="A145" t="s">
        <v>157</v>
      </c>
      <c r="B145" t="s">
        <v>149</v>
      </c>
      <c r="C145" t="s">
        <v>158</v>
      </c>
      <c r="D145">
        <v>950.25</v>
      </c>
      <c r="E145" t="s">
        <v>147</v>
      </c>
      <c r="F145">
        <v>905</v>
      </c>
    </row>
    <row r="146" spans="1:6" x14ac:dyDescent="0.35">
      <c r="A146" t="s">
        <v>157</v>
      </c>
      <c r="B146" t="s">
        <v>151</v>
      </c>
      <c r="C146" t="s">
        <v>158</v>
      </c>
      <c r="D146">
        <v>720.3</v>
      </c>
      <c r="E146">
        <v>43587</v>
      </c>
      <c r="F146">
        <v>686</v>
      </c>
    </row>
    <row r="147" spans="1:6" x14ac:dyDescent="0.35">
      <c r="A147" t="s">
        <v>157</v>
      </c>
      <c r="B147" t="s">
        <v>151</v>
      </c>
      <c r="C147" t="s">
        <v>165</v>
      </c>
      <c r="D147">
        <v>31.930499999999999</v>
      </c>
      <c r="E147" t="s">
        <v>187</v>
      </c>
      <c r="F147">
        <v>30.41</v>
      </c>
    </row>
    <row r="148" spans="1:6" x14ac:dyDescent="0.35">
      <c r="A148" t="s">
        <v>150</v>
      </c>
      <c r="B148" t="s">
        <v>151</v>
      </c>
      <c r="C148" t="s">
        <v>156</v>
      </c>
      <c r="D148">
        <v>491.08499999999998</v>
      </c>
      <c r="E148" t="s">
        <v>186</v>
      </c>
      <c r="F148">
        <v>467.7</v>
      </c>
    </row>
    <row r="149" spans="1:6" x14ac:dyDescent="0.35">
      <c r="A149" t="s">
        <v>157</v>
      </c>
      <c r="B149" t="s">
        <v>151</v>
      </c>
      <c r="C149" t="s">
        <v>158</v>
      </c>
      <c r="D149">
        <v>291.43799999999999</v>
      </c>
      <c r="E149">
        <v>43680</v>
      </c>
      <c r="F149">
        <v>277.56</v>
      </c>
    </row>
    <row r="150" spans="1:6" x14ac:dyDescent="0.35">
      <c r="A150" t="s">
        <v>150</v>
      </c>
      <c r="B150" t="s">
        <v>151</v>
      </c>
      <c r="C150" t="s">
        <v>154</v>
      </c>
      <c r="D150">
        <v>316.47000000000003</v>
      </c>
      <c r="E150">
        <v>43740</v>
      </c>
      <c r="F150">
        <v>301.39999999999998</v>
      </c>
    </row>
    <row r="151" spans="1:6" x14ac:dyDescent="0.35">
      <c r="A151" t="s">
        <v>157</v>
      </c>
      <c r="B151" t="s">
        <v>149</v>
      </c>
      <c r="C151" t="s">
        <v>158</v>
      </c>
      <c r="D151">
        <v>277.78800000000001</v>
      </c>
      <c r="E151" t="s">
        <v>169</v>
      </c>
      <c r="F151">
        <v>264.56</v>
      </c>
    </row>
    <row r="152" spans="1:6" x14ac:dyDescent="0.35">
      <c r="A152" t="s">
        <v>152</v>
      </c>
      <c r="B152" t="s">
        <v>149</v>
      </c>
      <c r="C152" t="s">
        <v>156</v>
      </c>
      <c r="D152">
        <v>603.62400000000002</v>
      </c>
      <c r="E152">
        <v>43619</v>
      </c>
      <c r="F152">
        <v>574.88</v>
      </c>
    </row>
    <row r="153" spans="1:6" x14ac:dyDescent="0.35">
      <c r="A153" t="s">
        <v>150</v>
      </c>
      <c r="B153" t="s">
        <v>149</v>
      </c>
      <c r="C153" t="s">
        <v>158</v>
      </c>
      <c r="D153">
        <v>272.66399999999999</v>
      </c>
      <c r="E153" t="s">
        <v>184</v>
      </c>
      <c r="F153">
        <v>259.68</v>
      </c>
    </row>
    <row r="154" spans="1:6" x14ac:dyDescent="0.35">
      <c r="A154" t="s">
        <v>152</v>
      </c>
      <c r="B154" t="s">
        <v>151</v>
      </c>
      <c r="C154" t="s">
        <v>154</v>
      </c>
      <c r="D154">
        <v>384.46800000000002</v>
      </c>
      <c r="E154" t="s">
        <v>166</v>
      </c>
      <c r="F154">
        <v>366.16</v>
      </c>
    </row>
    <row r="155" spans="1:6" x14ac:dyDescent="0.35">
      <c r="A155" t="s">
        <v>157</v>
      </c>
      <c r="B155" t="s">
        <v>149</v>
      </c>
      <c r="C155" t="s">
        <v>163</v>
      </c>
      <c r="D155">
        <v>254.01599999999999</v>
      </c>
      <c r="E155">
        <v>43772</v>
      </c>
      <c r="F155">
        <v>241.92</v>
      </c>
    </row>
    <row r="156" spans="1:6" x14ac:dyDescent="0.35">
      <c r="A156" t="s">
        <v>150</v>
      </c>
      <c r="B156" t="s">
        <v>149</v>
      </c>
      <c r="C156" t="s">
        <v>154</v>
      </c>
      <c r="D156">
        <v>786.61800000000005</v>
      </c>
      <c r="E156" t="s">
        <v>162</v>
      </c>
      <c r="F156">
        <v>749.16</v>
      </c>
    </row>
    <row r="157" spans="1:6" x14ac:dyDescent="0.35">
      <c r="A157" t="s">
        <v>157</v>
      </c>
      <c r="B157" t="s">
        <v>151</v>
      </c>
      <c r="C157" t="s">
        <v>165</v>
      </c>
      <c r="D157">
        <v>103.824</v>
      </c>
      <c r="E157">
        <v>43648</v>
      </c>
      <c r="F157">
        <v>98.88</v>
      </c>
    </row>
    <row r="158" spans="1:6" x14ac:dyDescent="0.35">
      <c r="A158" t="s">
        <v>157</v>
      </c>
      <c r="B158" t="s">
        <v>151</v>
      </c>
      <c r="C158" t="s">
        <v>163</v>
      </c>
      <c r="D158">
        <v>680.14800000000002</v>
      </c>
      <c r="E158" t="s">
        <v>173</v>
      </c>
      <c r="F158">
        <v>647.76</v>
      </c>
    </row>
    <row r="159" spans="1:6" x14ac:dyDescent="0.35">
      <c r="A159" t="s">
        <v>150</v>
      </c>
      <c r="B159" t="s">
        <v>149</v>
      </c>
      <c r="C159" t="s">
        <v>165</v>
      </c>
      <c r="D159">
        <v>484.52249999999998</v>
      </c>
      <c r="E159" t="s">
        <v>181</v>
      </c>
      <c r="F159">
        <v>461.45</v>
      </c>
    </row>
    <row r="160" spans="1:6" x14ac:dyDescent="0.35">
      <c r="A160" t="s">
        <v>152</v>
      </c>
      <c r="B160" t="s">
        <v>149</v>
      </c>
      <c r="C160" t="s">
        <v>148</v>
      </c>
      <c r="D160">
        <v>75.778499999999994</v>
      </c>
      <c r="E160">
        <v>43556</v>
      </c>
      <c r="F160">
        <v>72.17</v>
      </c>
    </row>
    <row r="161" spans="1:6" x14ac:dyDescent="0.35">
      <c r="A161" t="s">
        <v>152</v>
      </c>
      <c r="B161" t="s">
        <v>149</v>
      </c>
      <c r="C161" t="s">
        <v>156</v>
      </c>
      <c r="D161">
        <v>263.97000000000003</v>
      </c>
      <c r="E161">
        <v>43649</v>
      </c>
      <c r="F161">
        <v>251.4</v>
      </c>
    </row>
    <row r="162" spans="1:6" x14ac:dyDescent="0.35">
      <c r="A162" t="s">
        <v>152</v>
      </c>
      <c r="B162" t="s">
        <v>149</v>
      </c>
      <c r="C162" t="s">
        <v>158</v>
      </c>
      <c r="D162">
        <v>918.72900000000004</v>
      </c>
      <c r="E162" t="s">
        <v>185</v>
      </c>
      <c r="F162">
        <v>874.98</v>
      </c>
    </row>
    <row r="163" spans="1:6" x14ac:dyDescent="0.35">
      <c r="A163" t="s">
        <v>152</v>
      </c>
      <c r="B163" t="s">
        <v>149</v>
      </c>
      <c r="C163" t="s">
        <v>163</v>
      </c>
      <c r="D163">
        <v>588.35699999999997</v>
      </c>
      <c r="E163" t="s">
        <v>184</v>
      </c>
      <c r="F163">
        <v>560.34</v>
      </c>
    </row>
    <row r="164" spans="1:6" x14ac:dyDescent="0.35">
      <c r="A164" t="s">
        <v>157</v>
      </c>
      <c r="B164" t="s">
        <v>151</v>
      </c>
      <c r="C164" t="s">
        <v>165</v>
      </c>
      <c r="D164">
        <v>362.71199999999999</v>
      </c>
      <c r="E164" t="s">
        <v>178</v>
      </c>
      <c r="F164">
        <v>345.44</v>
      </c>
    </row>
    <row r="165" spans="1:6" x14ac:dyDescent="0.35">
      <c r="A165" t="s">
        <v>150</v>
      </c>
      <c r="B165" t="s">
        <v>149</v>
      </c>
      <c r="C165" t="s">
        <v>163</v>
      </c>
      <c r="D165">
        <v>66.874499999999998</v>
      </c>
      <c r="E165" t="s">
        <v>180</v>
      </c>
      <c r="F165">
        <v>63.69</v>
      </c>
    </row>
    <row r="166" spans="1:6" x14ac:dyDescent="0.35">
      <c r="A166" t="s">
        <v>150</v>
      </c>
      <c r="B166" t="s">
        <v>149</v>
      </c>
      <c r="C166" t="s">
        <v>165</v>
      </c>
      <c r="D166">
        <v>336.55650000000003</v>
      </c>
      <c r="E166" t="s">
        <v>183</v>
      </c>
      <c r="F166">
        <v>320.52999999999997</v>
      </c>
    </row>
    <row r="167" spans="1:6" x14ac:dyDescent="0.35">
      <c r="A167" t="s">
        <v>157</v>
      </c>
      <c r="B167" t="s">
        <v>149</v>
      </c>
      <c r="C167" t="s">
        <v>163</v>
      </c>
      <c r="D167">
        <v>160.44</v>
      </c>
      <c r="E167" t="s">
        <v>182</v>
      </c>
      <c r="F167">
        <v>152.80000000000001</v>
      </c>
    </row>
    <row r="168" spans="1:6" x14ac:dyDescent="0.35">
      <c r="A168" t="s">
        <v>152</v>
      </c>
      <c r="B168" t="s">
        <v>149</v>
      </c>
      <c r="C168" t="s">
        <v>165</v>
      </c>
      <c r="D168">
        <v>418.95</v>
      </c>
      <c r="E168" t="s">
        <v>181</v>
      </c>
      <c r="F168">
        <v>399</v>
      </c>
    </row>
    <row r="169" spans="1:6" x14ac:dyDescent="0.35">
      <c r="A169" t="s">
        <v>152</v>
      </c>
      <c r="B169" t="s">
        <v>149</v>
      </c>
      <c r="C169" t="s">
        <v>158</v>
      </c>
      <c r="D169">
        <v>357.58800000000002</v>
      </c>
      <c r="E169" t="s">
        <v>180</v>
      </c>
      <c r="F169">
        <v>340.56</v>
      </c>
    </row>
    <row r="170" spans="1:6" x14ac:dyDescent="0.35">
      <c r="A170" t="s">
        <v>157</v>
      </c>
      <c r="B170" t="s">
        <v>149</v>
      </c>
      <c r="C170" t="s">
        <v>156</v>
      </c>
      <c r="D170">
        <v>1003.59</v>
      </c>
      <c r="E170" t="s">
        <v>179</v>
      </c>
      <c r="F170">
        <v>955.8</v>
      </c>
    </row>
    <row r="171" spans="1:6" x14ac:dyDescent="0.35">
      <c r="A171" t="s">
        <v>150</v>
      </c>
      <c r="B171" t="s">
        <v>149</v>
      </c>
      <c r="C171" t="s">
        <v>154</v>
      </c>
      <c r="D171">
        <v>1039.29</v>
      </c>
      <c r="E171">
        <v>43679</v>
      </c>
      <c r="F171">
        <v>989.8</v>
      </c>
    </row>
    <row r="172" spans="1:6" x14ac:dyDescent="0.35">
      <c r="A172" t="s">
        <v>150</v>
      </c>
      <c r="B172" t="s">
        <v>149</v>
      </c>
      <c r="C172" t="s">
        <v>165</v>
      </c>
      <c r="D172">
        <v>323.06400000000002</v>
      </c>
      <c r="E172" t="s">
        <v>178</v>
      </c>
      <c r="F172">
        <v>307.68</v>
      </c>
    </row>
    <row r="173" spans="1:6" x14ac:dyDescent="0.35">
      <c r="A173" t="s">
        <v>150</v>
      </c>
      <c r="B173" t="s">
        <v>149</v>
      </c>
      <c r="C173" t="s">
        <v>163</v>
      </c>
      <c r="D173">
        <v>510.97199999999998</v>
      </c>
      <c r="E173">
        <v>43467</v>
      </c>
      <c r="F173">
        <v>486.64</v>
      </c>
    </row>
    <row r="174" spans="1:6" x14ac:dyDescent="0.35">
      <c r="A174" t="s">
        <v>150</v>
      </c>
      <c r="B174" t="s">
        <v>149</v>
      </c>
      <c r="C174" t="s">
        <v>158</v>
      </c>
      <c r="D174">
        <v>367.55250000000001</v>
      </c>
      <c r="E174">
        <v>43525</v>
      </c>
      <c r="F174">
        <v>350.05</v>
      </c>
    </row>
    <row r="175" spans="1:6" x14ac:dyDescent="0.35">
      <c r="A175" t="s">
        <v>152</v>
      </c>
      <c r="B175" t="s">
        <v>149</v>
      </c>
      <c r="C175" t="s">
        <v>165</v>
      </c>
      <c r="D175">
        <v>420.26249999999999</v>
      </c>
      <c r="E175" t="s">
        <v>170</v>
      </c>
      <c r="F175">
        <v>400.25</v>
      </c>
    </row>
    <row r="176" spans="1:6" x14ac:dyDescent="0.35">
      <c r="A176" t="s">
        <v>157</v>
      </c>
      <c r="B176" t="s">
        <v>149</v>
      </c>
      <c r="C176" t="s">
        <v>148</v>
      </c>
      <c r="D176">
        <v>175.14</v>
      </c>
      <c r="E176">
        <v>43527</v>
      </c>
      <c r="F176">
        <v>166.8</v>
      </c>
    </row>
    <row r="177" spans="1:6" x14ac:dyDescent="0.35">
      <c r="A177" t="s">
        <v>152</v>
      </c>
      <c r="B177" t="s">
        <v>149</v>
      </c>
      <c r="C177" t="s">
        <v>148</v>
      </c>
      <c r="D177">
        <v>333.20699999999999</v>
      </c>
      <c r="E177" t="s">
        <v>178</v>
      </c>
      <c r="F177">
        <v>317.33999999999997</v>
      </c>
    </row>
    <row r="178" spans="1:6" x14ac:dyDescent="0.35">
      <c r="A178" t="s">
        <v>152</v>
      </c>
      <c r="B178" t="s">
        <v>149</v>
      </c>
      <c r="C178" t="s">
        <v>165</v>
      </c>
      <c r="D178">
        <v>166.23599999999999</v>
      </c>
      <c r="E178" t="s">
        <v>177</v>
      </c>
      <c r="F178">
        <v>158.32</v>
      </c>
    </row>
    <row r="179" spans="1:6" x14ac:dyDescent="0.35">
      <c r="A179" t="s">
        <v>150</v>
      </c>
      <c r="B179" t="s">
        <v>149</v>
      </c>
      <c r="C179" t="s">
        <v>156</v>
      </c>
      <c r="D179">
        <v>319.78800000000001</v>
      </c>
      <c r="E179" t="s">
        <v>176</v>
      </c>
      <c r="F179">
        <v>304.56</v>
      </c>
    </row>
    <row r="180" spans="1:6" x14ac:dyDescent="0.35">
      <c r="A180" t="s">
        <v>150</v>
      </c>
      <c r="B180" t="s">
        <v>149</v>
      </c>
      <c r="C180" t="s">
        <v>165</v>
      </c>
      <c r="D180">
        <v>186.22800000000001</v>
      </c>
      <c r="E180">
        <v>43527</v>
      </c>
      <c r="F180">
        <v>177.36</v>
      </c>
    </row>
    <row r="181" spans="1:6" x14ac:dyDescent="0.35">
      <c r="A181" t="s">
        <v>157</v>
      </c>
      <c r="B181" t="s">
        <v>151</v>
      </c>
      <c r="C181" t="s">
        <v>154</v>
      </c>
      <c r="D181">
        <v>165.4485</v>
      </c>
      <c r="E181" t="s">
        <v>175</v>
      </c>
      <c r="F181">
        <v>157.57</v>
      </c>
    </row>
    <row r="182" spans="1:6" x14ac:dyDescent="0.35">
      <c r="A182" t="s">
        <v>150</v>
      </c>
      <c r="B182" t="s">
        <v>149</v>
      </c>
      <c r="C182" t="s">
        <v>165</v>
      </c>
      <c r="D182">
        <v>465.44400000000002</v>
      </c>
      <c r="E182" t="s">
        <v>166</v>
      </c>
      <c r="F182">
        <v>443.28</v>
      </c>
    </row>
    <row r="183" spans="1:6" x14ac:dyDescent="0.35">
      <c r="A183" t="s">
        <v>157</v>
      </c>
      <c r="B183" t="s">
        <v>149</v>
      </c>
      <c r="C183" t="s">
        <v>158</v>
      </c>
      <c r="D183">
        <v>273.42</v>
      </c>
      <c r="E183" t="s">
        <v>173</v>
      </c>
      <c r="F183">
        <v>260.39999999999998</v>
      </c>
    </row>
    <row r="184" spans="1:6" x14ac:dyDescent="0.35">
      <c r="A184" t="s">
        <v>157</v>
      </c>
      <c r="B184" t="s">
        <v>149</v>
      </c>
      <c r="C184" t="s">
        <v>154</v>
      </c>
      <c r="D184">
        <v>472.31099999999998</v>
      </c>
      <c r="E184">
        <v>43710</v>
      </c>
      <c r="F184">
        <v>449.82</v>
      </c>
    </row>
    <row r="185" spans="1:6" x14ac:dyDescent="0.35">
      <c r="A185" t="s">
        <v>157</v>
      </c>
      <c r="B185" t="s">
        <v>149</v>
      </c>
      <c r="C185" t="s">
        <v>165</v>
      </c>
      <c r="D185">
        <v>323.14800000000002</v>
      </c>
      <c r="E185" t="s">
        <v>174</v>
      </c>
      <c r="F185">
        <v>307.76</v>
      </c>
    </row>
    <row r="186" spans="1:6" x14ac:dyDescent="0.35">
      <c r="A186" t="s">
        <v>150</v>
      </c>
      <c r="B186" t="s">
        <v>149</v>
      </c>
      <c r="C186" t="s">
        <v>163</v>
      </c>
      <c r="D186">
        <v>162.75</v>
      </c>
      <c r="E186" t="s">
        <v>166</v>
      </c>
      <c r="F186">
        <v>155</v>
      </c>
    </row>
    <row r="187" spans="1:6" x14ac:dyDescent="0.35">
      <c r="A187" t="s">
        <v>157</v>
      </c>
      <c r="B187" t="s">
        <v>149</v>
      </c>
      <c r="C187" t="s">
        <v>158</v>
      </c>
      <c r="D187">
        <v>288.20400000000001</v>
      </c>
      <c r="E187" t="s">
        <v>147</v>
      </c>
      <c r="F187">
        <v>274.48</v>
      </c>
    </row>
    <row r="188" spans="1:6" x14ac:dyDescent="0.35">
      <c r="A188" t="s">
        <v>150</v>
      </c>
      <c r="B188" t="s">
        <v>151</v>
      </c>
      <c r="C188" t="s">
        <v>163</v>
      </c>
      <c r="D188">
        <v>90.698999999999998</v>
      </c>
      <c r="E188">
        <v>43558</v>
      </c>
      <c r="F188">
        <v>86.38</v>
      </c>
    </row>
    <row r="189" spans="1:6" x14ac:dyDescent="0.35">
      <c r="A189" t="s">
        <v>152</v>
      </c>
      <c r="B189" t="s">
        <v>149</v>
      </c>
      <c r="C189" t="s">
        <v>165</v>
      </c>
      <c r="D189">
        <v>56.951999999999998</v>
      </c>
      <c r="E189">
        <v>43588</v>
      </c>
      <c r="F189">
        <v>54.24</v>
      </c>
    </row>
    <row r="190" spans="1:6" x14ac:dyDescent="0.35">
      <c r="A190" t="s">
        <v>152</v>
      </c>
      <c r="B190" t="s">
        <v>151</v>
      </c>
      <c r="C190" t="s">
        <v>156</v>
      </c>
      <c r="D190">
        <v>793.71600000000001</v>
      </c>
      <c r="E190">
        <v>43527</v>
      </c>
      <c r="F190">
        <v>755.92</v>
      </c>
    </row>
    <row r="191" spans="1:6" x14ac:dyDescent="0.35">
      <c r="A191" t="s">
        <v>152</v>
      </c>
      <c r="B191" t="s">
        <v>149</v>
      </c>
      <c r="C191" t="s">
        <v>156</v>
      </c>
      <c r="D191">
        <v>195.17400000000001</v>
      </c>
      <c r="E191">
        <v>43679</v>
      </c>
      <c r="F191">
        <v>185.88</v>
      </c>
    </row>
    <row r="192" spans="1:6" x14ac:dyDescent="0.35">
      <c r="A192" t="s">
        <v>150</v>
      </c>
      <c r="B192" t="s">
        <v>149</v>
      </c>
      <c r="C192" t="s">
        <v>156</v>
      </c>
      <c r="D192">
        <v>77.773499999999999</v>
      </c>
      <c r="E192">
        <v>43740</v>
      </c>
      <c r="F192">
        <v>74.069999999999993</v>
      </c>
    </row>
    <row r="193" spans="1:6" x14ac:dyDescent="0.35">
      <c r="A193" t="s">
        <v>157</v>
      </c>
      <c r="B193" t="s">
        <v>151</v>
      </c>
      <c r="C193" t="s">
        <v>156</v>
      </c>
      <c r="D193">
        <v>293.202</v>
      </c>
      <c r="E193" t="s">
        <v>173</v>
      </c>
      <c r="F193">
        <v>279.24</v>
      </c>
    </row>
    <row r="194" spans="1:6" x14ac:dyDescent="0.35">
      <c r="A194" t="s">
        <v>152</v>
      </c>
      <c r="B194" t="s">
        <v>151</v>
      </c>
      <c r="C194" t="s">
        <v>156</v>
      </c>
      <c r="D194">
        <v>242.67599999999999</v>
      </c>
      <c r="E194">
        <v>43771</v>
      </c>
      <c r="F194">
        <v>231.12</v>
      </c>
    </row>
    <row r="195" spans="1:6" x14ac:dyDescent="0.35">
      <c r="A195" t="s">
        <v>152</v>
      </c>
      <c r="B195" t="s">
        <v>151</v>
      </c>
      <c r="C195" t="s">
        <v>154</v>
      </c>
      <c r="D195">
        <v>154.392</v>
      </c>
      <c r="E195" t="s">
        <v>172</v>
      </c>
      <c r="F195">
        <v>147.04</v>
      </c>
    </row>
    <row r="196" spans="1:6" x14ac:dyDescent="0.35">
      <c r="A196" t="s">
        <v>157</v>
      </c>
      <c r="B196" t="s">
        <v>151</v>
      </c>
      <c r="C196" t="s">
        <v>165</v>
      </c>
      <c r="D196">
        <v>829.71</v>
      </c>
      <c r="E196" t="s">
        <v>171</v>
      </c>
      <c r="F196">
        <v>790.2</v>
      </c>
    </row>
    <row r="197" spans="1:6" x14ac:dyDescent="0.35">
      <c r="A197" t="s">
        <v>152</v>
      </c>
      <c r="B197" t="s">
        <v>149</v>
      </c>
      <c r="C197" t="s">
        <v>156</v>
      </c>
      <c r="D197">
        <v>107.31</v>
      </c>
      <c r="E197" t="s">
        <v>170</v>
      </c>
      <c r="F197">
        <v>102.2</v>
      </c>
    </row>
    <row r="198" spans="1:6" x14ac:dyDescent="0.35">
      <c r="A198" t="s">
        <v>150</v>
      </c>
      <c r="B198" t="s">
        <v>149</v>
      </c>
      <c r="C198" t="s">
        <v>148</v>
      </c>
      <c r="D198">
        <v>171.72749999999999</v>
      </c>
      <c r="E198" t="s">
        <v>169</v>
      </c>
      <c r="F198">
        <v>163.55000000000001</v>
      </c>
    </row>
    <row r="199" spans="1:6" x14ac:dyDescent="0.35">
      <c r="A199" t="s">
        <v>157</v>
      </c>
      <c r="B199" t="s">
        <v>151</v>
      </c>
      <c r="C199" t="s">
        <v>154</v>
      </c>
      <c r="D199">
        <v>78.004499999999993</v>
      </c>
      <c r="E199" t="s">
        <v>168</v>
      </c>
      <c r="F199">
        <v>74.290000000000006</v>
      </c>
    </row>
    <row r="200" spans="1:6" x14ac:dyDescent="0.35">
      <c r="A200" t="s">
        <v>157</v>
      </c>
      <c r="B200" t="s">
        <v>149</v>
      </c>
      <c r="C200" t="s">
        <v>158</v>
      </c>
      <c r="D200">
        <v>91.77</v>
      </c>
      <c r="E200" t="s">
        <v>167</v>
      </c>
      <c r="F200">
        <v>87.4</v>
      </c>
    </row>
    <row r="201" spans="1:6" x14ac:dyDescent="0.35">
      <c r="A201" t="s">
        <v>150</v>
      </c>
      <c r="B201" t="s">
        <v>151</v>
      </c>
      <c r="C201" t="s">
        <v>156</v>
      </c>
      <c r="D201">
        <v>26.554500000000001</v>
      </c>
      <c r="E201" t="s">
        <v>166</v>
      </c>
      <c r="F201">
        <v>25.29</v>
      </c>
    </row>
    <row r="202" spans="1:6" x14ac:dyDescent="0.35">
      <c r="A202" t="s">
        <v>157</v>
      </c>
      <c r="B202" t="s">
        <v>149</v>
      </c>
      <c r="C202" t="s">
        <v>158</v>
      </c>
      <c r="D202">
        <v>174.3</v>
      </c>
      <c r="E202">
        <v>43802</v>
      </c>
      <c r="F202">
        <v>166</v>
      </c>
    </row>
    <row r="203" spans="1:6" x14ac:dyDescent="0.35">
      <c r="A203" t="s">
        <v>157</v>
      </c>
      <c r="B203" t="s">
        <v>151</v>
      </c>
      <c r="C203" t="s">
        <v>165</v>
      </c>
      <c r="D203">
        <v>374.79750000000001</v>
      </c>
      <c r="E203" t="s">
        <v>164</v>
      </c>
      <c r="F203">
        <v>356.95</v>
      </c>
    </row>
    <row r="204" spans="1:6" x14ac:dyDescent="0.35">
      <c r="A204" t="s">
        <v>157</v>
      </c>
      <c r="B204" t="s">
        <v>151</v>
      </c>
      <c r="C204" t="s">
        <v>163</v>
      </c>
      <c r="D204">
        <v>120.645</v>
      </c>
      <c r="E204" t="s">
        <v>162</v>
      </c>
      <c r="F204">
        <v>114.9</v>
      </c>
    </row>
    <row r="205" spans="1:6" x14ac:dyDescent="0.35">
      <c r="A205" t="s">
        <v>152</v>
      </c>
      <c r="B205" t="s">
        <v>151</v>
      </c>
      <c r="C205" t="s">
        <v>148</v>
      </c>
      <c r="D205">
        <v>241.458</v>
      </c>
      <c r="E205" t="s">
        <v>161</v>
      </c>
      <c r="F205">
        <v>229.96</v>
      </c>
    </row>
    <row r="206" spans="1:6" x14ac:dyDescent="0.35">
      <c r="A206" t="s">
        <v>157</v>
      </c>
      <c r="B206" t="s">
        <v>149</v>
      </c>
      <c r="C206" t="s">
        <v>148</v>
      </c>
      <c r="D206">
        <v>451.36349999999999</v>
      </c>
      <c r="E206" t="s">
        <v>160</v>
      </c>
      <c r="F206">
        <v>429.87</v>
      </c>
    </row>
    <row r="207" spans="1:6" x14ac:dyDescent="0.35">
      <c r="A207" t="s">
        <v>152</v>
      </c>
      <c r="B207" t="s">
        <v>149</v>
      </c>
      <c r="C207" t="s">
        <v>158</v>
      </c>
      <c r="D207">
        <v>271.95</v>
      </c>
      <c r="E207">
        <v>43618</v>
      </c>
      <c r="F207">
        <v>259</v>
      </c>
    </row>
    <row r="208" spans="1:6" x14ac:dyDescent="0.35">
      <c r="A208" t="s">
        <v>152</v>
      </c>
      <c r="B208" t="s">
        <v>149</v>
      </c>
      <c r="C208" t="s">
        <v>156</v>
      </c>
      <c r="D208">
        <v>93.292500000000004</v>
      </c>
      <c r="E208" t="s">
        <v>159</v>
      </c>
      <c r="F208">
        <v>88.85</v>
      </c>
    </row>
    <row r="209" spans="1:6" x14ac:dyDescent="0.35">
      <c r="A209" t="s">
        <v>150</v>
      </c>
      <c r="B209" t="s">
        <v>151</v>
      </c>
      <c r="C209" t="s">
        <v>158</v>
      </c>
      <c r="D209">
        <v>217.6335</v>
      </c>
      <c r="E209">
        <v>43525</v>
      </c>
      <c r="F209">
        <v>207.27</v>
      </c>
    </row>
    <row r="210" spans="1:6" x14ac:dyDescent="0.35">
      <c r="A210" t="s">
        <v>157</v>
      </c>
      <c r="B210" t="s">
        <v>151</v>
      </c>
      <c r="C210" t="s">
        <v>148</v>
      </c>
      <c r="D210">
        <v>629.84249999999997</v>
      </c>
      <c r="E210">
        <v>43556</v>
      </c>
      <c r="F210">
        <v>599.85</v>
      </c>
    </row>
    <row r="211" spans="1:6" x14ac:dyDescent="0.35">
      <c r="A211" t="s">
        <v>157</v>
      </c>
      <c r="B211" t="s">
        <v>151</v>
      </c>
      <c r="C211" t="s">
        <v>156</v>
      </c>
      <c r="D211">
        <v>299.565</v>
      </c>
      <c r="E211" t="s">
        <v>155</v>
      </c>
      <c r="F211">
        <v>285.3</v>
      </c>
    </row>
    <row r="212" spans="1:6" x14ac:dyDescent="0.35">
      <c r="A212" t="s">
        <v>152</v>
      </c>
      <c r="B212" t="s">
        <v>151</v>
      </c>
      <c r="C212" t="s">
        <v>154</v>
      </c>
      <c r="D212">
        <v>95.665499999999994</v>
      </c>
      <c r="E212" t="s">
        <v>153</v>
      </c>
      <c r="F212">
        <v>91.11</v>
      </c>
    </row>
    <row r="213" spans="1:6" x14ac:dyDescent="0.35">
      <c r="A213" t="s">
        <v>152</v>
      </c>
      <c r="B213" t="s">
        <v>151</v>
      </c>
      <c r="C213" t="s">
        <v>148</v>
      </c>
      <c r="D213">
        <v>942.44849999999997</v>
      </c>
      <c r="E213">
        <v>43499</v>
      </c>
      <c r="F213">
        <v>897.57</v>
      </c>
    </row>
    <row r="214" spans="1:6" x14ac:dyDescent="0.35">
      <c r="A214" t="s">
        <v>150</v>
      </c>
      <c r="B214" t="s">
        <v>149</v>
      </c>
      <c r="C214" t="s">
        <v>148</v>
      </c>
      <c r="D214">
        <v>247.87350000000001</v>
      </c>
      <c r="E214" t="s">
        <v>147</v>
      </c>
      <c r="F214">
        <v>236.07</v>
      </c>
    </row>
  </sheetData>
  <mergeCells count="1">
    <mergeCell ref="J1:K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23F6E-086F-47E6-A134-86AD16A43227}">
  <dimension ref="A1:R517"/>
  <sheetViews>
    <sheetView topLeftCell="A17" workbookViewId="0">
      <selection activeCell="R28" sqref="R28"/>
    </sheetView>
  </sheetViews>
  <sheetFormatPr defaultRowHeight="14.5" x14ac:dyDescent="0.35"/>
  <cols>
    <col min="1" max="1" width="12.81640625" bestFit="1" customWidth="1"/>
    <col min="2" max="2" width="23.36328125" bestFit="1" customWidth="1"/>
    <col min="3" max="4" width="7.90625" bestFit="1" customWidth="1"/>
    <col min="5" max="5" width="6.81640625" bestFit="1" customWidth="1"/>
    <col min="6" max="6" width="9.08984375" bestFit="1" customWidth="1"/>
    <col min="7" max="7" width="7.6328125" bestFit="1" customWidth="1"/>
    <col min="8" max="8" width="9" bestFit="1" customWidth="1"/>
    <col min="9" max="9" width="8.08984375" bestFit="1" customWidth="1"/>
    <col min="10" max="10" width="8.36328125" bestFit="1" customWidth="1"/>
    <col min="11" max="11" width="7.6328125" bestFit="1" customWidth="1"/>
    <col min="12" max="12" width="11.08984375" bestFit="1" customWidth="1"/>
    <col min="13" max="13" width="10.6328125" bestFit="1" customWidth="1"/>
    <col min="14" max="14" width="4.81640625" customWidth="1"/>
    <col min="15" max="15" width="6.6328125" customWidth="1"/>
    <col min="16" max="16" width="6.36328125" bestFit="1" customWidth="1"/>
    <col min="17" max="17" width="10.08984375" bestFit="1" customWidth="1"/>
    <col min="18" max="18" width="9.08984375" bestFit="1" customWidth="1"/>
  </cols>
  <sheetData>
    <row r="1" spans="1:6" x14ac:dyDescent="0.35">
      <c r="A1" s="11" t="s">
        <v>763</v>
      </c>
    </row>
    <row r="3" spans="1:6" x14ac:dyDescent="0.35">
      <c r="A3" t="s">
        <v>762</v>
      </c>
      <c r="B3" t="s">
        <v>144</v>
      </c>
      <c r="C3" t="s">
        <v>143</v>
      </c>
    </row>
    <row r="4" spans="1:6" x14ac:dyDescent="0.35">
      <c r="A4" t="s">
        <v>761</v>
      </c>
      <c r="B4" t="s">
        <v>137</v>
      </c>
      <c r="C4">
        <v>318</v>
      </c>
    </row>
    <row r="5" spans="1:6" x14ac:dyDescent="0.35">
      <c r="A5" t="s">
        <v>760</v>
      </c>
      <c r="B5" t="s">
        <v>137</v>
      </c>
      <c r="C5">
        <v>405</v>
      </c>
    </row>
    <row r="6" spans="1:6" x14ac:dyDescent="0.35">
      <c r="A6" t="s">
        <v>759</v>
      </c>
      <c r="B6" t="s">
        <v>137</v>
      </c>
      <c r="C6">
        <v>525</v>
      </c>
      <c r="E6" t="s">
        <v>758</v>
      </c>
      <c r="F6" t="s">
        <v>733</v>
      </c>
    </row>
    <row r="7" spans="1:6" x14ac:dyDescent="0.35">
      <c r="A7" t="s">
        <v>757</v>
      </c>
      <c r="B7" t="s">
        <v>133</v>
      </c>
      <c r="C7">
        <v>309</v>
      </c>
      <c r="E7" t="s">
        <v>137</v>
      </c>
      <c r="F7">
        <f>SUMIF($B$4:$B$12,E7,$C$4:$C$12)</f>
        <v>1248</v>
      </c>
    </row>
    <row r="8" spans="1:6" x14ac:dyDescent="0.35">
      <c r="A8" t="s">
        <v>756</v>
      </c>
      <c r="B8" t="s">
        <v>133</v>
      </c>
      <c r="C8">
        <v>405</v>
      </c>
      <c r="E8" t="s">
        <v>133</v>
      </c>
      <c r="F8">
        <f t="shared" ref="F8:F9" si="0">SUMIF($B$4:$B$12,E8,$C$4:$C$12)</f>
        <v>1248</v>
      </c>
    </row>
    <row r="9" spans="1:6" x14ac:dyDescent="0.35">
      <c r="A9" t="s">
        <v>755</v>
      </c>
      <c r="B9" t="s">
        <v>133</v>
      </c>
      <c r="C9">
        <v>534</v>
      </c>
      <c r="E9" t="s">
        <v>129</v>
      </c>
      <c r="F9">
        <f t="shared" si="0"/>
        <v>1249</v>
      </c>
    </row>
    <row r="10" spans="1:6" x14ac:dyDescent="0.35">
      <c r="A10" t="s">
        <v>754</v>
      </c>
      <c r="B10" t="s">
        <v>129</v>
      </c>
      <c r="C10">
        <v>314</v>
      </c>
    </row>
    <row r="11" spans="1:6" x14ac:dyDescent="0.35">
      <c r="A11" t="s">
        <v>753</v>
      </c>
      <c r="B11" t="s">
        <v>129</v>
      </c>
      <c r="C11">
        <v>405</v>
      </c>
    </row>
    <row r="12" spans="1:6" x14ac:dyDescent="0.35">
      <c r="A12" t="s">
        <v>752</v>
      </c>
      <c r="B12" t="s">
        <v>129</v>
      </c>
      <c r="C12">
        <v>530</v>
      </c>
    </row>
    <row r="13" spans="1:6" x14ac:dyDescent="0.35">
      <c r="A13" t="s">
        <v>751</v>
      </c>
    </row>
    <row r="16" spans="1:6" x14ac:dyDescent="0.35">
      <c r="A16" s="1" t="s">
        <v>750</v>
      </c>
    </row>
    <row r="18" spans="1:18" x14ac:dyDescent="0.35">
      <c r="A18" s="15" t="s">
        <v>749</v>
      </c>
      <c r="B18" s="15" t="s">
        <v>22</v>
      </c>
      <c r="C18" s="15" t="s">
        <v>144</v>
      </c>
      <c r="D18" s="15" t="s">
        <v>748</v>
      </c>
      <c r="E18" s="15" t="s">
        <v>143</v>
      </c>
      <c r="F18" s="15" t="s">
        <v>747</v>
      </c>
      <c r="G18" s="15" t="s">
        <v>746</v>
      </c>
      <c r="H18" s="15" t="s">
        <v>745</v>
      </c>
      <c r="I18" s="15" t="s">
        <v>744</v>
      </c>
      <c r="J18" s="15" t="s">
        <v>743</v>
      </c>
      <c r="K18" s="15" t="s">
        <v>742</v>
      </c>
      <c r="L18" s="15" t="s">
        <v>734</v>
      </c>
      <c r="M18" s="15" t="s">
        <v>741</v>
      </c>
    </row>
    <row r="19" spans="1:18" ht="15" x14ac:dyDescent="0.4">
      <c r="A19" s="14">
        <v>1</v>
      </c>
      <c r="B19" s="14" t="s">
        <v>740</v>
      </c>
      <c r="C19" s="14" t="s">
        <v>137</v>
      </c>
      <c r="D19" s="14" t="s">
        <v>251</v>
      </c>
      <c r="E19" s="14">
        <v>318</v>
      </c>
      <c r="F19" s="14">
        <v>45</v>
      </c>
      <c r="G19" s="14">
        <v>49</v>
      </c>
      <c r="H19" s="14"/>
      <c r="I19" s="14">
        <v>65</v>
      </c>
      <c r="J19" s="14">
        <v>65</v>
      </c>
      <c r="K19" s="14">
        <v>45</v>
      </c>
      <c r="L19" s="14">
        <v>1</v>
      </c>
      <c r="M19" s="14" t="b">
        <v>0</v>
      </c>
    </row>
    <row r="20" spans="1:18" ht="15" x14ac:dyDescent="0.4">
      <c r="A20" s="14">
        <v>2</v>
      </c>
      <c r="B20" s="14" t="s">
        <v>739</v>
      </c>
      <c r="C20" s="14" t="s">
        <v>137</v>
      </c>
      <c r="D20" s="14" t="s">
        <v>251</v>
      </c>
      <c r="E20" s="14">
        <v>405</v>
      </c>
      <c r="F20" s="14">
        <v>60</v>
      </c>
      <c r="G20" s="14">
        <v>62</v>
      </c>
      <c r="H20" s="14">
        <v>63</v>
      </c>
      <c r="I20" s="14">
        <v>80</v>
      </c>
      <c r="J20" s="14">
        <v>80</v>
      </c>
      <c r="K20" s="14">
        <v>60</v>
      </c>
      <c r="L20" s="14">
        <v>1</v>
      </c>
      <c r="M20" s="14" t="b">
        <v>0</v>
      </c>
    </row>
    <row r="21" spans="1:18" ht="15" x14ac:dyDescent="0.4">
      <c r="A21" s="14">
        <v>3</v>
      </c>
      <c r="B21" s="14" t="s">
        <v>738</v>
      </c>
      <c r="C21" s="14" t="s">
        <v>137</v>
      </c>
      <c r="D21" s="14" t="s">
        <v>251</v>
      </c>
      <c r="E21" s="14">
        <v>525</v>
      </c>
      <c r="F21" s="14">
        <v>80</v>
      </c>
      <c r="G21" s="14">
        <v>82</v>
      </c>
      <c r="H21" s="14">
        <v>83</v>
      </c>
      <c r="I21" s="14">
        <v>100</v>
      </c>
      <c r="J21" s="14">
        <v>100</v>
      </c>
      <c r="K21" s="14">
        <v>80</v>
      </c>
      <c r="L21" s="14">
        <v>1</v>
      </c>
      <c r="M21" s="14" t="b">
        <v>0</v>
      </c>
    </row>
    <row r="22" spans="1:18" ht="15" x14ac:dyDescent="0.4">
      <c r="A22" s="14">
        <v>3</v>
      </c>
      <c r="B22" s="14" t="s">
        <v>737</v>
      </c>
      <c r="C22" s="14" t="s">
        <v>137</v>
      </c>
      <c r="D22" s="14" t="s">
        <v>251</v>
      </c>
      <c r="E22" s="14">
        <v>625</v>
      </c>
      <c r="F22" s="14">
        <v>80</v>
      </c>
      <c r="G22" s="14">
        <v>100</v>
      </c>
      <c r="H22" s="14">
        <v>123</v>
      </c>
      <c r="I22" s="14">
        <v>122</v>
      </c>
      <c r="J22" s="14">
        <v>120</v>
      </c>
      <c r="K22" s="14">
        <v>80</v>
      </c>
      <c r="L22" s="14">
        <v>1</v>
      </c>
      <c r="M22" s="14" t="b">
        <v>0</v>
      </c>
    </row>
    <row r="23" spans="1:18" ht="15" x14ac:dyDescent="0.4">
      <c r="A23" s="14">
        <v>4</v>
      </c>
      <c r="B23" s="14" t="s">
        <v>736</v>
      </c>
      <c r="C23" s="14" t="s">
        <v>133</v>
      </c>
      <c r="D23" s="14"/>
      <c r="E23" s="14">
        <v>309</v>
      </c>
      <c r="F23" s="14">
        <v>39</v>
      </c>
      <c r="G23" s="14">
        <v>52</v>
      </c>
      <c r="H23" s="14">
        <v>43</v>
      </c>
      <c r="I23" s="14">
        <v>60</v>
      </c>
      <c r="J23" s="14">
        <v>50</v>
      </c>
      <c r="K23" s="14">
        <v>65</v>
      </c>
      <c r="L23" s="14">
        <v>1</v>
      </c>
      <c r="M23" s="14" t="b">
        <v>0</v>
      </c>
    </row>
    <row r="24" spans="1:18" ht="15" x14ac:dyDescent="0.4">
      <c r="A24" s="14">
        <v>5</v>
      </c>
      <c r="B24" s="14" t="s">
        <v>735</v>
      </c>
      <c r="C24" s="14" t="s">
        <v>133</v>
      </c>
      <c r="D24" s="14"/>
      <c r="E24" s="14">
        <v>405</v>
      </c>
      <c r="F24" s="14">
        <v>58</v>
      </c>
      <c r="G24" s="14">
        <v>64</v>
      </c>
      <c r="H24" s="14">
        <v>58</v>
      </c>
      <c r="I24" s="14">
        <v>80</v>
      </c>
      <c r="J24" s="14">
        <v>65</v>
      </c>
      <c r="K24" s="14">
        <v>80</v>
      </c>
      <c r="L24" s="14">
        <v>1</v>
      </c>
      <c r="M24" s="14" t="b">
        <v>0</v>
      </c>
      <c r="P24" t="s">
        <v>144</v>
      </c>
      <c r="Q24" t="s">
        <v>734</v>
      </c>
      <c r="R24" t="s">
        <v>733</v>
      </c>
    </row>
    <row r="25" spans="1:18" ht="15" x14ac:dyDescent="0.4">
      <c r="A25" s="14">
        <v>6</v>
      </c>
      <c r="B25" s="14" t="s">
        <v>732</v>
      </c>
      <c r="C25" s="14" t="s">
        <v>133</v>
      </c>
      <c r="D25" s="14" t="s">
        <v>241</v>
      </c>
      <c r="E25" s="14">
        <v>534</v>
      </c>
      <c r="F25" s="14">
        <v>78</v>
      </c>
      <c r="G25" s="14">
        <v>84</v>
      </c>
      <c r="H25" s="14">
        <v>78</v>
      </c>
      <c r="I25" s="14">
        <v>109</v>
      </c>
      <c r="J25" s="14">
        <v>85</v>
      </c>
      <c r="K25" s="14">
        <v>100</v>
      </c>
      <c r="L25" s="14">
        <v>1</v>
      </c>
      <c r="M25" s="14" t="b">
        <v>0</v>
      </c>
      <c r="P25" t="s">
        <v>129</v>
      </c>
      <c r="Q25">
        <v>1</v>
      </c>
      <c r="R25">
        <f>SUMIFS($E$19:$E$517,$C$19:$C$517,P25,$L$19:$L$517,Q25)</f>
        <v>13374</v>
      </c>
    </row>
    <row r="26" spans="1:18" ht="15" x14ac:dyDescent="0.4">
      <c r="A26" s="14">
        <v>6</v>
      </c>
      <c r="B26" s="14" t="s">
        <v>731</v>
      </c>
      <c r="C26" s="14" t="s">
        <v>133</v>
      </c>
      <c r="D26" s="14" t="s">
        <v>233</v>
      </c>
      <c r="E26" s="14">
        <v>634</v>
      </c>
      <c r="F26" s="14">
        <v>78</v>
      </c>
      <c r="G26" s="14">
        <v>130</v>
      </c>
      <c r="H26" s="14">
        <v>111</v>
      </c>
      <c r="I26" s="14">
        <v>130</v>
      </c>
      <c r="J26" s="14">
        <v>85</v>
      </c>
      <c r="K26" s="14">
        <v>100</v>
      </c>
      <c r="L26" s="14">
        <v>1</v>
      </c>
      <c r="M26" s="14" t="b">
        <v>0</v>
      </c>
      <c r="P26" t="s">
        <v>129</v>
      </c>
      <c r="Q26">
        <v>2</v>
      </c>
      <c r="R26">
        <f t="shared" ref="R26:R28" si="1">SUMIFS($E$19:$E$517,$C$19:$C$517,P26,$L$19:$L$517,Q26)</f>
        <v>7514</v>
      </c>
    </row>
    <row r="27" spans="1:18" ht="15" x14ac:dyDescent="0.4">
      <c r="A27" s="14">
        <v>6</v>
      </c>
      <c r="B27" s="14" t="s">
        <v>730</v>
      </c>
      <c r="C27" s="14" t="s">
        <v>133</v>
      </c>
      <c r="D27" s="14" t="s">
        <v>241</v>
      </c>
      <c r="E27" s="14">
        <v>634</v>
      </c>
      <c r="F27" s="14">
        <v>78</v>
      </c>
      <c r="G27" s="14">
        <v>104</v>
      </c>
      <c r="H27" s="14">
        <v>78</v>
      </c>
      <c r="I27" s="14">
        <v>159</v>
      </c>
      <c r="J27" s="14">
        <v>115</v>
      </c>
      <c r="K27" s="14">
        <v>100</v>
      </c>
      <c r="L27" s="14">
        <v>1</v>
      </c>
      <c r="M27" s="14" t="b">
        <v>0</v>
      </c>
      <c r="P27" t="s">
        <v>129</v>
      </c>
      <c r="Q27">
        <v>3</v>
      </c>
      <c r="R27">
        <f t="shared" si="1"/>
        <v>11692</v>
      </c>
    </row>
    <row r="28" spans="1:18" ht="15" x14ac:dyDescent="0.4">
      <c r="A28" s="14">
        <v>7</v>
      </c>
      <c r="B28" s="14" t="s">
        <v>729</v>
      </c>
      <c r="C28" s="14" t="s">
        <v>129</v>
      </c>
      <c r="D28" s="14"/>
      <c r="E28" s="14">
        <v>314</v>
      </c>
      <c r="F28" s="14">
        <v>44</v>
      </c>
      <c r="G28" s="14">
        <v>48</v>
      </c>
      <c r="H28" s="14">
        <v>65</v>
      </c>
      <c r="I28" s="14">
        <v>50</v>
      </c>
      <c r="J28" s="14">
        <v>64</v>
      </c>
      <c r="K28" s="14">
        <v>43</v>
      </c>
      <c r="L28" s="14">
        <v>1</v>
      </c>
      <c r="M28" s="14" t="b">
        <v>0</v>
      </c>
      <c r="P28" t="s">
        <v>129</v>
      </c>
      <c r="Q28">
        <v>4</v>
      </c>
      <c r="R28">
        <f t="shared" si="1"/>
        <v>2874</v>
      </c>
    </row>
    <row r="29" spans="1:18" ht="15" x14ac:dyDescent="0.4">
      <c r="A29" s="14">
        <v>8</v>
      </c>
      <c r="B29" s="14" t="s">
        <v>728</v>
      </c>
      <c r="C29" s="14" t="s">
        <v>129</v>
      </c>
      <c r="D29" s="14"/>
      <c r="E29" s="14">
        <v>405</v>
      </c>
      <c r="F29" s="14">
        <v>59</v>
      </c>
      <c r="G29" s="14">
        <v>63</v>
      </c>
      <c r="H29" s="14">
        <v>80</v>
      </c>
      <c r="I29" s="14">
        <v>65</v>
      </c>
      <c r="J29" s="14">
        <v>80</v>
      </c>
      <c r="K29" s="14">
        <v>58</v>
      </c>
      <c r="L29" s="14">
        <v>1</v>
      </c>
      <c r="M29" s="14" t="b">
        <v>0</v>
      </c>
    </row>
    <row r="30" spans="1:18" ht="15" x14ac:dyDescent="0.4">
      <c r="A30" s="14">
        <v>9</v>
      </c>
      <c r="B30" s="14" t="s">
        <v>727</v>
      </c>
      <c r="C30" s="14" t="s">
        <v>129</v>
      </c>
      <c r="D30" s="14"/>
      <c r="E30" s="14">
        <v>530</v>
      </c>
      <c r="F30" s="14">
        <v>79</v>
      </c>
      <c r="G30" s="14">
        <v>83</v>
      </c>
      <c r="H30" s="14">
        <v>100</v>
      </c>
      <c r="I30" s="14">
        <v>85</v>
      </c>
      <c r="J30" s="14">
        <v>105</v>
      </c>
      <c r="K30" s="14">
        <v>78</v>
      </c>
      <c r="L30" s="14">
        <v>1</v>
      </c>
      <c r="M30" s="14" t="b">
        <v>0</v>
      </c>
    </row>
    <row r="31" spans="1:18" ht="15" x14ac:dyDescent="0.4">
      <c r="A31" s="14">
        <v>9</v>
      </c>
      <c r="B31" s="14" t="s">
        <v>726</v>
      </c>
      <c r="C31" s="14" t="s">
        <v>129</v>
      </c>
      <c r="D31" s="14"/>
      <c r="E31" s="14">
        <v>630</v>
      </c>
      <c r="F31" s="14">
        <v>79</v>
      </c>
      <c r="G31" s="14">
        <v>103</v>
      </c>
      <c r="H31" s="14">
        <v>120</v>
      </c>
      <c r="I31" s="14">
        <v>135</v>
      </c>
      <c r="J31" s="14">
        <v>115</v>
      </c>
      <c r="K31" s="14">
        <v>78</v>
      </c>
      <c r="L31" s="14">
        <v>1</v>
      </c>
      <c r="M31" s="14" t="b">
        <v>0</v>
      </c>
    </row>
    <row r="32" spans="1:18" ht="15" x14ac:dyDescent="0.4">
      <c r="A32" s="14">
        <v>10</v>
      </c>
      <c r="B32" s="14" t="s">
        <v>725</v>
      </c>
      <c r="C32" s="14" t="s">
        <v>273</v>
      </c>
      <c r="D32" s="14"/>
      <c r="E32" s="14">
        <v>195</v>
      </c>
      <c r="F32" s="14">
        <v>45</v>
      </c>
      <c r="G32" s="14">
        <v>30</v>
      </c>
      <c r="H32" s="14">
        <v>35</v>
      </c>
      <c r="I32" s="14">
        <v>20</v>
      </c>
      <c r="J32" s="14">
        <v>20</v>
      </c>
      <c r="K32" s="14">
        <v>45</v>
      </c>
      <c r="L32" s="14">
        <v>1</v>
      </c>
      <c r="M32" s="14" t="b">
        <v>0</v>
      </c>
    </row>
    <row r="33" spans="1:13" ht="15" x14ac:dyDescent="0.4">
      <c r="A33" s="14">
        <v>11</v>
      </c>
      <c r="B33" s="14" t="s">
        <v>724</v>
      </c>
      <c r="C33" s="14" t="s">
        <v>273</v>
      </c>
      <c r="D33" s="14"/>
      <c r="E33" s="14">
        <v>205</v>
      </c>
      <c r="F33" s="14">
        <v>50</v>
      </c>
      <c r="G33" s="14">
        <v>20</v>
      </c>
      <c r="H33" s="14">
        <v>55</v>
      </c>
      <c r="I33" s="14">
        <v>25</v>
      </c>
      <c r="J33" s="14">
        <v>25</v>
      </c>
      <c r="K33" s="14">
        <v>30</v>
      </c>
      <c r="L33" s="14">
        <v>1</v>
      </c>
      <c r="M33" s="14" t="b">
        <v>0</v>
      </c>
    </row>
    <row r="34" spans="1:13" ht="15" x14ac:dyDescent="0.4">
      <c r="A34" s="14">
        <v>12</v>
      </c>
      <c r="B34" s="14" t="s">
        <v>723</v>
      </c>
      <c r="C34" s="14" t="s">
        <v>273</v>
      </c>
      <c r="D34" s="14" t="s">
        <v>241</v>
      </c>
      <c r="E34" s="14">
        <v>395</v>
      </c>
      <c r="F34" s="14">
        <v>60</v>
      </c>
      <c r="G34" s="14">
        <v>45</v>
      </c>
      <c r="H34" s="14">
        <v>50</v>
      </c>
      <c r="I34" s="14">
        <v>90</v>
      </c>
      <c r="J34" s="14">
        <v>80</v>
      </c>
      <c r="K34" s="14">
        <v>70</v>
      </c>
      <c r="L34" s="14">
        <v>1</v>
      </c>
      <c r="M34" s="14" t="b">
        <v>0</v>
      </c>
    </row>
    <row r="35" spans="1:13" ht="15" x14ac:dyDescent="0.4">
      <c r="A35" s="14">
        <v>13</v>
      </c>
      <c r="B35" s="14" t="s">
        <v>722</v>
      </c>
      <c r="C35" s="14" t="s">
        <v>273</v>
      </c>
      <c r="D35" s="14" t="s">
        <v>251</v>
      </c>
      <c r="E35" s="14">
        <v>195</v>
      </c>
      <c r="F35" s="14">
        <v>40</v>
      </c>
      <c r="G35" s="14">
        <v>35</v>
      </c>
      <c r="H35" s="14">
        <v>30</v>
      </c>
      <c r="I35" s="14">
        <v>20</v>
      </c>
      <c r="J35" s="14">
        <v>20</v>
      </c>
      <c r="K35" s="14">
        <v>50</v>
      </c>
      <c r="L35" s="14">
        <v>1</v>
      </c>
      <c r="M35" s="14" t="b">
        <v>0</v>
      </c>
    </row>
    <row r="36" spans="1:13" ht="15" x14ac:dyDescent="0.4">
      <c r="A36" s="14">
        <v>14</v>
      </c>
      <c r="B36" s="14" t="s">
        <v>721</v>
      </c>
      <c r="C36" s="14" t="s">
        <v>273</v>
      </c>
      <c r="D36" s="14" t="s">
        <v>251</v>
      </c>
      <c r="E36" s="14">
        <v>205</v>
      </c>
      <c r="F36" s="14">
        <v>45</v>
      </c>
      <c r="G36" s="14">
        <v>25</v>
      </c>
      <c r="H36" s="14">
        <v>50</v>
      </c>
      <c r="I36" s="14">
        <v>25</v>
      </c>
      <c r="J36" s="14">
        <v>25</v>
      </c>
      <c r="K36" s="14">
        <v>35</v>
      </c>
      <c r="L36" s="14">
        <v>1</v>
      </c>
      <c r="M36" s="14" t="b">
        <v>0</v>
      </c>
    </row>
    <row r="37" spans="1:13" ht="15" x14ac:dyDescent="0.4">
      <c r="A37" s="14">
        <v>15</v>
      </c>
      <c r="B37" s="14" t="s">
        <v>720</v>
      </c>
      <c r="C37" s="14" t="s">
        <v>273</v>
      </c>
      <c r="D37" s="14" t="s">
        <v>251</v>
      </c>
      <c r="E37" s="14">
        <v>395</v>
      </c>
      <c r="F37" s="14">
        <v>65</v>
      </c>
      <c r="G37" s="14">
        <v>90</v>
      </c>
      <c r="H37" s="14">
        <v>40</v>
      </c>
      <c r="I37" s="14">
        <v>45</v>
      </c>
      <c r="J37" s="14">
        <v>80</v>
      </c>
      <c r="K37" s="14">
        <v>75</v>
      </c>
      <c r="L37" s="14">
        <v>1</v>
      </c>
      <c r="M37" s="14" t="b">
        <v>0</v>
      </c>
    </row>
    <row r="38" spans="1:13" ht="15" x14ac:dyDescent="0.4">
      <c r="A38" s="14">
        <v>15</v>
      </c>
      <c r="B38" s="14" t="s">
        <v>719</v>
      </c>
      <c r="C38" s="14" t="s">
        <v>273</v>
      </c>
      <c r="D38" s="14" t="s">
        <v>251</v>
      </c>
      <c r="E38" s="14">
        <v>495</v>
      </c>
      <c r="F38" s="14">
        <v>65</v>
      </c>
      <c r="G38" s="14">
        <v>150</v>
      </c>
      <c r="H38" s="14">
        <v>40</v>
      </c>
      <c r="I38" s="14">
        <v>15</v>
      </c>
      <c r="J38" s="14">
        <v>80</v>
      </c>
      <c r="K38" s="14">
        <v>145</v>
      </c>
      <c r="L38" s="14">
        <v>1</v>
      </c>
      <c r="M38" s="14" t="b">
        <v>0</v>
      </c>
    </row>
    <row r="39" spans="1:13" ht="15" x14ac:dyDescent="0.4">
      <c r="A39" s="14">
        <v>16</v>
      </c>
      <c r="B39" s="14" t="s">
        <v>718</v>
      </c>
      <c r="C39" s="14" t="s">
        <v>230</v>
      </c>
      <c r="D39" s="14" t="s">
        <v>241</v>
      </c>
      <c r="E39" s="14">
        <v>251</v>
      </c>
      <c r="F39" s="14">
        <v>40</v>
      </c>
      <c r="G39" s="14">
        <v>45</v>
      </c>
      <c r="H39" s="14">
        <v>40</v>
      </c>
      <c r="I39" s="14">
        <v>35</v>
      </c>
      <c r="J39" s="14">
        <v>35</v>
      </c>
      <c r="K39" s="14">
        <v>56</v>
      </c>
      <c r="L39" s="14">
        <v>1</v>
      </c>
      <c r="M39" s="14" t="b">
        <v>0</v>
      </c>
    </row>
    <row r="40" spans="1:13" ht="15" x14ac:dyDescent="0.4">
      <c r="A40" s="14">
        <v>17</v>
      </c>
      <c r="B40" s="14" t="s">
        <v>717</v>
      </c>
      <c r="C40" s="14" t="s">
        <v>230</v>
      </c>
      <c r="D40" s="14" t="s">
        <v>241</v>
      </c>
      <c r="E40" s="14">
        <v>349</v>
      </c>
      <c r="F40" s="14">
        <v>63</v>
      </c>
      <c r="G40" s="14">
        <v>60</v>
      </c>
      <c r="H40" s="14">
        <v>55</v>
      </c>
      <c r="I40" s="14">
        <v>50</v>
      </c>
      <c r="J40" s="14">
        <v>50</v>
      </c>
      <c r="K40" s="14">
        <v>71</v>
      </c>
      <c r="L40" s="14">
        <v>1</v>
      </c>
      <c r="M40" s="14" t="b">
        <v>0</v>
      </c>
    </row>
    <row r="41" spans="1:13" ht="15" x14ac:dyDescent="0.4">
      <c r="A41" s="14">
        <v>18</v>
      </c>
      <c r="B41" s="14" t="s">
        <v>716</v>
      </c>
      <c r="C41" s="14" t="s">
        <v>230</v>
      </c>
      <c r="D41" s="14" t="s">
        <v>241</v>
      </c>
      <c r="E41" s="14">
        <v>479</v>
      </c>
      <c r="F41" s="14">
        <v>83</v>
      </c>
      <c r="G41" s="14">
        <v>80</v>
      </c>
      <c r="H41" s="14">
        <v>75</v>
      </c>
      <c r="I41" s="14">
        <v>70</v>
      </c>
      <c r="J41" s="14">
        <v>70</v>
      </c>
      <c r="K41" s="14">
        <v>101</v>
      </c>
      <c r="L41" s="14">
        <v>1</v>
      </c>
      <c r="M41" s="14" t="b">
        <v>0</v>
      </c>
    </row>
    <row r="42" spans="1:13" ht="15" x14ac:dyDescent="0.4">
      <c r="A42" s="14">
        <v>18</v>
      </c>
      <c r="B42" s="14" t="s">
        <v>715</v>
      </c>
      <c r="C42" s="14" t="s">
        <v>230</v>
      </c>
      <c r="D42" s="14" t="s">
        <v>241</v>
      </c>
      <c r="E42" s="14">
        <v>579</v>
      </c>
      <c r="F42" s="14">
        <v>83</v>
      </c>
      <c r="G42" s="14">
        <v>80</v>
      </c>
      <c r="H42" s="14">
        <v>80</v>
      </c>
      <c r="I42" s="14">
        <v>135</v>
      </c>
      <c r="J42" s="14">
        <v>80</v>
      </c>
      <c r="K42" s="14">
        <v>121</v>
      </c>
      <c r="L42" s="14">
        <v>1</v>
      </c>
      <c r="M42" s="14" t="b">
        <v>0</v>
      </c>
    </row>
    <row r="43" spans="1:13" ht="15" x14ac:dyDescent="0.4">
      <c r="A43" s="14">
        <v>19</v>
      </c>
      <c r="B43" s="14" t="s">
        <v>714</v>
      </c>
      <c r="C43" s="14" t="s">
        <v>230</v>
      </c>
      <c r="D43" s="14"/>
      <c r="E43" s="14">
        <v>253</v>
      </c>
      <c r="F43" s="14">
        <v>30</v>
      </c>
      <c r="G43" s="14">
        <v>56</v>
      </c>
      <c r="H43" s="14">
        <v>35</v>
      </c>
      <c r="I43" s="14">
        <v>25</v>
      </c>
      <c r="J43" s="14">
        <v>35</v>
      </c>
      <c r="K43" s="14">
        <v>72</v>
      </c>
      <c r="L43" s="14">
        <v>1</v>
      </c>
      <c r="M43" s="14" t="b">
        <v>0</v>
      </c>
    </row>
    <row r="44" spans="1:13" ht="15" x14ac:dyDescent="0.4">
      <c r="A44" s="14">
        <v>20</v>
      </c>
      <c r="B44" s="14" t="s">
        <v>713</v>
      </c>
      <c r="C44" s="14" t="s">
        <v>230</v>
      </c>
      <c r="D44" s="14"/>
      <c r="E44" s="14">
        <v>413</v>
      </c>
      <c r="F44" s="14">
        <v>55</v>
      </c>
      <c r="G44" s="14">
        <v>81</v>
      </c>
      <c r="H44" s="14">
        <v>60</v>
      </c>
      <c r="I44" s="14">
        <v>50</v>
      </c>
      <c r="J44" s="14">
        <v>70</v>
      </c>
      <c r="K44" s="14">
        <v>97</v>
      </c>
      <c r="L44" s="14">
        <v>1</v>
      </c>
      <c r="M44" s="14" t="b">
        <v>0</v>
      </c>
    </row>
    <row r="45" spans="1:13" ht="15" x14ac:dyDescent="0.4">
      <c r="A45" s="14">
        <v>21</v>
      </c>
      <c r="B45" s="14" t="s">
        <v>712</v>
      </c>
      <c r="C45" s="14" t="s">
        <v>230</v>
      </c>
      <c r="D45" s="14" t="s">
        <v>241</v>
      </c>
      <c r="E45" s="14">
        <v>262</v>
      </c>
      <c r="F45" s="14">
        <v>40</v>
      </c>
      <c r="G45" s="14">
        <v>60</v>
      </c>
      <c r="H45" s="14">
        <v>30</v>
      </c>
      <c r="I45" s="14">
        <v>31</v>
      </c>
      <c r="J45" s="14">
        <v>31</v>
      </c>
      <c r="K45" s="14">
        <v>70</v>
      </c>
      <c r="L45" s="14">
        <v>1</v>
      </c>
      <c r="M45" s="14" t="b">
        <v>0</v>
      </c>
    </row>
    <row r="46" spans="1:13" ht="15" x14ac:dyDescent="0.4">
      <c r="A46" s="14">
        <v>22</v>
      </c>
      <c r="B46" s="14" t="s">
        <v>711</v>
      </c>
      <c r="C46" s="14" t="s">
        <v>230</v>
      </c>
      <c r="D46" s="14" t="s">
        <v>241</v>
      </c>
      <c r="E46" s="14">
        <v>442</v>
      </c>
      <c r="F46" s="14">
        <v>65</v>
      </c>
      <c r="G46" s="14">
        <v>90</v>
      </c>
      <c r="H46" s="14">
        <v>65</v>
      </c>
      <c r="I46" s="14">
        <v>61</v>
      </c>
      <c r="J46" s="14">
        <v>61</v>
      </c>
      <c r="K46" s="14">
        <v>100</v>
      </c>
      <c r="L46" s="14">
        <v>1</v>
      </c>
      <c r="M46" s="14" t="b">
        <v>0</v>
      </c>
    </row>
    <row r="47" spans="1:13" ht="15" x14ac:dyDescent="0.4">
      <c r="A47" s="14">
        <v>23</v>
      </c>
      <c r="B47" s="14" t="s">
        <v>710</v>
      </c>
      <c r="C47" s="14" t="s">
        <v>251</v>
      </c>
      <c r="D47" s="14"/>
      <c r="E47" s="14">
        <v>288</v>
      </c>
      <c r="F47" s="14">
        <v>35</v>
      </c>
      <c r="G47" s="14">
        <v>60</v>
      </c>
      <c r="H47" s="14">
        <v>44</v>
      </c>
      <c r="I47" s="14">
        <v>40</v>
      </c>
      <c r="J47" s="14">
        <v>54</v>
      </c>
      <c r="K47" s="14">
        <v>55</v>
      </c>
      <c r="L47" s="14">
        <v>1</v>
      </c>
      <c r="M47" s="14" t="b">
        <v>0</v>
      </c>
    </row>
    <row r="48" spans="1:13" ht="15" x14ac:dyDescent="0.4">
      <c r="A48" s="14">
        <v>24</v>
      </c>
      <c r="B48" s="14" t="s">
        <v>709</v>
      </c>
      <c r="C48" s="14" t="s">
        <v>251</v>
      </c>
      <c r="D48" s="14"/>
      <c r="E48" s="14">
        <v>438</v>
      </c>
      <c r="F48" s="14">
        <v>60</v>
      </c>
      <c r="G48" s="14">
        <v>85</v>
      </c>
      <c r="H48" s="14">
        <v>69</v>
      </c>
      <c r="I48" s="14">
        <v>65</v>
      </c>
      <c r="J48" s="14">
        <v>79</v>
      </c>
      <c r="K48" s="14">
        <v>80</v>
      </c>
      <c r="L48" s="14">
        <v>1</v>
      </c>
      <c r="M48" s="14" t="b">
        <v>0</v>
      </c>
    </row>
    <row r="49" spans="1:13" ht="15" x14ac:dyDescent="0.4">
      <c r="A49" s="14">
        <v>25</v>
      </c>
      <c r="B49" s="14" t="s">
        <v>708</v>
      </c>
      <c r="C49" s="14" t="s">
        <v>271</v>
      </c>
      <c r="D49" s="14"/>
      <c r="E49" s="14">
        <v>320</v>
      </c>
      <c r="F49" s="14">
        <v>35</v>
      </c>
      <c r="G49" s="14">
        <v>55</v>
      </c>
      <c r="H49" s="14">
        <v>40</v>
      </c>
      <c r="I49" s="14">
        <v>50</v>
      </c>
      <c r="J49" s="14">
        <v>50</v>
      </c>
      <c r="K49" s="14">
        <v>90</v>
      </c>
      <c r="L49" s="14">
        <v>1</v>
      </c>
      <c r="M49" s="14" t="b">
        <v>0</v>
      </c>
    </row>
    <row r="50" spans="1:13" ht="15" x14ac:dyDescent="0.4">
      <c r="A50" s="14">
        <v>26</v>
      </c>
      <c r="B50" s="14" t="s">
        <v>707</v>
      </c>
      <c r="C50" s="14" t="s">
        <v>271</v>
      </c>
      <c r="D50" s="14"/>
      <c r="E50" s="14">
        <v>485</v>
      </c>
      <c r="F50" s="14">
        <v>60</v>
      </c>
      <c r="G50" s="14">
        <v>90</v>
      </c>
      <c r="H50" s="14">
        <v>55</v>
      </c>
      <c r="I50" s="14">
        <v>90</v>
      </c>
      <c r="J50" s="14">
        <v>80</v>
      </c>
      <c r="K50" s="14">
        <v>110</v>
      </c>
      <c r="L50" s="14">
        <v>1</v>
      </c>
      <c r="M50" s="14" t="b">
        <v>0</v>
      </c>
    </row>
    <row r="51" spans="1:13" ht="15" x14ac:dyDescent="0.4">
      <c r="A51" s="14">
        <v>27</v>
      </c>
      <c r="B51" s="14" t="s">
        <v>706</v>
      </c>
      <c r="C51" s="14" t="s">
        <v>232</v>
      </c>
      <c r="D51" s="14"/>
      <c r="E51" s="14">
        <v>300</v>
      </c>
      <c r="F51" s="14">
        <v>50</v>
      </c>
      <c r="G51" s="14">
        <v>75</v>
      </c>
      <c r="H51" s="14">
        <v>85</v>
      </c>
      <c r="I51" s="14">
        <v>20</v>
      </c>
      <c r="J51" s="14">
        <v>30</v>
      </c>
      <c r="K51" s="14">
        <v>40</v>
      </c>
      <c r="L51" s="14">
        <v>1</v>
      </c>
      <c r="M51" s="14" t="b">
        <v>0</v>
      </c>
    </row>
    <row r="52" spans="1:13" ht="15" x14ac:dyDescent="0.4">
      <c r="A52" s="14">
        <v>28</v>
      </c>
      <c r="B52" s="14" t="s">
        <v>705</v>
      </c>
      <c r="C52" s="14" t="s">
        <v>232</v>
      </c>
      <c r="D52" s="14"/>
      <c r="E52" s="14">
        <v>450</v>
      </c>
      <c r="F52" s="14">
        <v>75</v>
      </c>
      <c r="G52" s="14">
        <v>100</v>
      </c>
      <c r="H52" s="14">
        <v>110</v>
      </c>
      <c r="I52" s="14">
        <v>45</v>
      </c>
      <c r="J52" s="14">
        <v>55</v>
      </c>
      <c r="K52" s="14">
        <v>65</v>
      </c>
      <c r="L52" s="14">
        <v>1</v>
      </c>
      <c r="M52" s="14" t="b">
        <v>0</v>
      </c>
    </row>
    <row r="53" spans="1:13" ht="15" x14ac:dyDescent="0.4">
      <c r="A53" s="14">
        <v>29</v>
      </c>
      <c r="B53" s="14" t="s">
        <v>704</v>
      </c>
      <c r="C53" s="14" t="s">
        <v>251</v>
      </c>
      <c r="D53" s="14"/>
      <c r="E53" s="14">
        <v>275</v>
      </c>
      <c r="F53" s="14">
        <v>55</v>
      </c>
      <c r="G53" s="14">
        <v>47</v>
      </c>
      <c r="H53" s="14">
        <v>52</v>
      </c>
      <c r="I53" s="14">
        <v>40</v>
      </c>
      <c r="J53" s="14">
        <v>40</v>
      </c>
      <c r="K53" s="14">
        <v>41</v>
      </c>
      <c r="L53" s="14">
        <v>1</v>
      </c>
      <c r="M53" s="14" t="b">
        <v>0</v>
      </c>
    </row>
    <row r="54" spans="1:13" ht="15" x14ac:dyDescent="0.4">
      <c r="A54" s="14">
        <v>30</v>
      </c>
      <c r="B54" s="14" t="s">
        <v>703</v>
      </c>
      <c r="C54" s="14" t="s">
        <v>251</v>
      </c>
      <c r="D54" s="14"/>
      <c r="E54" s="14">
        <v>365</v>
      </c>
      <c r="F54" s="14">
        <v>70</v>
      </c>
      <c r="G54" s="14">
        <v>62</v>
      </c>
      <c r="H54" s="14">
        <v>67</v>
      </c>
      <c r="I54" s="14">
        <v>55</v>
      </c>
      <c r="J54" s="14">
        <v>55</v>
      </c>
      <c r="K54" s="14">
        <v>56</v>
      </c>
      <c r="L54" s="14">
        <v>1</v>
      </c>
      <c r="M54" s="14" t="b">
        <v>0</v>
      </c>
    </row>
    <row r="55" spans="1:13" ht="15" x14ac:dyDescent="0.4">
      <c r="A55" s="14">
        <v>31</v>
      </c>
      <c r="B55" s="14" t="s">
        <v>702</v>
      </c>
      <c r="C55" s="14" t="s">
        <v>251</v>
      </c>
      <c r="D55" s="14" t="s">
        <v>232</v>
      </c>
      <c r="E55" s="14">
        <v>505</v>
      </c>
      <c r="F55" s="14">
        <v>90</v>
      </c>
      <c r="G55" s="14">
        <v>92</v>
      </c>
      <c r="H55" s="14">
        <v>87</v>
      </c>
      <c r="I55" s="14">
        <v>75</v>
      </c>
      <c r="J55" s="14">
        <v>85</v>
      </c>
      <c r="K55" s="14">
        <v>76</v>
      </c>
      <c r="L55" s="14">
        <v>1</v>
      </c>
      <c r="M55" s="14" t="b">
        <v>0</v>
      </c>
    </row>
    <row r="56" spans="1:13" ht="15" x14ac:dyDescent="0.4">
      <c r="A56" s="14">
        <v>32</v>
      </c>
      <c r="B56" s="14" t="s">
        <v>701</v>
      </c>
      <c r="C56" s="14" t="s">
        <v>251</v>
      </c>
      <c r="D56" s="14"/>
      <c r="E56" s="14">
        <v>273</v>
      </c>
      <c r="F56" s="14">
        <v>46</v>
      </c>
      <c r="G56" s="14">
        <v>57</v>
      </c>
      <c r="H56" s="14">
        <v>40</v>
      </c>
      <c r="I56" s="14">
        <v>40</v>
      </c>
      <c r="J56" s="14">
        <v>40</v>
      </c>
      <c r="K56" s="14">
        <v>50</v>
      </c>
      <c r="L56" s="14">
        <v>1</v>
      </c>
      <c r="M56" s="14" t="b">
        <v>0</v>
      </c>
    </row>
    <row r="57" spans="1:13" ht="15" x14ac:dyDescent="0.4">
      <c r="A57" s="14">
        <v>33</v>
      </c>
      <c r="B57" s="14" t="s">
        <v>700</v>
      </c>
      <c r="C57" s="14" t="s">
        <v>251</v>
      </c>
      <c r="D57" s="14"/>
      <c r="E57" s="14">
        <v>365</v>
      </c>
      <c r="F57" s="14">
        <v>61</v>
      </c>
      <c r="G57" s="14">
        <v>72</v>
      </c>
      <c r="H57" s="14">
        <v>57</v>
      </c>
      <c r="I57" s="14">
        <v>55</v>
      </c>
      <c r="J57" s="14">
        <v>55</v>
      </c>
      <c r="K57" s="14">
        <v>65</v>
      </c>
      <c r="L57" s="14">
        <v>1</v>
      </c>
      <c r="M57" s="14" t="b">
        <v>0</v>
      </c>
    </row>
    <row r="58" spans="1:13" ht="15" x14ac:dyDescent="0.4">
      <c r="A58" s="14">
        <v>34</v>
      </c>
      <c r="B58" s="14" t="s">
        <v>699</v>
      </c>
      <c r="C58" s="14" t="s">
        <v>251</v>
      </c>
      <c r="D58" s="14" t="s">
        <v>232</v>
      </c>
      <c r="E58" s="14">
        <v>505</v>
      </c>
      <c r="F58" s="14">
        <v>81</v>
      </c>
      <c r="G58" s="14">
        <v>102</v>
      </c>
      <c r="H58" s="14">
        <v>77</v>
      </c>
      <c r="I58" s="14">
        <v>85</v>
      </c>
      <c r="J58" s="14">
        <v>75</v>
      </c>
      <c r="K58" s="14">
        <v>85</v>
      </c>
      <c r="L58" s="14">
        <v>1</v>
      </c>
      <c r="M58" s="14" t="b">
        <v>0</v>
      </c>
    </row>
    <row r="59" spans="1:13" ht="15" x14ac:dyDescent="0.4">
      <c r="A59" s="14">
        <v>35</v>
      </c>
      <c r="B59" s="14" t="s">
        <v>698</v>
      </c>
      <c r="C59" s="14" t="s">
        <v>244</v>
      </c>
      <c r="D59" s="14"/>
      <c r="E59" s="14">
        <v>323</v>
      </c>
      <c r="F59" s="14">
        <v>70</v>
      </c>
      <c r="G59" s="14">
        <v>45</v>
      </c>
      <c r="H59" s="14">
        <v>48</v>
      </c>
      <c r="I59" s="14">
        <v>60</v>
      </c>
      <c r="J59" s="14">
        <v>65</v>
      </c>
      <c r="K59" s="14">
        <v>35</v>
      </c>
      <c r="L59" s="14">
        <v>1</v>
      </c>
      <c r="M59" s="14" t="b">
        <v>0</v>
      </c>
    </row>
    <row r="60" spans="1:13" ht="15" x14ac:dyDescent="0.4">
      <c r="A60" s="14">
        <v>36</v>
      </c>
      <c r="B60" s="14" t="s">
        <v>697</v>
      </c>
      <c r="C60" s="14" t="s">
        <v>244</v>
      </c>
      <c r="D60" s="14"/>
      <c r="E60" s="14">
        <v>483</v>
      </c>
      <c r="F60" s="14">
        <v>95</v>
      </c>
      <c r="G60" s="14">
        <v>70</v>
      </c>
      <c r="H60" s="14">
        <v>73</v>
      </c>
      <c r="I60" s="14">
        <v>95</v>
      </c>
      <c r="J60" s="14">
        <v>90</v>
      </c>
      <c r="K60" s="14">
        <v>60</v>
      </c>
      <c r="L60" s="14">
        <v>1</v>
      </c>
      <c r="M60" s="14" t="b">
        <v>0</v>
      </c>
    </row>
    <row r="61" spans="1:13" ht="15" x14ac:dyDescent="0.4">
      <c r="A61" s="14">
        <v>37</v>
      </c>
      <c r="B61" s="14" t="s">
        <v>696</v>
      </c>
      <c r="C61" s="14" t="s">
        <v>133</v>
      </c>
      <c r="D61" s="14"/>
      <c r="E61" s="14">
        <v>299</v>
      </c>
      <c r="F61" s="14">
        <v>38</v>
      </c>
      <c r="G61" s="14">
        <v>41</v>
      </c>
      <c r="H61" s="14">
        <v>40</v>
      </c>
      <c r="I61" s="14">
        <v>50</v>
      </c>
      <c r="J61" s="14">
        <v>65</v>
      </c>
      <c r="K61" s="14">
        <v>65</v>
      </c>
      <c r="L61" s="14">
        <v>1</v>
      </c>
      <c r="M61" s="14" t="b">
        <v>0</v>
      </c>
    </row>
    <row r="62" spans="1:13" ht="15" x14ac:dyDescent="0.4">
      <c r="A62" s="14">
        <v>38</v>
      </c>
      <c r="B62" s="14" t="s">
        <v>695</v>
      </c>
      <c r="C62" s="14" t="s">
        <v>133</v>
      </c>
      <c r="D62" s="14"/>
      <c r="E62" s="14">
        <v>505</v>
      </c>
      <c r="F62" s="14">
        <v>73</v>
      </c>
      <c r="G62" s="14">
        <v>76</v>
      </c>
      <c r="H62" s="14">
        <v>75</v>
      </c>
      <c r="I62" s="14">
        <v>81</v>
      </c>
      <c r="J62" s="14">
        <v>100</v>
      </c>
      <c r="K62" s="14">
        <v>100</v>
      </c>
      <c r="L62" s="14">
        <v>1</v>
      </c>
      <c r="M62" s="14" t="b">
        <v>0</v>
      </c>
    </row>
    <row r="63" spans="1:13" ht="15" x14ac:dyDescent="0.4">
      <c r="A63" s="14">
        <v>39</v>
      </c>
      <c r="B63" s="14" t="s">
        <v>694</v>
      </c>
      <c r="C63" s="14" t="s">
        <v>230</v>
      </c>
      <c r="D63" s="14" t="s">
        <v>244</v>
      </c>
      <c r="E63" s="14">
        <v>270</v>
      </c>
      <c r="F63" s="14">
        <v>115</v>
      </c>
      <c r="G63" s="14">
        <v>45</v>
      </c>
      <c r="H63" s="14">
        <v>20</v>
      </c>
      <c r="I63" s="14">
        <v>45</v>
      </c>
      <c r="J63" s="14">
        <v>25</v>
      </c>
      <c r="K63" s="14">
        <v>20</v>
      </c>
      <c r="L63" s="14">
        <v>1</v>
      </c>
      <c r="M63" s="14" t="b">
        <v>0</v>
      </c>
    </row>
    <row r="64" spans="1:13" ht="15" x14ac:dyDescent="0.4">
      <c r="A64" s="14">
        <v>40</v>
      </c>
      <c r="B64" s="14" t="s">
        <v>693</v>
      </c>
      <c r="C64" s="14" t="s">
        <v>230</v>
      </c>
      <c r="D64" s="14" t="s">
        <v>244</v>
      </c>
      <c r="E64" s="14">
        <v>435</v>
      </c>
      <c r="F64" s="14">
        <v>140</v>
      </c>
      <c r="G64" s="14">
        <v>70</v>
      </c>
      <c r="H64" s="14">
        <v>45</v>
      </c>
      <c r="I64" s="14">
        <v>85</v>
      </c>
      <c r="J64" s="14">
        <v>50</v>
      </c>
      <c r="K64" s="14">
        <v>45</v>
      </c>
      <c r="L64" s="14">
        <v>1</v>
      </c>
      <c r="M64" s="14" t="b">
        <v>0</v>
      </c>
    </row>
    <row r="65" spans="1:13" ht="15" x14ac:dyDescent="0.4">
      <c r="A65" s="14">
        <v>41</v>
      </c>
      <c r="B65" s="14" t="s">
        <v>692</v>
      </c>
      <c r="C65" s="14" t="s">
        <v>251</v>
      </c>
      <c r="D65" s="14" t="s">
        <v>241</v>
      </c>
      <c r="E65" s="14">
        <v>245</v>
      </c>
      <c r="F65" s="14">
        <v>40</v>
      </c>
      <c r="G65" s="14">
        <v>45</v>
      </c>
      <c r="H65" s="14">
        <v>35</v>
      </c>
      <c r="I65" s="14">
        <v>30</v>
      </c>
      <c r="J65" s="14">
        <v>40</v>
      </c>
      <c r="K65" s="14">
        <v>55</v>
      </c>
      <c r="L65" s="14">
        <v>1</v>
      </c>
      <c r="M65" s="14" t="b">
        <v>0</v>
      </c>
    </row>
    <row r="66" spans="1:13" ht="15" x14ac:dyDescent="0.4">
      <c r="A66" s="14">
        <v>42</v>
      </c>
      <c r="B66" s="14" t="s">
        <v>691</v>
      </c>
      <c r="C66" s="14" t="s">
        <v>251</v>
      </c>
      <c r="D66" s="14" t="s">
        <v>241</v>
      </c>
      <c r="E66" s="14">
        <v>455</v>
      </c>
      <c r="F66" s="14">
        <v>75</v>
      </c>
      <c r="G66" s="14">
        <v>80</v>
      </c>
      <c r="H66" s="14">
        <v>70</v>
      </c>
      <c r="I66" s="14">
        <v>65</v>
      </c>
      <c r="J66" s="14">
        <v>75</v>
      </c>
      <c r="K66" s="14">
        <v>90</v>
      </c>
      <c r="L66" s="14">
        <v>1</v>
      </c>
      <c r="M66" s="14" t="b">
        <v>0</v>
      </c>
    </row>
    <row r="67" spans="1:13" ht="15" x14ac:dyDescent="0.4">
      <c r="A67" s="14">
        <v>43</v>
      </c>
      <c r="B67" s="14" t="s">
        <v>690</v>
      </c>
      <c r="C67" s="14" t="s">
        <v>137</v>
      </c>
      <c r="D67" s="14" t="s">
        <v>251</v>
      </c>
      <c r="E67" s="14">
        <v>320</v>
      </c>
      <c r="F67" s="14">
        <v>45</v>
      </c>
      <c r="G67" s="14">
        <v>50</v>
      </c>
      <c r="H67" s="14">
        <v>55</v>
      </c>
      <c r="I67" s="14">
        <v>75</v>
      </c>
      <c r="J67" s="14">
        <v>65</v>
      </c>
      <c r="K67" s="14">
        <v>30</v>
      </c>
      <c r="L67" s="14">
        <v>1</v>
      </c>
      <c r="M67" s="14" t="b">
        <v>0</v>
      </c>
    </row>
    <row r="68" spans="1:13" ht="15" x14ac:dyDescent="0.4">
      <c r="A68" s="14">
        <v>44</v>
      </c>
      <c r="B68" s="14" t="s">
        <v>689</v>
      </c>
      <c r="C68" s="14" t="s">
        <v>137</v>
      </c>
      <c r="D68" s="14" t="s">
        <v>251</v>
      </c>
      <c r="E68" s="14">
        <v>395</v>
      </c>
      <c r="F68" s="14">
        <v>60</v>
      </c>
      <c r="G68" s="14">
        <v>65</v>
      </c>
      <c r="H68" s="14">
        <v>70</v>
      </c>
      <c r="I68" s="14">
        <v>85</v>
      </c>
      <c r="J68" s="14">
        <v>75</v>
      </c>
      <c r="K68" s="14">
        <v>40</v>
      </c>
      <c r="L68" s="14">
        <v>1</v>
      </c>
      <c r="M68" s="14" t="b">
        <v>0</v>
      </c>
    </row>
    <row r="69" spans="1:13" ht="15" x14ac:dyDescent="0.4">
      <c r="A69" s="14">
        <v>45</v>
      </c>
      <c r="B69" s="14" t="s">
        <v>688</v>
      </c>
      <c r="C69" s="14" t="s">
        <v>137</v>
      </c>
      <c r="D69" s="14" t="s">
        <v>251</v>
      </c>
      <c r="E69" s="14">
        <v>490</v>
      </c>
      <c r="F69" s="14">
        <v>75</v>
      </c>
      <c r="G69" s="14">
        <v>80</v>
      </c>
      <c r="H69" s="14">
        <v>85</v>
      </c>
      <c r="I69" s="14">
        <v>110</v>
      </c>
      <c r="J69" s="14">
        <v>90</v>
      </c>
      <c r="K69" s="14">
        <v>50</v>
      </c>
      <c r="L69" s="14">
        <v>1</v>
      </c>
      <c r="M69" s="14" t="b">
        <v>0</v>
      </c>
    </row>
    <row r="70" spans="1:13" ht="15" x14ac:dyDescent="0.4">
      <c r="A70" s="14">
        <v>46</v>
      </c>
      <c r="B70" s="14" t="s">
        <v>687</v>
      </c>
      <c r="C70" s="14" t="s">
        <v>273</v>
      </c>
      <c r="D70" s="14" t="s">
        <v>137</v>
      </c>
      <c r="E70" s="14">
        <v>285</v>
      </c>
      <c r="F70" s="14">
        <v>35</v>
      </c>
      <c r="G70" s="14">
        <v>70</v>
      </c>
      <c r="H70" s="14">
        <v>55</v>
      </c>
      <c r="I70" s="14">
        <v>45</v>
      </c>
      <c r="J70" s="14">
        <v>55</v>
      </c>
      <c r="K70" s="14">
        <v>25</v>
      </c>
      <c r="L70" s="14">
        <v>1</v>
      </c>
      <c r="M70" s="14" t="b">
        <v>0</v>
      </c>
    </row>
    <row r="71" spans="1:13" ht="15" x14ac:dyDescent="0.4">
      <c r="A71" s="14">
        <v>47</v>
      </c>
      <c r="B71" s="14" t="s">
        <v>686</v>
      </c>
      <c r="C71" s="14" t="s">
        <v>273</v>
      </c>
      <c r="D71" s="14" t="s">
        <v>137</v>
      </c>
      <c r="E71" s="14">
        <v>405</v>
      </c>
      <c r="F71" s="14">
        <v>60</v>
      </c>
      <c r="G71" s="14">
        <v>95</v>
      </c>
      <c r="H71" s="14">
        <v>80</v>
      </c>
      <c r="I71" s="14">
        <v>60</v>
      </c>
      <c r="J71" s="14">
        <v>80</v>
      </c>
      <c r="K71" s="14">
        <v>30</v>
      </c>
      <c r="L71" s="14">
        <v>1</v>
      </c>
      <c r="M71" s="14" t="b">
        <v>0</v>
      </c>
    </row>
    <row r="72" spans="1:13" ht="15" x14ac:dyDescent="0.4">
      <c r="A72" s="14">
        <v>48</v>
      </c>
      <c r="B72" s="14" t="s">
        <v>685</v>
      </c>
      <c r="C72" s="14" t="s">
        <v>273</v>
      </c>
      <c r="D72" s="14" t="s">
        <v>251</v>
      </c>
      <c r="E72" s="14">
        <v>305</v>
      </c>
      <c r="F72" s="14">
        <v>60</v>
      </c>
      <c r="G72" s="14">
        <v>55</v>
      </c>
      <c r="H72" s="14">
        <v>50</v>
      </c>
      <c r="I72" s="14">
        <v>40</v>
      </c>
      <c r="J72" s="14">
        <v>55</v>
      </c>
      <c r="K72" s="14">
        <v>45</v>
      </c>
      <c r="L72" s="14">
        <v>1</v>
      </c>
      <c r="M72" s="14" t="b">
        <v>0</v>
      </c>
    </row>
    <row r="73" spans="1:13" ht="15" x14ac:dyDescent="0.4">
      <c r="A73" s="14">
        <v>49</v>
      </c>
      <c r="B73" s="14" t="s">
        <v>684</v>
      </c>
      <c r="C73" s="14" t="s">
        <v>273</v>
      </c>
      <c r="D73" s="14" t="s">
        <v>251</v>
      </c>
      <c r="E73" s="14">
        <v>450</v>
      </c>
      <c r="F73" s="14">
        <v>70</v>
      </c>
      <c r="G73" s="14">
        <v>65</v>
      </c>
      <c r="H73" s="14">
        <v>60</v>
      </c>
      <c r="I73" s="14">
        <v>90</v>
      </c>
      <c r="J73" s="14">
        <v>75</v>
      </c>
      <c r="K73" s="14">
        <v>90</v>
      </c>
      <c r="L73" s="14">
        <v>1</v>
      </c>
      <c r="M73" s="14" t="b">
        <v>0</v>
      </c>
    </row>
    <row r="74" spans="1:13" ht="15" x14ac:dyDescent="0.4">
      <c r="A74" s="14">
        <v>50</v>
      </c>
      <c r="B74" s="14" t="s">
        <v>683</v>
      </c>
      <c r="C74" s="14" t="s">
        <v>232</v>
      </c>
      <c r="D74" s="14"/>
      <c r="E74" s="14">
        <v>265</v>
      </c>
      <c r="F74" s="14">
        <v>10</v>
      </c>
      <c r="G74" s="14">
        <v>55</v>
      </c>
      <c r="H74" s="14">
        <v>25</v>
      </c>
      <c r="I74" s="14">
        <v>35</v>
      </c>
      <c r="J74" s="14">
        <v>45</v>
      </c>
      <c r="K74" s="14">
        <v>95</v>
      </c>
      <c r="L74" s="14">
        <v>1</v>
      </c>
      <c r="M74" s="14" t="b">
        <v>0</v>
      </c>
    </row>
    <row r="75" spans="1:13" ht="15" x14ac:dyDescent="0.4">
      <c r="A75" s="14">
        <v>51</v>
      </c>
      <c r="B75" s="14" t="s">
        <v>682</v>
      </c>
      <c r="C75" s="14" t="s">
        <v>232</v>
      </c>
      <c r="D75" s="14"/>
      <c r="E75" s="14">
        <v>405</v>
      </c>
      <c r="F75" s="14">
        <v>35</v>
      </c>
      <c r="G75" s="14">
        <v>80</v>
      </c>
      <c r="H75" s="14">
        <v>50</v>
      </c>
      <c r="I75" s="14">
        <v>50</v>
      </c>
      <c r="J75" s="14">
        <v>70</v>
      </c>
      <c r="K75" s="14">
        <v>120</v>
      </c>
      <c r="L75" s="14">
        <v>1</v>
      </c>
      <c r="M75" s="14" t="b">
        <v>0</v>
      </c>
    </row>
    <row r="76" spans="1:13" ht="15" x14ac:dyDescent="0.4">
      <c r="A76" s="14">
        <v>52</v>
      </c>
      <c r="B76" s="14" t="s">
        <v>681</v>
      </c>
      <c r="C76" s="14" t="s">
        <v>230</v>
      </c>
      <c r="D76" s="14"/>
      <c r="E76" s="14">
        <v>290</v>
      </c>
      <c r="F76" s="14">
        <v>40</v>
      </c>
      <c r="G76" s="14">
        <v>45</v>
      </c>
      <c r="H76" s="14">
        <v>35</v>
      </c>
      <c r="I76" s="14">
        <v>40</v>
      </c>
      <c r="J76" s="14">
        <v>40</v>
      </c>
      <c r="K76" s="14">
        <v>90</v>
      </c>
      <c r="L76" s="14">
        <v>1</v>
      </c>
      <c r="M76" s="14" t="b">
        <v>0</v>
      </c>
    </row>
    <row r="77" spans="1:13" ht="15" x14ac:dyDescent="0.4">
      <c r="A77" s="14">
        <v>53</v>
      </c>
      <c r="B77" s="14" t="s">
        <v>680</v>
      </c>
      <c r="C77" s="14" t="s">
        <v>230</v>
      </c>
      <c r="D77" s="14"/>
      <c r="E77" s="14">
        <v>440</v>
      </c>
      <c r="F77" s="14">
        <v>65</v>
      </c>
      <c r="G77" s="14">
        <v>70</v>
      </c>
      <c r="H77" s="14">
        <v>60</v>
      </c>
      <c r="I77" s="14">
        <v>65</v>
      </c>
      <c r="J77" s="14">
        <v>65</v>
      </c>
      <c r="K77" s="14">
        <v>115</v>
      </c>
      <c r="L77" s="14">
        <v>1</v>
      </c>
      <c r="M77" s="14" t="b">
        <v>0</v>
      </c>
    </row>
    <row r="78" spans="1:13" ht="15" x14ac:dyDescent="0.4">
      <c r="A78" s="14">
        <v>54</v>
      </c>
      <c r="B78" s="14" t="s">
        <v>679</v>
      </c>
      <c r="C78" s="14" t="s">
        <v>129</v>
      </c>
      <c r="D78" s="14"/>
      <c r="E78" s="14">
        <v>320</v>
      </c>
      <c r="F78" s="14">
        <v>50</v>
      </c>
      <c r="G78" s="14">
        <v>52</v>
      </c>
      <c r="H78" s="14">
        <v>48</v>
      </c>
      <c r="I78" s="14">
        <v>65</v>
      </c>
      <c r="J78" s="14">
        <v>50</v>
      </c>
      <c r="K78" s="14">
        <v>55</v>
      </c>
      <c r="L78" s="14">
        <v>1</v>
      </c>
      <c r="M78" s="14" t="b">
        <v>0</v>
      </c>
    </row>
    <row r="79" spans="1:13" ht="15" x14ac:dyDescent="0.4">
      <c r="A79" s="14">
        <v>55</v>
      </c>
      <c r="B79" s="14" t="s">
        <v>678</v>
      </c>
      <c r="C79" s="14" t="s">
        <v>129</v>
      </c>
      <c r="D79" s="14"/>
      <c r="E79" s="14">
        <v>500</v>
      </c>
      <c r="F79" s="14">
        <v>80</v>
      </c>
      <c r="G79" s="14">
        <v>82</v>
      </c>
      <c r="H79" s="14">
        <v>78</v>
      </c>
      <c r="I79" s="14">
        <v>95</v>
      </c>
      <c r="J79" s="14">
        <v>80</v>
      </c>
      <c r="K79" s="14">
        <v>85</v>
      </c>
      <c r="L79" s="14">
        <v>1</v>
      </c>
      <c r="M79" s="14" t="b">
        <v>0</v>
      </c>
    </row>
    <row r="80" spans="1:13" ht="15" x14ac:dyDescent="0.4">
      <c r="A80" s="14">
        <v>56</v>
      </c>
      <c r="B80" s="14" t="s">
        <v>677</v>
      </c>
      <c r="C80" s="14" t="s">
        <v>226</v>
      </c>
      <c r="D80" s="14"/>
      <c r="E80" s="14">
        <v>305</v>
      </c>
      <c r="F80" s="14">
        <v>40</v>
      </c>
      <c r="G80" s="14">
        <v>80</v>
      </c>
      <c r="H80" s="14">
        <v>35</v>
      </c>
      <c r="I80" s="14">
        <v>35</v>
      </c>
      <c r="J80" s="14">
        <v>45</v>
      </c>
      <c r="K80" s="14">
        <v>70</v>
      </c>
      <c r="L80" s="14">
        <v>1</v>
      </c>
      <c r="M80" s="14" t="b">
        <v>0</v>
      </c>
    </row>
    <row r="81" spans="1:13" ht="15" x14ac:dyDescent="0.4">
      <c r="A81" s="14">
        <v>57</v>
      </c>
      <c r="B81" s="14" t="s">
        <v>676</v>
      </c>
      <c r="C81" s="14" t="s">
        <v>226</v>
      </c>
      <c r="D81" s="14"/>
      <c r="E81" s="14">
        <v>455</v>
      </c>
      <c r="F81" s="14">
        <v>65</v>
      </c>
      <c r="G81" s="14">
        <v>105</v>
      </c>
      <c r="H81" s="14">
        <v>60</v>
      </c>
      <c r="I81" s="14">
        <v>60</v>
      </c>
      <c r="J81" s="14">
        <v>70</v>
      </c>
      <c r="K81" s="14">
        <v>95</v>
      </c>
      <c r="L81" s="14">
        <v>1</v>
      </c>
      <c r="M81" s="14" t="b">
        <v>0</v>
      </c>
    </row>
    <row r="82" spans="1:13" ht="15" x14ac:dyDescent="0.4">
      <c r="A82" s="14">
        <v>58</v>
      </c>
      <c r="B82" s="14" t="s">
        <v>675</v>
      </c>
      <c r="C82" s="14" t="s">
        <v>133</v>
      </c>
      <c r="D82" s="14"/>
      <c r="E82" s="14">
        <v>350</v>
      </c>
      <c r="F82" s="14">
        <v>55</v>
      </c>
      <c r="G82" s="14">
        <v>70</v>
      </c>
      <c r="H82" s="14">
        <v>45</v>
      </c>
      <c r="I82" s="14">
        <v>70</v>
      </c>
      <c r="J82" s="14">
        <v>50</v>
      </c>
      <c r="K82" s="14">
        <v>60</v>
      </c>
      <c r="L82" s="14">
        <v>1</v>
      </c>
      <c r="M82" s="14" t="b">
        <v>0</v>
      </c>
    </row>
    <row r="83" spans="1:13" ht="15" x14ac:dyDescent="0.4">
      <c r="A83" s="14">
        <v>59</v>
      </c>
      <c r="B83" s="14" t="s">
        <v>674</v>
      </c>
      <c r="C83" s="14" t="s">
        <v>133</v>
      </c>
      <c r="D83" s="14"/>
      <c r="E83" s="14">
        <v>555</v>
      </c>
      <c r="F83" s="14">
        <v>90</v>
      </c>
      <c r="G83" s="14">
        <v>110</v>
      </c>
      <c r="H83" s="14">
        <v>80</v>
      </c>
      <c r="I83" s="14">
        <v>100</v>
      </c>
      <c r="J83" s="14">
        <v>80</v>
      </c>
      <c r="K83" s="14">
        <v>95</v>
      </c>
      <c r="L83" s="14">
        <v>1</v>
      </c>
      <c r="M83" s="14" t="b">
        <v>0</v>
      </c>
    </row>
    <row r="84" spans="1:13" ht="15" x14ac:dyDescent="0.4">
      <c r="A84" s="14">
        <v>60</v>
      </c>
      <c r="B84" s="14" t="s">
        <v>673</v>
      </c>
      <c r="C84" s="14" t="s">
        <v>129</v>
      </c>
      <c r="D84" s="14"/>
      <c r="E84" s="14">
        <v>300</v>
      </c>
      <c r="F84" s="14">
        <v>40</v>
      </c>
      <c r="G84" s="14">
        <v>50</v>
      </c>
      <c r="H84" s="14">
        <v>40</v>
      </c>
      <c r="I84" s="14">
        <v>40</v>
      </c>
      <c r="J84" s="14">
        <v>40</v>
      </c>
      <c r="K84" s="14">
        <v>90</v>
      </c>
      <c r="L84" s="14">
        <v>1</v>
      </c>
      <c r="M84" s="14" t="b">
        <v>0</v>
      </c>
    </row>
    <row r="85" spans="1:13" ht="15" x14ac:dyDescent="0.4">
      <c r="A85" s="14">
        <v>61</v>
      </c>
      <c r="B85" s="14" t="s">
        <v>672</v>
      </c>
      <c r="C85" s="14" t="s">
        <v>129</v>
      </c>
      <c r="D85" s="14"/>
      <c r="E85" s="14">
        <v>385</v>
      </c>
      <c r="F85" s="14">
        <v>65</v>
      </c>
      <c r="G85" s="14">
        <v>65</v>
      </c>
      <c r="H85" s="14">
        <v>65</v>
      </c>
      <c r="I85" s="14">
        <v>50</v>
      </c>
      <c r="J85" s="14">
        <v>50</v>
      </c>
      <c r="K85" s="14">
        <v>90</v>
      </c>
      <c r="L85" s="14">
        <v>1</v>
      </c>
      <c r="M85" s="14" t="b">
        <v>0</v>
      </c>
    </row>
    <row r="86" spans="1:13" ht="15" x14ac:dyDescent="0.4">
      <c r="A86" s="14">
        <v>62</v>
      </c>
      <c r="B86" s="14" t="s">
        <v>671</v>
      </c>
      <c r="C86" s="14" t="s">
        <v>129</v>
      </c>
      <c r="D86" s="14" t="s">
        <v>226</v>
      </c>
      <c r="E86" s="14">
        <v>510</v>
      </c>
      <c r="F86" s="14">
        <v>90</v>
      </c>
      <c r="G86" s="14">
        <v>95</v>
      </c>
      <c r="H86" s="14">
        <v>95</v>
      </c>
      <c r="I86" s="14">
        <v>70</v>
      </c>
      <c r="J86" s="14">
        <v>90</v>
      </c>
      <c r="K86" s="14">
        <v>70</v>
      </c>
      <c r="L86" s="14">
        <v>1</v>
      </c>
      <c r="M86" s="14" t="b">
        <v>0</v>
      </c>
    </row>
    <row r="87" spans="1:13" ht="15" x14ac:dyDescent="0.4">
      <c r="A87" s="14">
        <v>63</v>
      </c>
      <c r="B87" s="14" t="s">
        <v>670</v>
      </c>
      <c r="C87" s="14" t="s">
        <v>245</v>
      </c>
      <c r="D87" s="14"/>
      <c r="E87" s="14">
        <v>310</v>
      </c>
      <c r="F87" s="14">
        <v>25</v>
      </c>
      <c r="G87" s="14">
        <v>20</v>
      </c>
      <c r="H87" s="14">
        <v>15</v>
      </c>
      <c r="I87" s="14">
        <v>105</v>
      </c>
      <c r="J87" s="14">
        <v>55</v>
      </c>
      <c r="K87" s="14">
        <v>90</v>
      </c>
      <c r="L87" s="14">
        <v>1</v>
      </c>
      <c r="M87" s="14" t="b">
        <v>0</v>
      </c>
    </row>
    <row r="88" spans="1:13" ht="15" x14ac:dyDescent="0.4">
      <c r="A88" s="14">
        <v>64</v>
      </c>
      <c r="B88" s="14" t="s">
        <v>669</v>
      </c>
      <c r="C88" s="14" t="s">
        <v>245</v>
      </c>
      <c r="D88" s="14"/>
      <c r="E88" s="14">
        <v>400</v>
      </c>
      <c r="F88" s="14">
        <v>40</v>
      </c>
      <c r="G88" s="14">
        <v>35</v>
      </c>
      <c r="H88" s="14">
        <v>30</v>
      </c>
      <c r="I88" s="14">
        <v>120</v>
      </c>
      <c r="J88" s="14">
        <v>70</v>
      </c>
      <c r="K88" s="14">
        <v>105</v>
      </c>
      <c r="L88" s="14">
        <v>1</v>
      </c>
      <c r="M88" s="14" t="b">
        <v>0</v>
      </c>
    </row>
    <row r="89" spans="1:13" ht="15" x14ac:dyDescent="0.4">
      <c r="A89" s="14">
        <v>65</v>
      </c>
      <c r="B89" s="14" t="s">
        <v>668</v>
      </c>
      <c r="C89" s="14" t="s">
        <v>245</v>
      </c>
      <c r="D89" s="14"/>
      <c r="E89" s="14">
        <v>500</v>
      </c>
      <c r="F89" s="14">
        <v>55</v>
      </c>
      <c r="G89" s="14">
        <v>50</v>
      </c>
      <c r="H89" s="14">
        <v>45</v>
      </c>
      <c r="I89" s="14">
        <v>135</v>
      </c>
      <c r="J89" s="14">
        <v>95</v>
      </c>
      <c r="K89" s="14">
        <v>120</v>
      </c>
      <c r="L89" s="14">
        <v>1</v>
      </c>
      <c r="M89" s="14" t="b">
        <v>0</v>
      </c>
    </row>
    <row r="90" spans="1:13" ht="15" x14ac:dyDescent="0.4">
      <c r="A90" s="14">
        <v>65</v>
      </c>
      <c r="B90" s="14" t="s">
        <v>667</v>
      </c>
      <c r="C90" s="14" t="s">
        <v>245</v>
      </c>
      <c r="D90" s="14"/>
      <c r="E90" s="14">
        <v>590</v>
      </c>
      <c r="F90" s="14">
        <v>55</v>
      </c>
      <c r="G90" s="14">
        <v>50</v>
      </c>
      <c r="H90" s="14">
        <v>65</v>
      </c>
      <c r="I90" s="14">
        <v>175</v>
      </c>
      <c r="J90" s="14">
        <v>95</v>
      </c>
      <c r="K90" s="14">
        <v>150</v>
      </c>
      <c r="L90" s="14">
        <v>1</v>
      </c>
      <c r="M90" s="14" t="b">
        <v>0</v>
      </c>
    </row>
    <row r="91" spans="1:13" ht="15" x14ac:dyDescent="0.4">
      <c r="A91" s="14">
        <v>66</v>
      </c>
      <c r="B91" s="14" t="s">
        <v>666</v>
      </c>
      <c r="C91" s="14" t="s">
        <v>226</v>
      </c>
      <c r="D91" s="14"/>
      <c r="E91" s="14">
        <v>305</v>
      </c>
      <c r="F91" s="14">
        <v>70</v>
      </c>
      <c r="G91" s="14">
        <v>80</v>
      </c>
      <c r="H91" s="14">
        <v>50</v>
      </c>
      <c r="I91" s="14">
        <v>35</v>
      </c>
      <c r="J91" s="14">
        <v>35</v>
      </c>
      <c r="K91" s="14">
        <v>35</v>
      </c>
      <c r="L91" s="14">
        <v>1</v>
      </c>
      <c r="M91" s="14" t="b">
        <v>0</v>
      </c>
    </row>
    <row r="92" spans="1:13" ht="15" x14ac:dyDescent="0.4">
      <c r="A92" s="14">
        <v>67</v>
      </c>
      <c r="B92" s="14" t="s">
        <v>665</v>
      </c>
      <c r="C92" s="14" t="s">
        <v>226</v>
      </c>
      <c r="D92" s="14"/>
      <c r="E92" s="14">
        <v>405</v>
      </c>
      <c r="F92" s="14">
        <v>80</v>
      </c>
      <c r="G92" s="14">
        <v>100</v>
      </c>
      <c r="H92" s="14">
        <v>70</v>
      </c>
      <c r="I92" s="14">
        <v>50</v>
      </c>
      <c r="J92" s="14">
        <v>60</v>
      </c>
      <c r="K92" s="14">
        <v>45</v>
      </c>
      <c r="L92" s="14">
        <v>1</v>
      </c>
      <c r="M92" s="14" t="b">
        <v>0</v>
      </c>
    </row>
    <row r="93" spans="1:13" ht="15" x14ac:dyDescent="0.4">
      <c r="A93" s="14">
        <v>68</v>
      </c>
      <c r="B93" s="14" t="s">
        <v>664</v>
      </c>
      <c r="C93" s="14" t="s">
        <v>226</v>
      </c>
      <c r="D93" s="14"/>
      <c r="E93" s="14">
        <v>505</v>
      </c>
      <c r="F93" s="14">
        <v>90</v>
      </c>
      <c r="G93" s="14">
        <v>130</v>
      </c>
      <c r="H93" s="14">
        <v>80</v>
      </c>
      <c r="I93" s="14">
        <v>65</v>
      </c>
      <c r="J93" s="14">
        <v>85</v>
      </c>
      <c r="K93" s="14">
        <v>55</v>
      </c>
      <c r="L93" s="14">
        <v>1</v>
      </c>
      <c r="M93" s="14" t="b">
        <v>0</v>
      </c>
    </row>
    <row r="94" spans="1:13" ht="15" x14ac:dyDescent="0.4">
      <c r="A94" s="14">
        <v>69</v>
      </c>
      <c r="B94" s="14" t="s">
        <v>663</v>
      </c>
      <c r="C94" s="14" t="s">
        <v>137</v>
      </c>
      <c r="D94" s="14" t="s">
        <v>251</v>
      </c>
      <c r="E94" s="14">
        <v>300</v>
      </c>
      <c r="F94" s="14">
        <v>50</v>
      </c>
      <c r="G94" s="14">
        <v>75</v>
      </c>
      <c r="H94" s="14">
        <v>35</v>
      </c>
      <c r="I94" s="14">
        <v>70</v>
      </c>
      <c r="J94" s="14">
        <v>30</v>
      </c>
      <c r="K94" s="14">
        <v>40</v>
      </c>
      <c r="L94" s="14">
        <v>1</v>
      </c>
      <c r="M94" s="14" t="b">
        <v>0</v>
      </c>
    </row>
    <row r="95" spans="1:13" ht="15" x14ac:dyDescent="0.4">
      <c r="A95" s="14">
        <v>70</v>
      </c>
      <c r="B95" s="14" t="s">
        <v>662</v>
      </c>
      <c r="C95" s="14" t="s">
        <v>137</v>
      </c>
      <c r="D95" s="14" t="s">
        <v>251</v>
      </c>
      <c r="E95" s="14">
        <v>390</v>
      </c>
      <c r="F95" s="14">
        <v>65</v>
      </c>
      <c r="G95" s="14">
        <v>90</v>
      </c>
      <c r="H95" s="14">
        <v>50</v>
      </c>
      <c r="I95" s="14">
        <v>85</v>
      </c>
      <c r="J95" s="14">
        <v>45</v>
      </c>
      <c r="K95" s="14">
        <v>55</v>
      </c>
      <c r="L95" s="14">
        <v>1</v>
      </c>
      <c r="M95" s="14" t="b">
        <v>0</v>
      </c>
    </row>
    <row r="96" spans="1:13" ht="15" x14ac:dyDescent="0.4">
      <c r="A96" s="14">
        <v>71</v>
      </c>
      <c r="B96" s="14" t="s">
        <v>661</v>
      </c>
      <c r="C96" s="14" t="s">
        <v>137</v>
      </c>
      <c r="D96" s="14" t="s">
        <v>251</v>
      </c>
      <c r="E96" s="14">
        <v>490</v>
      </c>
      <c r="F96" s="14">
        <v>80</v>
      </c>
      <c r="G96" s="14">
        <v>105</v>
      </c>
      <c r="H96" s="14">
        <v>65</v>
      </c>
      <c r="I96" s="14">
        <v>100</v>
      </c>
      <c r="J96" s="14">
        <v>70</v>
      </c>
      <c r="K96" s="14">
        <v>70</v>
      </c>
      <c r="L96" s="14">
        <v>1</v>
      </c>
      <c r="M96" s="14" t="b">
        <v>0</v>
      </c>
    </row>
    <row r="97" spans="1:13" ht="15" x14ac:dyDescent="0.4">
      <c r="A97" s="14">
        <v>72</v>
      </c>
      <c r="B97" s="14" t="s">
        <v>660</v>
      </c>
      <c r="C97" s="14" t="s">
        <v>129</v>
      </c>
      <c r="D97" s="14" t="s">
        <v>251</v>
      </c>
      <c r="E97" s="14">
        <v>335</v>
      </c>
      <c r="F97" s="14">
        <v>40</v>
      </c>
      <c r="G97" s="14">
        <v>40</v>
      </c>
      <c r="H97" s="14">
        <v>35</v>
      </c>
      <c r="I97" s="14">
        <v>50</v>
      </c>
      <c r="J97" s="14">
        <v>100</v>
      </c>
      <c r="K97" s="14">
        <v>70</v>
      </c>
      <c r="L97" s="14">
        <v>1</v>
      </c>
      <c r="M97" s="14" t="b">
        <v>0</v>
      </c>
    </row>
    <row r="98" spans="1:13" ht="15" x14ac:dyDescent="0.4">
      <c r="A98" s="14">
        <v>73</v>
      </c>
      <c r="B98" s="14" t="s">
        <v>659</v>
      </c>
      <c r="C98" s="14" t="s">
        <v>129</v>
      </c>
      <c r="D98" s="14" t="s">
        <v>251</v>
      </c>
      <c r="E98" s="14">
        <v>515</v>
      </c>
      <c r="F98" s="14">
        <v>80</v>
      </c>
      <c r="G98" s="14">
        <v>70</v>
      </c>
      <c r="H98" s="14">
        <v>65</v>
      </c>
      <c r="I98" s="14">
        <v>80</v>
      </c>
      <c r="J98" s="14">
        <v>120</v>
      </c>
      <c r="K98" s="14">
        <v>100</v>
      </c>
      <c r="L98" s="14">
        <v>1</v>
      </c>
      <c r="M98" s="14" t="b">
        <v>0</v>
      </c>
    </row>
    <row r="99" spans="1:13" ht="15" x14ac:dyDescent="0.4">
      <c r="A99" s="14">
        <v>74</v>
      </c>
      <c r="B99" s="14" t="s">
        <v>658</v>
      </c>
      <c r="C99" s="14" t="s">
        <v>247</v>
      </c>
      <c r="D99" s="14" t="s">
        <v>232</v>
      </c>
      <c r="E99" s="14">
        <v>300</v>
      </c>
      <c r="F99" s="14">
        <v>40</v>
      </c>
      <c r="G99" s="14">
        <v>80</v>
      </c>
      <c r="H99" s="14">
        <v>100</v>
      </c>
      <c r="I99" s="14">
        <v>30</v>
      </c>
      <c r="J99" s="14">
        <v>30</v>
      </c>
      <c r="K99" s="14">
        <v>20</v>
      </c>
      <c r="L99" s="14">
        <v>1</v>
      </c>
      <c r="M99" s="14" t="b">
        <v>0</v>
      </c>
    </row>
    <row r="100" spans="1:13" ht="15" x14ac:dyDescent="0.4">
      <c r="A100" s="14">
        <v>75</v>
      </c>
      <c r="B100" s="14" t="s">
        <v>657</v>
      </c>
      <c r="C100" s="14" t="s">
        <v>247</v>
      </c>
      <c r="D100" s="14" t="s">
        <v>232</v>
      </c>
      <c r="E100" s="14">
        <v>390</v>
      </c>
      <c r="F100" s="14">
        <v>55</v>
      </c>
      <c r="G100" s="14">
        <v>95</v>
      </c>
      <c r="H100" s="14">
        <v>115</v>
      </c>
      <c r="I100" s="14">
        <v>45</v>
      </c>
      <c r="J100" s="14">
        <v>45</v>
      </c>
      <c r="K100" s="14">
        <v>35</v>
      </c>
      <c r="L100" s="14">
        <v>1</v>
      </c>
      <c r="M100" s="14" t="b">
        <v>0</v>
      </c>
    </row>
    <row r="101" spans="1:13" ht="15" x14ac:dyDescent="0.4">
      <c r="A101" s="14">
        <v>76</v>
      </c>
      <c r="B101" s="14" t="s">
        <v>656</v>
      </c>
      <c r="C101" s="14" t="s">
        <v>247</v>
      </c>
      <c r="D101" s="14" t="s">
        <v>232</v>
      </c>
      <c r="E101" s="14">
        <v>495</v>
      </c>
      <c r="F101" s="14">
        <v>80</v>
      </c>
      <c r="G101" s="14">
        <v>120</v>
      </c>
      <c r="H101" s="14">
        <v>130</v>
      </c>
      <c r="I101" s="14">
        <v>55</v>
      </c>
      <c r="J101" s="14">
        <v>65</v>
      </c>
      <c r="K101" s="14">
        <v>45</v>
      </c>
      <c r="L101" s="14">
        <v>1</v>
      </c>
      <c r="M101" s="14" t="b">
        <v>0</v>
      </c>
    </row>
    <row r="102" spans="1:13" ht="15" x14ac:dyDescent="0.4">
      <c r="A102" s="14">
        <v>77</v>
      </c>
      <c r="B102" s="14" t="s">
        <v>655</v>
      </c>
      <c r="C102" s="14" t="s">
        <v>133</v>
      </c>
      <c r="D102" s="14"/>
      <c r="E102" s="14">
        <v>410</v>
      </c>
      <c r="F102" s="14">
        <v>50</v>
      </c>
      <c r="G102" s="14">
        <v>85</v>
      </c>
      <c r="H102" s="14">
        <v>55</v>
      </c>
      <c r="I102" s="14">
        <v>65</v>
      </c>
      <c r="J102" s="14">
        <v>65</v>
      </c>
      <c r="K102" s="14">
        <v>90</v>
      </c>
      <c r="L102" s="14">
        <v>1</v>
      </c>
      <c r="M102" s="14" t="b">
        <v>0</v>
      </c>
    </row>
    <row r="103" spans="1:13" ht="15" x14ac:dyDescent="0.4">
      <c r="A103" s="14">
        <v>78</v>
      </c>
      <c r="B103" s="14" t="s">
        <v>654</v>
      </c>
      <c r="C103" s="14" t="s">
        <v>133</v>
      </c>
      <c r="D103" s="14"/>
      <c r="E103" s="14">
        <v>500</v>
      </c>
      <c r="F103" s="14">
        <v>65</v>
      </c>
      <c r="G103" s="14">
        <v>100</v>
      </c>
      <c r="H103" s="14">
        <v>70</v>
      </c>
      <c r="I103" s="14">
        <v>80</v>
      </c>
      <c r="J103" s="14">
        <v>80</v>
      </c>
      <c r="K103" s="14">
        <v>105</v>
      </c>
      <c r="L103" s="14">
        <v>1</v>
      </c>
      <c r="M103" s="14" t="b">
        <v>0</v>
      </c>
    </row>
    <row r="104" spans="1:13" ht="15" x14ac:dyDescent="0.4">
      <c r="A104" s="14">
        <v>79</v>
      </c>
      <c r="B104" s="14" t="s">
        <v>653</v>
      </c>
      <c r="C104" s="14" t="s">
        <v>129</v>
      </c>
      <c r="D104" s="14" t="s">
        <v>245</v>
      </c>
      <c r="E104" s="14">
        <v>315</v>
      </c>
      <c r="F104" s="14">
        <v>90</v>
      </c>
      <c r="G104" s="14">
        <v>65</v>
      </c>
      <c r="H104" s="14">
        <v>65</v>
      </c>
      <c r="I104" s="14">
        <v>40</v>
      </c>
      <c r="J104" s="14">
        <v>40</v>
      </c>
      <c r="K104" s="14">
        <v>15</v>
      </c>
      <c r="L104" s="14">
        <v>1</v>
      </c>
      <c r="M104" s="14" t="b">
        <v>0</v>
      </c>
    </row>
    <row r="105" spans="1:13" ht="15" x14ac:dyDescent="0.4">
      <c r="A105" s="14">
        <v>80</v>
      </c>
      <c r="B105" s="14" t="s">
        <v>652</v>
      </c>
      <c r="C105" s="14" t="s">
        <v>129</v>
      </c>
      <c r="D105" s="14" t="s">
        <v>245</v>
      </c>
      <c r="E105" s="14">
        <v>490</v>
      </c>
      <c r="F105" s="14">
        <v>95</v>
      </c>
      <c r="G105" s="14">
        <v>75</v>
      </c>
      <c r="H105" s="14">
        <v>110</v>
      </c>
      <c r="I105" s="14">
        <v>100</v>
      </c>
      <c r="J105" s="14">
        <v>80</v>
      </c>
      <c r="K105" s="14">
        <v>30</v>
      </c>
      <c r="L105" s="14">
        <v>1</v>
      </c>
      <c r="M105" s="14" t="b">
        <v>0</v>
      </c>
    </row>
    <row r="106" spans="1:13" ht="15" x14ac:dyDescent="0.4">
      <c r="A106" s="14">
        <v>80</v>
      </c>
      <c r="B106" s="14" t="s">
        <v>651</v>
      </c>
      <c r="C106" s="14" t="s">
        <v>129</v>
      </c>
      <c r="D106" s="14" t="s">
        <v>245</v>
      </c>
      <c r="E106" s="14">
        <v>590</v>
      </c>
      <c r="F106" s="14">
        <v>95</v>
      </c>
      <c r="G106" s="14">
        <v>75</v>
      </c>
      <c r="H106" s="14">
        <v>180</v>
      </c>
      <c r="I106" s="14">
        <v>130</v>
      </c>
      <c r="J106" s="14">
        <v>80</v>
      </c>
      <c r="K106" s="14">
        <v>30</v>
      </c>
      <c r="L106" s="14">
        <v>1</v>
      </c>
      <c r="M106" s="14" t="b">
        <v>0</v>
      </c>
    </row>
    <row r="107" spans="1:13" ht="15" x14ac:dyDescent="0.4">
      <c r="A107" s="14">
        <v>81</v>
      </c>
      <c r="B107" s="14" t="s">
        <v>650</v>
      </c>
      <c r="C107" s="14" t="s">
        <v>271</v>
      </c>
      <c r="D107" s="14" t="s">
        <v>225</v>
      </c>
      <c r="E107" s="14">
        <v>325</v>
      </c>
      <c r="F107" s="14">
        <v>25</v>
      </c>
      <c r="G107" s="14">
        <v>35</v>
      </c>
      <c r="H107" s="14">
        <v>70</v>
      </c>
      <c r="I107" s="14">
        <v>95</v>
      </c>
      <c r="J107" s="14">
        <v>55</v>
      </c>
      <c r="K107" s="14">
        <v>45</v>
      </c>
      <c r="L107" s="14">
        <v>1</v>
      </c>
      <c r="M107" s="14" t="b">
        <v>0</v>
      </c>
    </row>
    <row r="108" spans="1:13" ht="15" x14ac:dyDescent="0.4">
      <c r="A108" s="14">
        <v>82</v>
      </c>
      <c r="B108" s="14" t="s">
        <v>649</v>
      </c>
      <c r="C108" s="14" t="s">
        <v>271</v>
      </c>
      <c r="D108" s="14" t="s">
        <v>225</v>
      </c>
      <c r="E108" s="14">
        <v>465</v>
      </c>
      <c r="F108" s="14">
        <v>50</v>
      </c>
      <c r="G108" s="14">
        <v>60</v>
      </c>
      <c r="H108" s="14">
        <v>95</v>
      </c>
      <c r="I108" s="14">
        <v>120</v>
      </c>
      <c r="J108" s="14">
        <v>70</v>
      </c>
      <c r="K108" s="14">
        <v>70</v>
      </c>
      <c r="L108" s="14">
        <v>1</v>
      </c>
      <c r="M108" s="14" t="b">
        <v>0</v>
      </c>
    </row>
    <row r="109" spans="1:13" ht="15" x14ac:dyDescent="0.4">
      <c r="A109" s="14">
        <v>83</v>
      </c>
      <c r="B109" s="14" t="s">
        <v>648</v>
      </c>
      <c r="C109" s="14" t="s">
        <v>230</v>
      </c>
      <c r="D109" s="14" t="s">
        <v>241</v>
      </c>
      <c r="E109" s="14">
        <v>352</v>
      </c>
      <c r="F109" s="14">
        <v>52</v>
      </c>
      <c r="G109" s="14">
        <v>65</v>
      </c>
      <c r="H109" s="14">
        <v>55</v>
      </c>
      <c r="I109" s="14">
        <v>58</v>
      </c>
      <c r="J109" s="14">
        <v>62</v>
      </c>
      <c r="K109" s="14">
        <v>60</v>
      </c>
      <c r="L109" s="14">
        <v>1</v>
      </c>
      <c r="M109" s="14" t="b">
        <v>0</v>
      </c>
    </row>
    <row r="110" spans="1:13" ht="15" x14ac:dyDescent="0.4">
      <c r="A110" s="14">
        <v>84</v>
      </c>
      <c r="B110" s="14" t="s">
        <v>647</v>
      </c>
      <c r="C110" s="14" t="s">
        <v>230</v>
      </c>
      <c r="D110" s="14" t="s">
        <v>241</v>
      </c>
      <c r="E110" s="14">
        <v>310</v>
      </c>
      <c r="F110" s="14">
        <v>35</v>
      </c>
      <c r="G110" s="14">
        <v>85</v>
      </c>
      <c r="H110" s="14">
        <v>45</v>
      </c>
      <c r="I110" s="14">
        <v>35</v>
      </c>
      <c r="J110" s="14">
        <v>35</v>
      </c>
      <c r="K110" s="14">
        <v>75</v>
      </c>
      <c r="L110" s="14">
        <v>1</v>
      </c>
      <c r="M110" s="14" t="b">
        <v>0</v>
      </c>
    </row>
    <row r="111" spans="1:13" ht="15" x14ac:dyDescent="0.4">
      <c r="A111" s="14">
        <v>85</v>
      </c>
      <c r="B111" s="14" t="s">
        <v>646</v>
      </c>
      <c r="C111" s="14" t="s">
        <v>230</v>
      </c>
      <c r="D111" s="14" t="s">
        <v>241</v>
      </c>
      <c r="E111" s="14">
        <v>460</v>
      </c>
      <c r="F111" s="14">
        <v>60</v>
      </c>
      <c r="G111" s="14">
        <v>110</v>
      </c>
      <c r="H111" s="14">
        <v>70</v>
      </c>
      <c r="I111" s="14">
        <v>60</v>
      </c>
      <c r="J111" s="14">
        <v>60</v>
      </c>
      <c r="K111" s="14">
        <v>100</v>
      </c>
      <c r="L111" s="14">
        <v>1</v>
      </c>
      <c r="M111" s="14" t="b">
        <v>0</v>
      </c>
    </row>
    <row r="112" spans="1:13" ht="15" x14ac:dyDescent="0.4">
      <c r="A112" s="14">
        <v>86</v>
      </c>
      <c r="B112" s="14" t="s">
        <v>645</v>
      </c>
      <c r="C112" s="14" t="s">
        <v>129</v>
      </c>
      <c r="D112" s="14"/>
      <c r="E112" s="14">
        <v>325</v>
      </c>
      <c r="F112" s="14">
        <v>65</v>
      </c>
      <c r="G112" s="14">
        <v>45</v>
      </c>
      <c r="H112" s="14">
        <v>55</v>
      </c>
      <c r="I112" s="14">
        <v>45</v>
      </c>
      <c r="J112" s="14">
        <v>70</v>
      </c>
      <c r="K112" s="14">
        <v>45</v>
      </c>
      <c r="L112" s="14">
        <v>1</v>
      </c>
      <c r="M112" s="14" t="b">
        <v>0</v>
      </c>
    </row>
    <row r="113" spans="1:13" ht="15" x14ac:dyDescent="0.4">
      <c r="A113" s="14">
        <v>87</v>
      </c>
      <c r="B113" s="14" t="s">
        <v>644</v>
      </c>
      <c r="C113" s="14" t="s">
        <v>129</v>
      </c>
      <c r="D113" s="14" t="s">
        <v>322</v>
      </c>
      <c r="E113" s="14">
        <v>475</v>
      </c>
      <c r="F113" s="14">
        <v>90</v>
      </c>
      <c r="G113" s="14">
        <v>70</v>
      </c>
      <c r="H113" s="14">
        <v>80</v>
      </c>
      <c r="I113" s="14">
        <v>70</v>
      </c>
      <c r="J113" s="14">
        <v>95</v>
      </c>
      <c r="K113" s="14">
        <v>70</v>
      </c>
      <c r="L113" s="14">
        <v>1</v>
      </c>
      <c r="M113" s="14" t="b">
        <v>0</v>
      </c>
    </row>
    <row r="114" spans="1:13" ht="15" x14ac:dyDescent="0.4">
      <c r="A114" s="14">
        <v>88</v>
      </c>
      <c r="B114" s="14" t="s">
        <v>643</v>
      </c>
      <c r="C114" s="14" t="s">
        <v>251</v>
      </c>
      <c r="D114" s="14"/>
      <c r="E114" s="14">
        <v>325</v>
      </c>
      <c r="F114" s="14">
        <v>80</v>
      </c>
      <c r="G114" s="14">
        <v>80</v>
      </c>
      <c r="H114" s="14">
        <v>50</v>
      </c>
      <c r="I114" s="14">
        <v>40</v>
      </c>
      <c r="J114" s="14">
        <v>50</v>
      </c>
      <c r="K114" s="14">
        <v>25</v>
      </c>
      <c r="L114" s="14">
        <v>1</v>
      </c>
      <c r="M114" s="14" t="b">
        <v>0</v>
      </c>
    </row>
    <row r="115" spans="1:13" ht="15" x14ac:dyDescent="0.4">
      <c r="A115" s="14">
        <v>89</v>
      </c>
      <c r="B115" s="14" t="s">
        <v>642</v>
      </c>
      <c r="C115" s="14" t="s">
        <v>251</v>
      </c>
      <c r="D115" s="14"/>
      <c r="E115" s="14">
        <v>500</v>
      </c>
      <c r="F115" s="14">
        <v>105</v>
      </c>
      <c r="G115" s="14">
        <v>105</v>
      </c>
      <c r="H115" s="14">
        <v>75</v>
      </c>
      <c r="I115" s="14">
        <v>65</v>
      </c>
      <c r="J115" s="14">
        <v>100</v>
      </c>
      <c r="K115" s="14">
        <v>50</v>
      </c>
      <c r="L115" s="14">
        <v>1</v>
      </c>
      <c r="M115" s="14" t="b">
        <v>0</v>
      </c>
    </row>
    <row r="116" spans="1:13" ht="15" x14ac:dyDescent="0.4">
      <c r="A116" s="14">
        <v>90</v>
      </c>
      <c r="B116" s="14" t="s">
        <v>641</v>
      </c>
      <c r="C116" s="14" t="s">
        <v>129</v>
      </c>
      <c r="D116" s="14"/>
      <c r="E116" s="14">
        <v>305</v>
      </c>
      <c r="F116" s="14">
        <v>30</v>
      </c>
      <c r="G116" s="14">
        <v>65</v>
      </c>
      <c r="H116" s="14">
        <v>100</v>
      </c>
      <c r="I116" s="14">
        <v>45</v>
      </c>
      <c r="J116" s="14">
        <v>25</v>
      </c>
      <c r="K116" s="14">
        <v>40</v>
      </c>
      <c r="L116" s="14">
        <v>1</v>
      </c>
      <c r="M116" s="14" t="b">
        <v>0</v>
      </c>
    </row>
    <row r="117" spans="1:13" ht="15" x14ac:dyDescent="0.4">
      <c r="A117" s="14">
        <v>91</v>
      </c>
      <c r="B117" s="14" t="s">
        <v>640</v>
      </c>
      <c r="C117" s="14" t="s">
        <v>129</v>
      </c>
      <c r="D117" s="14" t="s">
        <v>322</v>
      </c>
      <c r="E117" s="14">
        <v>525</v>
      </c>
      <c r="F117" s="14">
        <v>50</v>
      </c>
      <c r="G117" s="14">
        <v>95</v>
      </c>
      <c r="H117" s="14">
        <v>180</v>
      </c>
      <c r="I117" s="14">
        <v>85</v>
      </c>
      <c r="J117" s="14">
        <v>45</v>
      </c>
      <c r="K117" s="14">
        <v>70</v>
      </c>
      <c r="L117" s="14">
        <v>1</v>
      </c>
      <c r="M117" s="14" t="b">
        <v>0</v>
      </c>
    </row>
    <row r="118" spans="1:13" ht="15" x14ac:dyDescent="0.4">
      <c r="A118" s="14">
        <v>92</v>
      </c>
      <c r="B118" s="14" t="s">
        <v>639</v>
      </c>
      <c r="C118" s="14" t="s">
        <v>239</v>
      </c>
      <c r="D118" s="14" t="s">
        <v>251</v>
      </c>
      <c r="E118" s="14">
        <v>310</v>
      </c>
      <c r="F118" s="14">
        <v>30</v>
      </c>
      <c r="G118" s="14">
        <v>35</v>
      </c>
      <c r="H118" s="14">
        <v>30</v>
      </c>
      <c r="I118" s="14">
        <v>100</v>
      </c>
      <c r="J118" s="14">
        <v>35</v>
      </c>
      <c r="K118" s="14">
        <v>80</v>
      </c>
      <c r="L118" s="14">
        <v>1</v>
      </c>
      <c r="M118" s="14" t="b">
        <v>0</v>
      </c>
    </row>
    <row r="119" spans="1:13" ht="15" x14ac:dyDescent="0.4">
      <c r="A119" s="14">
        <v>93</v>
      </c>
      <c r="B119" s="14" t="s">
        <v>638</v>
      </c>
      <c r="C119" s="14" t="s">
        <v>239</v>
      </c>
      <c r="D119" s="14" t="s">
        <v>251</v>
      </c>
      <c r="E119" s="14">
        <v>405</v>
      </c>
      <c r="F119" s="14">
        <v>45</v>
      </c>
      <c r="G119" s="14">
        <v>50</v>
      </c>
      <c r="H119" s="14">
        <v>45</v>
      </c>
      <c r="I119" s="14">
        <v>115</v>
      </c>
      <c r="J119" s="14">
        <v>55</v>
      </c>
      <c r="K119" s="14">
        <v>95</v>
      </c>
      <c r="L119" s="14">
        <v>1</v>
      </c>
      <c r="M119" s="14" t="b">
        <v>0</v>
      </c>
    </row>
    <row r="120" spans="1:13" ht="15" x14ac:dyDescent="0.4">
      <c r="A120" s="14">
        <v>94</v>
      </c>
      <c r="B120" s="14" t="s">
        <v>637</v>
      </c>
      <c r="C120" s="14" t="s">
        <v>239</v>
      </c>
      <c r="D120" s="14" t="s">
        <v>251</v>
      </c>
      <c r="E120" s="14">
        <v>500</v>
      </c>
      <c r="F120" s="14">
        <v>60</v>
      </c>
      <c r="G120" s="14">
        <v>65</v>
      </c>
      <c r="H120" s="14">
        <v>60</v>
      </c>
      <c r="I120" s="14">
        <v>130</v>
      </c>
      <c r="J120" s="14">
        <v>75</v>
      </c>
      <c r="K120" s="14">
        <v>110</v>
      </c>
      <c r="L120" s="14">
        <v>1</v>
      </c>
      <c r="M120" s="14" t="b">
        <v>0</v>
      </c>
    </row>
    <row r="121" spans="1:13" ht="15" x14ac:dyDescent="0.4">
      <c r="A121" s="14">
        <v>94</v>
      </c>
      <c r="B121" s="14" t="s">
        <v>636</v>
      </c>
      <c r="C121" s="14" t="s">
        <v>239</v>
      </c>
      <c r="D121" s="14" t="s">
        <v>251</v>
      </c>
      <c r="E121" s="14">
        <v>600</v>
      </c>
      <c r="F121" s="14">
        <v>60</v>
      </c>
      <c r="G121" s="14">
        <v>65</v>
      </c>
      <c r="H121" s="14">
        <v>80</v>
      </c>
      <c r="I121" s="14">
        <v>170</v>
      </c>
      <c r="J121" s="14">
        <v>95</v>
      </c>
      <c r="K121" s="14">
        <v>130</v>
      </c>
      <c r="L121" s="14">
        <v>1</v>
      </c>
      <c r="M121" s="14" t="b">
        <v>0</v>
      </c>
    </row>
    <row r="122" spans="1:13" ht="15" x14ac:dyDescent="0.4">
      <c r="A122" s="14">
        <v>95</v>
      </c>
      <c r="B122" s="14" t="s">
        <v>635</v>
      </c>
      <c r="C122" s="14" t="s">
        <v>247</v>
      </c>
      <c r="D122" s="14" t="s">
        <v>232</v>
      </c>
      <c r="E122" s="14">
        <v>385</v>
      </c>
      <c r="F122" s="14">
        <v>35</v>
      </c>
      <c r="G122" s="14">
        <v>45</v>
      </c>
      <c r="H122" s="14">
        <v>160</v>
      </c>
      <c r="I122" s="14">
        <v>30</v>
      </c>
      <c r="J122" s="14">
        <v>45</v>
      </c>
      <c r="K122" s="14">
        <v>70</v>
      </c>
      <c r="L122" s="14">
        <v>1</v>
      </c>
      <c r="M122" s="14" t="b">
        <v>0</v>
      </c>
    </row>
    <row r="123" spans="1:13" ht="15" x14ac:dyDescent="0.4">
      <c r="A123" s="14">
        <v>96</v>
      </c>
      <c r="B123" s="14" t="s">
        <v>634</v>
      </c>
      <c r="C123" s="14" t="s">
        <v>245</v>
      </c>
      <c r="D123" s="14"/>
      <c r="E123" s="14">
        <v>328</v>
      </c>
      <c r="F123" s="14">
        <v>60</v>
      </c>
      <c r="G123" s="14">
        <v>48</v>
      </c>
      <c r="H123" s="14">
        <v>45</v>
      </c>
      <c r="I123" s="14">
        <v>43</v>
      </c>
      <c r="J123" s="14">
        <v>90</v>
      </c>
      <c r="K123" s="14">
        <v>42</v>
      </c>
      <c r="L123" s="14">
        <v>1</v>
      </c>
      <c r="M123" s="14" t="b">
        <v>0</v>
      </c>
    </row>
    <row r="124" spans="1:13" ht="15" x14ac:dyDescent="0.4">
      <c r="A124" s="14">
        <v>97</v>
      </c>
      <c r="B124" s="14" t="s">
        <v>633</v>
      </c>
      <c r="C124" s="14" t="s">
        <v>245</v>
      </c>
      <c r="D124" s="14"/>
      <c r="E124" s="14">
        <v>483</v>
      </c>
      <c r="F124" s="14">
        <v>85</v>
      </c>
      <c r="G124" s="14">
        <v>73</v>
      </c>
      <c r="H124" s="14">
        <v>70</v>
      </c>
      <c r="I124" s="14">
        <v>73</v>
      </c>
      <c r="J124" s="14">
        <v>115</v>
      </c>
      <c r="K124" s="14">
        <v>67</v>
      </c>
      <c r="L124" s="14">
        <v>1</v>
      </c>
      <c r="M124" s="14" t="b">
        <v>0</v>
      </c>
    </row>
    <row r="125" spans="1:13" ht="15" x14ac:dyDescent="0.4">
      <c r="A125" s="14">
        <v>98</v>
      </c>
      <c r="B125" s="14" t="s">
        <v>632</v>
      </c>
      <c r="C125" s="14" t="s">
        <v>129</v>
      </c>
      <c r="D125" s="14"/>
      <c r="E125" s="14">
        <v>325</v>
      </c>
      <c r="F125" s="14">
        <v>30</v>
      </c>
      <c r="G125" s="14">
        <v>105</v>
      </c>
      <c r="H125" s="14">
        <v>90</v>
      </c>
      <c r="I125" s="14">
        <v>25</v>
      </c>
      <c r="J125" s="14">
        <v>25</v>
      </c>
      <c r="K125" s="14">
        <v>50</v>
      </c>
      <c r="L125" s="14">
        <v>1</v>
      </c>
      <c r="M125" s="14" t="b">
        <v>0</v>
      </c>
    </row>
    <row r="126" spans="1:13" ht="15" x14ac:dyDescent="0.4">
      <c r="A126" s="14">
        <v>99</v>
      </c>
      <c r="B126" s="14" t="s">
        <v>631</v>
      </c>
      <c r="C126" s="14" t="s">
        <v>129</v>
      </c>
      <c r="D126" s="14"/>
      <c r="E126" s="14">
        <v>475</v>
      </c>
      <c r="F126" s="14">
        <v>55</v>
      </c>
      <c r="G126" s="14">
        <v>130</v>
      </c>
      <c r="H126" s="14">
        <v>115</v>
      </c>
      <c r="I126" s="14">
        <v>50</v>
      </c>
      <c r="J126" s="14">
        <v>50</v>
      </c>
      <c r="K126" s="14">
        <v>75</v>
      </c>
      <c r="L126" s="14">
        <v>1</v>
      </c>
      <c r="M126" s="14" t="b">
        <v>0</v>
      </c>
    </row>
    <row r="127" spans="1:13" ht="15" x14ac:dyDescent="0.4">
      <c r="A127" s="14">
        <v>100</v>
      </c>
      <c r="B127" s="14" t="s">
        <v>630</v>
      </c>
      <c r="C127" s="14" t="s">
        <v>271</v>
      </c>
      <c r="D127" s="14"/>
      <c r="E127" s="14">
        <v>330</v>
      </c>
      <c r="F127" s="14">
        <v>40</v>
      </c>
      <c r="G127" s="14">
        <v>30</v>
      </c>
      <c r="H127" s="14">
        <v>50</v>
      </c>
      <c r="I127" s="14">
        <v>55</v>
      </c>
      <c r="J127" s="14">
        <v>55</v>
      </c>
      <c r="K127" s="14">
        <v>100</v>
      </c>
      <c r="L127" s="14">
        <v>1</v>
      </c>
      <c r="M127" s="14" t="b">
        <v>0</v>
      </c>
    </row>
    <row r="128" spans="1:13" ht="15" x14ac:dyDescent="0.4">
      <c r="A128" s="14">
        <v>101</v>
      </c>
      <c r="B128" s="14" t="s">
        <v>629</v>
      </c>
      <c r="C128" s="14" t="s">
        <v>271</v>
      </c>
      <c r="D128" s="14"/>
      <c r="E128" s="14">
        <v>480</v>
      </c>
      <c r="F128" s="14">
        <v>60</v>
      </c>
      <c r="G128" s="14">
        <v>50</v>
      </c>
      <c r="H128" s="14">
        <v>70</v>
      </c>
      <c r="I128" s="14">
        <v>80</v>
      </c>
      <c r="J128" s="14">
        <v>80</v>
      </c>
      <c r="K128" s="14">
        <v>140</v>
      </c>
      <c r="L128" s="14">
        <v>1</v>
      </c>
      <c r="M128" s="14" t="b">
        <v>0</v>
      </c>
    </row>
    <row r="129" spans="1:13" ht="15" x14ac:dyDescent="0.4">
      <c r="A129" s="14">
        <v>102</v>
      </c>
      <c r="B129" s="14" t="s">
        <v>628</v>
      </c>
      <c r="C129" s="14" t="s">
        <v>137</v>
      </c>
      <c r="D129" s="14" t="s">
        <v>245</v>
      </c>
      <c r="E129" s="14">
        <v>325</v>
      </c>
      <c r="F129" s="14">
        <v>60</v>
      </c>
      <c r="G129" s="14">
        <v>40</v>
      </c>
      <c r="H129" s="14">
        <v>80</v>
      </c>
      <c r="I129" s="14">
        <v>60</v>
      </c>
      <c r="J129" s="14">
        <v>45</v>
      </c>
      <c r="K129" s="14">
        <v>40</v>
      </c>
      <c r="L129" s="14">
        <v>1</v>
      </c>
      <c r="M129" s="14" t="b">
        <v>0</v>
      </c>
    </row>
    <row r="130" spans="1:13" ht="15" x14ac:dyDescent="0.4">
      <c r="A130" s="14">
        <v>103</v>
      </c>
      <c r="B130" s="14" t="s">
        <v>627</v>
      </c>
      <c r="C130" s="14" t="s">
        <v>137</v>
      </c>
      <c r="D130" s="14" t="s">
        <v>245</v>
      </c>
      <c r="E130" s="14">
        <v>520</v>
      </c>
      <c r="F130" s="14">
        <v>95</v>
      </c>
      <c r="G130" s="14">
        <v>95</v>
      </c>
      <c r="H130" s="14">
        <v>85</v>
      </c>
      <c r="I130" s="14">
        <v>125</v>
      </c>
      <c r="J130" s="14">
        <v>65</v>
      </c>
      <c r="K130" s="14">
        <v>55</v>
      </c>
      <c r="L130" s="14">
        <v>1</v>
      </c>
      <c r="M130" s="14" t="b">
        <v>0</v>
      </c>
    </row>
    <row r="131" spans="1:13" ht="15" x14ac:dyDescent="0.4">
      <c r="A131" s="14">
        <v>104</v>
      </c>
      <c r="B131" s="14" t="s">
        <v>626</v>
      </c>
      <c r="C131" s="14" t="s">
        <v>232</v>
      </c>
      <c r="D131" s="14"/>
      <c r="E131" s="14">
        <v>320</v>
      </c>
      <c r="F131" s="14">
        <v>50</v>
      </c>
      <c r="G131" s="14">
        <v>50</v>
      </c>
      <c r="H131" s="14">
        <v>95</v>
      </c>
      <c r="I131" s="14">
        <v>40</v>
      </c>
      <c r="J131" s="14">
        <v>50</v>
      </c>
      <c r="K131" s="14">
        <v>35</v>
      </c>
      <c r="L131" s="14">
        <v>1</v>
      </c>
      <c r="M131" s="14" t="b">
        <v>0</v>
      </c>
    </row>
    <row r="132" spans="1:13" ht="15" x14ac:dyDescent="0.4">
      <c r="A132" s="14">
        <v>105</v>
      </c>
      <c r="B132" s="14" t="s">
        <v>625</v>
      </c>
      <c r="C132" s="14" t="s">
        <v>232</v>
      </c>
      <c r="D132" s="14"/>
      <c r="E132" s="14">
        <v>425</v>
      </c>
      <c r="F132" s="14">
        <v>60</v>
      </c>
      <c r="G132" s="14">
        <v>80</v>
      </c>
      <c r="H132" s="14">
        <v>110</v>
      </c>
      <c r="I132" s="14">
        <v>50</v>
      </c>
      <c r="J132" s="14">
        <v>80</v>
      </c>
      <c r="K132" s="14">
        <v>45</v>
      </c>
      <c r="L132" s="14">
        <v>1</v>
      </c>
      <c r="M132" s="14" t="b">
        <v>0</v>
      </c>
    </row>
    <row r="133" spans="1:13" ht="15" x14ac:dyDescent="0.4">
      <c r="A133" s="14">
        <v>106</v>
      </c>
      <c r="B133" s="14" t="s">
        <v>624</v>
      </c>
      <c r="C133" s="14" t="s">
        <v>226</v>
      </c>
      <c r="D133" s="14"/>
      <c r="E133" s="14">
        <v>455</v>
      </c>
      <c r="F133" s="14">
        <v>50</v>
      </c>
      <c r="G133" s="14">
        <v>120</v>
      </c>
      <c r="H133" s="14">
        <v>53</v>
      </c>
      <c r="I133" s="14">
        <v>35</v>
      </c>
      <c r="J133" s="14">
        <v>110</v>
      </c>
      <c r="K133" s="14">
        <v>87</v>
      </c>
      <c r="L133" s="14">
        <v>1</v>
      </c>
      <c r="M133" s="14" t="b">
        <v>0</v>
      </c>
    </row>
    <row r="134" spans="1:13" ht="15" x14ac:dyDescent="0.4">
      <c r="A134" s="14">
        <v>107</v>
      </c>
      <c r="B134" s="14" t="s">
        <v>623</v>
      </c>
      <c r="C134" s="14" t="s">
        <v>226</v>
      </c>
      <c r="D134" s="14"/>
      <c r="E134" s="14">
        <v>455</v>
      </c>
      <c r="F134" s="14">
        <v>50</v>
      </c>
      <c r="G134" s="14">
        <v>105</v>
      </c>
      <c r="H134" s="14">
        <v>79</v>
      </c>
      <c r="I134" s="14">
        <v>35</v>
      </c>
      <c r="J134" s="14">
        <v>110</v>
      </c>
      <c r="K134" s="14">
        <v>76</v>
      </c>
      <c r="L134" s="14">
        <v>1</v>
      </c>
      <c r="M134" s="14" t="b">
        <v>0</v>
      </c>
    </row>
    <row r="135" spans="1:13" ht="15" x14ac:dyDescent="0.4">
      <c r="A135" s="14">
        <v>108</v>
      </c>
      <c r="B135" s="14" t="s">
        <v>622</v>
      </c>
      <c r="C135" s="14" t="s">
        <v>230</v>
      </c>
      <c r="D135" s="14"/>
      <c r="E135" s="14">
        <v>385</v>
      </c>
      <c r="F135" s="14">
        <v>90</v>
      </c>
      <c r="G135" s="14">
        <v>55</v>
      </c>
      <c r="H135" s="14">
        <v>75</v>
      </c>
      <c r="I135" s="14">
        <v>60</v>
      </c>
      <c r="J135" s="14">
        <v>75</v>
      </c>
      <c r="K135" s="14">
        <v>30</v>
      </c>
      <c r="L135" s="14">
        <v>1</v>
      </c>
      <c r="M135" s="14" t="b">
        <v>0</v>
      </c>
    </row>
    <row r="136" spans="1:13" ht="15" x14ac:dyDescent="0.4">
      <c r="A136" s="14">
        <v>109</v>
      </c>
      <c r="B136" s="14" t="s">
        <v>621</v>
      </c>
      <c r="C136" s="14" t="s">
        <v>251</v>
      </c>
      <c r="D136" s="14"/>
      <c r="E136" s="14">
        <v>340</v>
      </c>
      <c r="F136" s="14">
        <v>40</v>
      </c>
      <c r="G136" s="14">
        <v>65</v>
      </c>
      <c r="H136" s="14">
        <v>95</v>
      </c>
      <c r="I136" s="14">
        <v>60</v>
      </c>
      <c r="J136" s="14">
        <v>45</v>
      </c>
      <c r="K136" s="14">
        <v>35</v>
      </c>
      <c r="L136" s="14">
        <v>1</v>
      </c>
      <c r="M136" s="14" t="b">
        <v>0</v>
      </c>
    </row>
    <row r="137" spans="1:13" ht="15" x14ac:dyDescent="0.4">
      <c r="A137" s="14">
        <v>110</v>
      </c>
      <c r="B137" s="14" t="s">
        <v>620</v>
      </c>
      <c r="C137" s="14" t="s">
        <v>251</v>
      </c>
      <c r="D137" s="14"/>
      <c r="E137" s="14">
        <v>490</v>
      </c>
      <c r="F137" s="14">
        <v>65</v>
      </c>
      <c r="G137" s="14">
        <v>90</v>
      </c>
      <c r="H137" s="14">
        <v>120</v>
      </c>
      <c r="I137" s="14">
        <v>85</v>
      </c>
      <c r="J137" s="14">
        <v>70</v>
      </c>
      <c r="K137" s="14">
        <v>60</v>
      </c>
      <c r="L137" s="14">
        <v>1</v>
      </c>
      <c r="M137" s="14" t="b">
        <v>0</v>
      </c>
    </row>
    <row r="138" spans="1:13" ht="15" x14ac:dyDescent="0.4">
      <c r="A138" s="14">
        <v>111</v>
      </c>
      <c r="B138" s="14" t="s">
        <v>619</v>
      </c>
      <c r="C138" s="14" t="s">
        <v>232</v>
      </c>
      <c r="D138" s="14" t="s">
        <v>247</v>
      </c>
      <c r="E138" s="14">
        <v>345</v>
      </c>
      <c r="F138" s="14">
        <v>80</v>
      </c>
      <c r="G138" s="14">
        <v>85</v>
      </c>
      <c r="H138" s="14">
        <v>95</v>
      </c>
      <c r="I138" s="14">
        <v>30</v>
      </c>
      <c r="J138" s="14">
        <v>30</v>
      </c>
      <c r="K138" s="14">
        <v>25</v>
      </c>
      <c r="L138" s="14">
        <v>1</v>
      </c>
      <c r="M138" s="14" t="b">
        <v>0</v>
      </c>
    </row>
    <row r="139" spans="1:13" ht="15" x14ac:dyDescent="0.4">
      <c r="A139" s="14">
        <v>112</v>
      </c>
      <c r="B139" s="14" t="s">
        <v>618</v>
      </c>
      <c r="C139" s="14" t="s">
        <v>232</v>
      </c>
      <c r="D139" s="14" t="s">
        <v>247</v>
      </c>
      <c r="E139" s="14">
        <v>485</v>
      </c>
      <c r="F139" s="14">
        <v>105</v>
      </c>
      <c r="G139" s="14">
        <v>130</v>
      </c>
      <c r="H139" s="14">
        <v>120</v>
      </c>
      <c r="I139" s="14">
        <v>45</v>
      </c>
      <c r="J139" s="14">
        <v>45</v>
      </c>
      <c r="K139" s="14">
        <v>40</v>
      </c>
      <c r="L139" s="14">
        <v>1</v>
      </c>
      <c r="M139" s="14" t="b">
        <v>0</v>
      </c>
    </row>
    <row r="140" spans="1:13" ht="15" x14ac:dyDescent="0.4">
      <c r="A140" s="14">
        <v>113</v>
      </c>
      <c r="B140" s="14" t="s">
        <v>617</v>
      </c>
      <c r="C140" s="14" t="s">
        <v>230</v>
      </c>
      <c r="D140" s="14"/>
      <c r="E140" s="14">
        <v>450</v>
      </c>
      <c r="F140" s="14">
        <v>250</v>
      </c>
      <c r="G140" s="14">
        <v>5</v>
      </c>
      <c r="H140" s="14">
        <v>5</v>
      </c>
      <c r="I140" s="14">
        <v>35</v>
      </c>
      <c r="J140" s="14">
        <v>105</v>
      </c>
      <c r="K140" s="14">
        <v>50</v>
      </c>
      <c r="L140" s="14">
        <v>1</v>
      </c>
      <c r="M140" s="14" t="b">
        <v>0</v>
      </c>
    </row>
    <row r="141" spans="1:13" ht="15" x14ac:dyDescent="0.4">
      <c r="A141" s="14">
        <v>114</v>
      </c>
      <c r="B141" s="14" t="s">
        <v>616</v>
      </c>
      <c r="C141" s="14" t="s">
        <v>137</v>
      </c>
      <c r="D141" s="14"/>
      <c r="E141" s="14">
        <v>435</v>
      </c>
      <c r="F141" s="14">
        <v>65</v>
      </c>
      <c r="G141" s="14">
        <v>55</v>
      </c>
      <c r="H141" s="14">
        <v>115</v>
      </c>
      <c r="I141" s="14">
        <v>100</v>
      </c>
      <c r="J141" s="14">
        <v>40</v>
      </c>
      <c r="K141" s="14">
        <v>60</v>
      </c>
      <c r="L141" s="14">
        <v>1</v>
      </c>
      <c r="M141" s="14" t="b">
        <v>0</v>
      </c>
    </row>
    <row r="142" spans="1:13" ht="15" x14ac:dyDescent="0.4">
      <c r="A142" s="14">
        <v>115</v>
      </c>
      <c r="B142" s="14" t="s">
        <v>615</v>
      </c>
      <c r="C142" s="14" t="s">
        <v>230</v>
      </c>
      <c r="D142" s="14"/>
      <c r="E142" s="14">
        <v>490</v>
      </c>
      <c r="F142" s="14">
        <v>105</v>
      </c>
      <c r="G142" s="14">
        <v>95</v>
      </c>
      <c r="H142" s="14">
        <v>80</v>
      </c>
      <c r="I142" s="14">
        <v>40</v>
      </c>
      <c r="J142" s="14">
        <v>80</v>
      </c>
      <c r="K142" s="14">
        <v>90</v>
      </c>
      <c r="L142" s="14">
        <v>1</v>
      </c>
      <c r="M142" s="14" t="b">
        <v>0</v>
      </c>
    </row>
    <row r="143" spans="1:13" ht="15" x14ac:dyDescent="0.4">
      <c r="A143" s="14">
        <v>115</v>
      </c>
      <c r="B143" s="14" t="s">
        <v>614</v>
      </c>
      <c r="C143" s="14" t="s">
        <v>230</v>
      </c>
      <c r="D143" s="14"/>
      <c r="E143" s="14">
        <v>590</v>
      </c>
      <c r="F143" s="14">
        <v>105</v>
      </c>
      <c r="G143" s="14">
        <v>125</v>
      </c>
      <c r="H143" s="14">
        <v>100</v>
      </c>
      <c r="I143" s="14">
        <v>60</v>
      </c>
      <c r="J143" s="14">
        <v>100</v>
      </c>
      <c r="K143" s="14">
        <v>100</v>
      </c>
      <c r="L143" s="14">
        <v>1</v>
      </c>
      <c r="M143" s="14" t="b">
        <v>0</v>
      </c>
    </row>
    <row r="144" spans="1:13" ht="15" x14ac:dyDescent="0.4">
      <c r="A144" s="14">
        <v>116</v>
      </c>
      <c r="B144" s="14" t="s">
        <v>613</v>
      </c>
      <c r="C144" s="14" t="s">
        <v>129</v>
      </c>
      <c r="D144" s="14"/>
      <c r="E144" s="14">
        <v>295</v>
      </c>
      <c r="F144" s="14">
        <v>30</v>
      </c>
      <c r="G144" s="14">
        <v>40</v>
      </c>
      <c r="H144" s="14">
        <v>70</v>
      </c>
      <c r="I144" s="14">
        <v>70</v>
      </c>
      <c r="J144" s="14">
        <v>25</v>
      </c>
      <c r="K144" s="14">
        <v>60</v>
      </c>
      <c r="L144" s="14">
        <v>1</v>
      </c>
      <c r="M144" s="14" t="b">
        <v>0</v>
      </c>
    </row>
    <row r="145" spans="1:13" ht="15" x14ac:dyDescent="0.4">
      <c r="A145" s="14">
        <v>117</v>
      </c>
      <c r="B145" s="14" t="s">
        <v>612</v>
      </c>
      <c r="C145" s="14" t="s">
        <v>129</v>
      </c>
      <c r="D145" s="14"/>
      <c r="E145" s="14">
        <v>440</v>
      </c>
      <c r="F145" s="14">
        <v>55</v>
      </c>
      <c r="G145" s="14">
        <v>65</v>
      </c>
      <c r="H145" s="14">
        <v>95</v>
      </c>
      <c r="I145" s="14">
        <v>95</v>
      </c>
      <c r="J145" s="14">
        <v>45</v>
      </c>
      <c r="K145" s="14">
        <v>85</v>
      </c>
      <c r="L145" s="14">
        <v>1</v>
      </c>
      <c r="M145" s="14" t="b">
        <v>0</v>
      </c>
    </row>
    <row r="146" spans="1:13" ht="15" x14ac:dyDescent="0.4">
      <c r="A146" s="14">
        <v>118</v>
      </c>
      <c r="B146" s="14" t="s">
        <v>611</v>
      </c>
      <c r="C146" s="14" t="s">
        <v>129</v>
      </c>
      <c r="D146" s="14"/>
      <c r="E146" s="14">
        <v>320</v>
      </c>
      <c r="F146" s="14">
        <v>45</v>
      </c>
      <c r="G146" s="14">
        <v>67</v>
      </c>
      <c r="H146" s="14">
        <v>60</v>
      </c>
      <c r="I146" s="14">
        <v>35</v>
      </c>
      <c r="J146" s="14">
        <v>50</v>
      </c>
      <c r="K146" s="14">
        <v>63</v>
      </c>
      <c r="L146" s="14">
        <v>1</v>
      </c>
      <c r="M146" s="14" t="b">
        <v>0</v>
      </c>
    </row>
    <row r="147" spans="1:13" ht="15" x14ac:dyDescent="0.4">
      <c r="A147" s="14">
        <v>119</v>
      </c>
      <c r="B147" s="14" t="s">
        <v>610</v>
      </c>
      <c r="C147" s="14" t="s">
        <v>129</v>
      </c>
      <c r="D147" s="14"/>
      <c r="E147" s="14">
        <v>450</v>
      </c>
      <c r="F147" s="14">
        <v>80</v>
      </c>
      <c r="G147" s="14">
        <v>92</v>
      </c>
      <c r="H147" s="14">
        <v>65</v>
      </c>
      <c r="I147" s="14">
        <v>65</v>
      </c>
      <c r="J147" s="14">
        <v>80</v>
      </c>
      <c r="K147" s="14">
        <v>68</v>
      </c>
      <c r="L147" s="14">
        <v>1</v>
      </c>
      <c r="M147" s="14" t="b">
        <v>0</v>
      </c>
    </row>
    <row r="148" spans="1:13" ht="15" x14ac:dyDescent="0.4">
      <c r="A148" s="14">
        <v>120</v>
      </c>
      <c r="B148" s="14" t="s">
        <v>609</v>
      </c>
      <c r="C148" s="14" t="s">
        <v>129</v>
      </c>
      <c r="D148" s="14"/>
      <c r="E148" s="14">
        <v>340</v>
      </c>
      <c r="F148" s="14">
        <v>30</v>
      </c>
      <c r="G148" s="14">
        <v>45</v>
      </c>
      <c r="H148" s="14">
        <v>55</v>
      </c>
      <c r="I148" s="14">
        <v>70</v>
      </c>
      <c r="J148" s="14">
        <v>55</v>
      </c>
      <c r="K148" s="14">
        <v>85</v>
      </c>
      <c r="L148" s="14">
        <v>1</v>
      </c>
      <c r="M148" s="14" t="b">
        <v>0</v>
      </c>
    </row>
    <row r="149" spans="1:13" ht="15" x14ac:dyDescent="0.4">
      <c r="A149" s="14">
        <v>121</v>
      </c>
      <c r="B149" s="14" t="s">
        <v>608</v>
      </c>
      <c r="C149" s="14" t="s">
        <v>129</v>
      </c>
      <c r="D149" s="14" t="s">
        <v>245</v>
      </c>
      <c r="E149" s="14">
        <v>520</v>
      </c>
      <c r="F149" s="14">
        <v>60</v>
      </c>
      <c r="G149" s="14">
        <v>75</v>
      </c>
      <c r="H149" s="14">
        <v>85</v>
      </c>
      <c r="I149" s="14">
        <v>100</v>
      </c>
      <c r="J149" s="14">
        <v>85</v>
      </c>
      <c r="K149" s="14">
        <v>115</v>
      </c>
      <c r="L149" s="14">
        <v>1</v>
      </c>
      <c r="M149" s="14" t="b">
        <v>0</v>
      </c>
    </row>
    <row r="150" spans="1:13" ht="15" x14ac:dyDescent="0.4">
      <c r="A150" s="14">
        <v>122</v>
      </c>
      <c r="B150" s="14" t="s">
        <v>607</v>
      </c>
      <c r="C150" s="14" t="s">
        <v>245</v>
      </c>
      <c r="D150" s="14" t="s">
        <v>244</v>
      </c>
      <c r="E150" s="14">
        <v>460</v>
      </c>
      <c r="F150" s="14">
        <v>40</v>
      </c>
      <c r="G150" s="14">
        <v>45</v>
      </c>
      <c r="H150" s="14">
        <v>65</v>
      </c>
      <c r="I150" s="14">
        <v>100</v>
      </c>
      <c r="J150" s="14">
        <v>120</v>
      </c>
      <c r="K150" s="14">
        <v>90</v>
      </c>
      <c r="L150" s="14">
        <v>1</v>
      </c>
      <c r="M150" s="14" t="b">
        <v>0</v>
      </c>
    </row>
    <row r="151" spans="1:13" ht="15" x14ac:dyDescent="0.4">
      <c r="A151" s="14">
        <v>123</v>
      </c>
      <c r="B151" s="14" t="s">
        <v>606</v>
      </c>
      <c r="C151" s="14" t="s">
        <v>273</v>
      </c>
      <c r="D151" s="14" t="s">
        <v>241</v>
      </c>
      <c r="E151" s="14">
        <v>500</v>
      </c>
      <c r="F151" s="14">
        <v>70</v>
      </c>
      <c r="G151" s="14">
        <v>110</v>
      </c>
      <c r="H151" s="14">
        <v>80</v>
      </c>
      <c r="I151" s="14">
        <v>55</v>
      </c>
      <c r="J151" s="14">
        <v>80</v>
      </c>
      <c r="K151" s="14">
        <v>105</v>
      </c>
      <c r="L151" s="14">
        <v>1</v>
      </c>
      <c r="M151" s="14" t="b">
        <v>0</v>
      </c>
    </row>
    <row r="152" spans="1:13" ht="15" x14ac:dyDescent="0.4">
      <c r="A152" s="14">
        <v>124</v>
      </c>
      <c r="B152" s="14" t="s">
        <v>605</v>
      </c>
      <c r="C152" s="14" t="s">
        <v>322</v>
      </c>
      <c r="D152" s="14" t="s">
        <v>245</v>
      </c>
      <c r="E152" s="14">
        <v>455</v>
      </c>
      <c r="F152" s="14">
        <v>65</v>
      </c>
      <c r="G152" s="14">
        <v>50</v>
      </c>
      <c r="H152" s="14">
        <v>35</v>
      </c>
      <c r="I152" s="14">
        <v>115</v>
      </c>
      <c r="J152" s="14">
        <v>95</v>
      </c>
      <c r="K152" s="14">
        <v>95</v>
      </c>
      <c r="L152" s="14">
        <v>1</v>
      </c>
      <c r="M152" s="14" t="b">
        <v>0</v>
      </c>
    </row>
    <row r="153" spans="1:13" ht="15" x14ac:dyDescent="0.4">
      <c r="A153" s="14">
        <v>125</v>
      </c>
      <c r="B153" s="14" t="s">
        <v>604</v>
      </c>
      <c r="C153" s="14" t="s">
        <v>271</v>
      </c>
      <c r="D153" s="14"/>
      <c r="E153" s="14">
        <v>490</v>
      </c>
      <c r="F153" s="14">
        <v>65</v>
      </c>
      <c r="G153" s="14">
        <v>83</v>
      </c>
      <c r="H153" s="14">
        <v>57</v>
      </c>
      <c r="I153" s="14">
        <v>95</v>
      </c>
      <c r="J153" s="14">
        <v>85</v>
      </c>
      <c r="K153" s="14">
        <v>105</v>
      </c>
      <c r="L153" s="14">
        <v>1</v>
      </c>
      <c r="M153" s="14" t="b">
        <v>0</v>
      </c>
    </row>
    <row r="154" spans="1:13" ht="15" x14ac:dyDescent="0.4">
      <c r="A154" s="14">
        <v>126</v>
      </c>
      <c r="B154" s="14" t="s">
        <v>603</v>
      </c>
      <c r="C154" s="14" t="s">
        <v>133</v>
      </c>
      <c r="D154" s="14"/>
      <c r="E154" s="14">
        <v>495</v>
      </c>
      <c r="F154" s="14">
        <v>65</v>
      </c>
      <c r="G154" s="14">
        <v>95</v>
      </c>
      <c r="H154" s="14">
        <v>57</v>
      </c>
      <c r="I154" s="14">
        <v>100</v>
      </c>
      <c r="J154" s="14">
        <v>85</v>
      </c>
      <c r="K154" s="14">
        <v>93</v>
      </c>
      <c r="L154" s="14">
        <v>1</v>
      </c>
      <c r="M154" s="14" t="b">
        <v>0</v>
      </c>
    </row>
    <row r="155" spans="1:13" ht="15" x14ac:dyDescent="0.4">
      <c r="A155" s="14">
        <v>127</v>
      </c>
      <c r="B155" s="14" t="s">
        <v>602</v>
      </c>
      <c r="C155" s="14" t="s">
        <v>273</v>
      </c>
      <c r="D155" s="14"/>
      <c r="E155" s="14">
        <v>500</v>
      </c>
      <c r="F155" s="14">
        <v>65</v>
      </c>
      <c r="G155" s="14">
        <v>125</v>
      </c>
      <c r="H155" s="14">
        <v>100</v>
      </c>
      <c r="I155" s="14">
        <v>55</v>
      </c>
      <c r="J155" s="14">
        <v>70</v>
      </c>
      <c r="K155" s="14">
        <v>85</v>
      </c>
      <c r="L155" s="14">
        <v>1</v>
      </c>
      <c r="M155" s="14" t="b">
        <v>0</v>
      </c>
    </row>
    <row r="156" spans="1:13" ht="15" x14ac:dyDescent="0.4">
      <c r="A156" s="14">
        <v>127</v>
      </c>
      <c r="B156" s="14" t="s">
        <v>601</v>
      </c>
      <c r="C156" s="14" t="s">
        <v>273</v>
      </c>
      <c r="D156" s="14" t="s">
        <v>241</v>
      </c>
      <c r="E156" s="14">
        <v>600</v>
      </c>
      <c r="F156" s="14">
        <v>65</v>
      </c>
      <c r="G156" s="14">
        <v>155</v>
      </c>
      <c r="H156" s="14">
        <v>120</v>
      </c>
      <c r="I156" s="14">
        <v>65</v>
      </c>
      <c r="J156" s="14">
        <v>90</v>
      </c>
      <c r="K156" s="14">
        <v>105</v>
      </c>
      <c r="L156" s="14">
        <v>1</v>
      </c>
      <c r="M156" s="14" t="b">
        <v>0</v>
      </c>
    </row>
    <row r="157" spans="1:13" ht="15" x14ac:dyDescent="0.4">
      <c r="A157" s="14">
        <v>128</v>
      </c>
      <c r="B157" s="14" t="s">
        <v>600</v>
      </c>
      <c r="C157" s="14" t="s">
        <v>230</v>
      </c>
      <c r="D157" s="14"/>
      <c r="E157" s="14">
        <v>490</v>
      </c>
      <c r="F157" s="14">
        <v>75</v>
      </c>
      <c r="G157" s="14">
        <v>100</v>
      </c>
      <c r="H157" s="14">
        <v>95</v>
      </c>
      <c r="I157" s="14">
        <v>40</v>
      </c>
      <c r="J157" s="14">
        <v>70</v>
      </c>
      <c r="K157" s="14">
        <v>110</v>
      </c>
      <c r="L157" s="14">
        <v>1</v>
      </c>
      <c r="M157" s="14" t="b">
        <v>0</v>
      </c>
    </row>
    <row r="158" spans="1:13" ht="15" x14ac:dyDescent="0.4">
      <c r="A158" s="14">
        <v>129</v>
      </c>
      <c r="B158" s="14" t="s">
        <v>599</v>
      </c>
      <c r="C158" s="14" t="s">
        <v>129</v>
      </c>
      <c r="D158" s="14"/>
      <c r="E158" s="14">
        <v>200</v>
      </c>
      <c r="F158" s="14">
        <v>20</v>
      </c>
      <c r="G158" s="14">
        <v>10</v>
      </c>
      <c r="H158" s="14">
        <v>55</v>
      </c>
      <c r="I158" s="14">
        <v>15</v>
      </c>
      <c r="J158" s="14">
        <v>20</v>
      </c>
      <c r="K158" s="14">
        <v>80</v>
      </c>
      <c r="L158" s="14">
        <v>1</v>
      </c>
      <c r="M158" s="14" t="b">
        <v>0</v>
      </c>
    </row>
    <row r="159" spans="1:13" ht="15" x14ac:dyDescent="0.4">
      <c r="A159" s="14">
        <v>130</v>
      </c>
      <c r="B159" s="14" t="s">
        <v>598</v>
      </c>
      <c r="C159" s="14" t="s">
        <v>129</v>
      </c>
      <c r="D159" s="14" t="s">
        <v>241</v>
      </c>
      <c r="E159" s="14">
        <v>540</v>
      </c>
      <c r="F159" s="14">
        <v>95</v>
      </c>
      <c r="G159" s="14">
        <v>125</v>
      </c>
      <c r="H159" s="14">
        <v>79</v>
      </c>
      <c r="I159" s="14">
        <v>60</v>
      </c>
      <c r="J159" s="14">
        <v>100</v>
      </c>
      <c r="K159" s="14">
        <v>81</v>
      </c>
      <c r="L159" s="14">
        <v>1</v>
      </c>
      <c r="M159" s="14" t="b">
        <v>0</v>
      </c>
    </row>
    <row r="160" spans="1:13" ht="15" x14ac:dyDescent="0.4">
      <c r="A160" s="14">
        <v>130</v>
      </c>
      <c r="B160" s="14" t="s">
        <v>597</v>
      </c>
      <c r="C160" s="14" t="s">
        <v>129</v>
      </c>
      <c r="D160" s="14" t="s">
        <v>238</v>
      </c>
      <c r="E160" s="14">
        <v>640</v>
      </c>
      <c r="F160" s="14">
        <v>95</v>
      </c>
      <c r="G160" s="14">
        <v>155</v>
      </c>
      <c r="H160" s="14">
        <v>109</v>
      </c>
      <c r="I160" s="14">
        <v>70</v>
      </c>
      <c r="J160" s="14">
        <v>130</v>
      </c>
      <c r="K160" s="14">
        <v>81</v>
      </c>
      <c r="L160" s="14">
        <v>1</v>
      </c>
      <c r="M160" s="14" t="b">
        <v>0</v>
      </c>
    </row>
    <row r="161" spans="1:13" ht="15" x14ac:dyDescent="0.4">
      <c r="A161" s="14">
        <v>131</v>
      </c>
      <c r="B161" s="14" t="s">
        <v>596</v>
      </c>
      <c r="C161" s="14" t="s">
        <v>129</v>
      </c>
      <c r="D161" s="14" t="s">
        <v>322</v>
      </c>
      <c r="E161" s="14">
        <v>535</v>
      </c>
      <c r="F161" s="14">
        <v>130</v>
      </c>
      <c r="G161" s="14">
        <v>85</v>
      </c>
      <c r="H161" s="14">
        <v>80</v>
      </c>
      <c r="I161" s="14">
        <v>85</v>
      </c>
      <c r="J161" s="14">
        <v>95</v>
      </c>
      <c r="K161" s="14">
        <v>60</v>
      </c>
      <c r="L161" s="14">
        <v>1</v>
      </c>
      <c r="M161" s="14" t="b">
        <v>0</v>
      </c>
    </row>
    <row r="162" spans="1:13" ht="15" x14ac:dyDescent="0.4">
      <c r="A162" s="14">
        <v>132</v>
      </c>
      <c r="B162" s="14" t="s">
        <v>595</v>
      </c>
      <c r="C162" s="14" t="s">
        <v>230</v>
      </c>
      <c r="D162" s="14"/>
      <c r="E162" s="14">
        <v>288</v>
      </c>
      <c r="F162" s="14">
        <v>48</v>
      </c>
      <c r="G162" s="14">
        <v>48</v>
      </c>
      <c r="H162" s="14">
        <v>48</v>
      </c>
      <c r="I162" s="14">
        <v>48</v>
      </c>
      <c r="J162" s="14">
        <v>48</v>
      </c>
      <c r="K162" s="14">
        <v>48</v>
      </c>
      <c r="L162" s="14">
        <v>1</v>
      </c>
      <c r="M162" s="14" t="b">
        <v>0</v>
      </c>
    </row>
    <row r="163" spans="1:13" ht="15" x14ac:dyDescent="0.4">
      <c r="A163" s="14">
        <v>133</v>
      </c>
      <c r="B163" s="14" t="s">
        <v>594</v>
      </c>
      <c r="C163" s="14" t="s">
        <v>230</v>
      </c>
      <c r="D163" s="14"/>
      <c r="E163" s="14">
        <v>325</v>
      </c>
      <c r="F163" s="14">
        <v>55</v>
      </c>
      <c r="G163" s="14">
        <v>55</v>
      </c>
      <c r="H163" s="14">
        <v>50</v>
      </c>
      <c r="I163" s="14">
        <v>45</v>
      </c>
      <c r="J163" s="14">
        <v>65</v>
      </c>
      <c r="K163" s="14">
        <v>55</v>
      </c>
      <c r="L163" s="14">
        <v>1</v>
      </c>
      <c r="M163" s="14" t="b">
        <v>0</v>
      </c>
    </row>
    <row r="164" spans="1:13" ht="15" x14ac:dyDescent="0.4">
      <c r="A164" s="14">
        <v>134</v>
      </c>
      <c r="B164" s="14" t="s">
        <v>593</v>
      </c>
      <c r="C164" s="14" t="s">
        <v>129</v>
      </c>
      <c r="D164" s="14"/>
      <c r="E164" s="14">
        <v>525</v>
      </c>
      <c r="F164" s="14">
        <v>130</v>
      </c>
      <c r="G164" s="14">
        <v>65</v>
      </c>
      <c r="H164" s="14">
        <v>60</v>
      </c>
      <c r="I164" s="14">
        <v>110</v>
      </c>
      <c r="J164" s="14">
        <v>95</v>
      </c>
      <c r="K164" s="14">
        <v>65</v>
      </c>
      <c r="L164" s="14">
        <v>1</v>
      </c>
      <c r="M164" s="14" t="b">
        <v>0</v>
      </c>
    </row>
    <row r="165" spans="1:13" ht="15" x14ac:dyDescent="0.4">
      <c r="A165" s="14">
        <v>135</v>
      </c>
      <c r="B165" s="14" t="s">
        <v>592</v>
      </c>
      <c r="C165" s="14" t="s">
        <v>271</v>
      </c>
      <c r="D165" s="14"/>
      <c r="E165" s="14">
        <v>525</v>
      </c>
      <c r="F165" s="14">
        <v>65</v>
      </c>
      <c r="G165" s="14">
        <v>65</v>
      </c>
      <c r="H165" s="14">
        <v>60</v>
      </c>
      <c r="I165" s="14">
        <v>110</v>
      </c>
      <c r="J165" s="14">
        <v>95</v>
      </c>
      <c r="K165" s="14">
        <v>130</v>
      </c>
      <c r="L165" s="14">
        <v>1</v>
      </c>
      <c r="M165" s="14" t="b">
        <v>0</v>
      </c>
    </row>
    <row r="166" spans="1:13" ht="15" x14ac:dyDescent="0.4">
      <c r="A166" s="14">
        <v>136</v>
      </c>
      <c r="B166" s="14" t="s">
        <v>591</v>
      </c>
      <c r="C166" s="14" t="s">
        <v>133</v>
      </c>
      <c r="D166" s="14"/>
      <c r="E166" s="14">
        <v>525</v>
      </c>
      <c r="F166" s="14">
        <v>65</v>
      </c>
      <c r="G166" s="14">
        <v>130</v>
      </c>
      <c r="H166" s="14">
        <v>60</v>
      </c>
      <c r="I166" s="14">
        <v>95</v>
      </c>
      <c r="J166" s="14">
        <v>110</v>
      </c>
      <c r="K166" s="14">
        <v>65</v>
      </c>
      <c r="L166" s="14">
        <v>1</v>
      </c>
      <c r="M166" s="14" t="b">
        <v>0</v>
      </c>
    </row>
    <row r="167" spans="1:13" ht="15" x14ac:dyDescent="0.4">
      <c r="A167" s="14">
        <v>137</v>
      </c>
      <c r="B167" s="14" t="s">
        <v>590</v>
      </c>
      <c r="C167" s="14" t="s">
        <v>230</v>
      </c>
      <c r="D167" s="14"/>
      <c r="E167" s="14">
        <v>395</v>
      </c>
      <c r="F167" s="14">
        <v>65</v>
      </c>
      <c r="G167" s="14">
        <v>60</v>
      </c>
      <c r="H167" s="14">
        <v>70</v>
      </c>
      <c r="I167" s="14">
        <v>85</v>
      </c>
      <c r="J167" s="14">
        <v>75</v>
      </c>
      <c r="K167" s="14">
        <v>40</v>
      </c>
      <c r="L167" s="14">
        <v>1</v>
      </c>
      <c r="M167" s="14" t="b">
        <v>0</v>
      </c>
    </row>
    <row r="168" spans="1:13" ht="15" x14ac:dyDescent="0.4">
      <c r="A168" s="14">
        <v>138</v>
      </c>
      <c r="B168" s="14" t="s">
        <v>589</v>
      </c>
      <c r="C168" s="14" t="s">
        <v>247</v>
      </c>
      <c r="D168" s="14" t="s">
        <v>129</v>
      </c>
      <c r="E168" s="14">
        <v>355</v>
      </c>
      <c r="F168" s="14">
        <v>35</v>
      </c>
      <c r="G168" s="14">
        <v>40</v>
      </c>
      <c r="H168" s="14">
        <v>100</v>
      </c>
      <c r="I168" s="14">
        <v>90</v>
      </c>
      <c r="J168" s="14">
        <v>55</v>
      </c>
      <c r="K168" s="14">
        <v>35</v>
      </c>
      <c r="L168" s="14">
        <v>1</v>
      </c>
      <c r="M168" s="14" t="b">
        <v>0</v>
      </c>
    </row>
    <row r="169" spans="1:13" ht="15" x14ac:dyDescent="0.4">
      <c r="A169" s="14">
        <v>139</v>
      </c>
      <c r="B169" s="14" t="s">
        <v>588</v>
      </c>
      <c r="C169" s="14" t="s">
        <v>247</v>
      </c>
      <c r="D169" s="14" t="s">
        <v>129</v>
      </c>
      <c r="E169" s="14">
        <v>495</v>
      </c>
      <c r="F169" s="14">
        <v>70</v>
      </c>
      <c r="G169" s="14">
        <v>60</v>
      </c>
      <c r="H169" s="14">
        <v>125</v>
      </c>
      <c r="I169" s="14">
        <v>115</v>
      </c>
      <c r="J169" s="14">
        <v>70</v>
      </c>
      <c r="K169" s="14">
        <v>55</v>
      </c>
      <c r="L169" s="14">
        <v>1</v>
      </c>
      <c r="M169" s="14" t="b">
        <v>0</v>
      </c>
    </row>
    <row r="170" spans="1:13" ht="15" x14ac:dyDescent="0.4">
      <c r="A170" s="14">
        <v>140</v>
      </c>
      <c r="B170" s="14" t="s">
        <v>587</v>
      </c>
      <c r="C170" s="14" t="s">
        <v>247</v>
      </c>
      <c r="D170" s="14" t="s">
        <v>129</v>
      </c>
      <c r="E170" s="14">
        <v>355</v>
      </c>
      <c r="F170" s="14">
        <v>30</v>
      </c>
      <c r="G170" s="14">
        <v>80</v>
      </c>
      <c r="H170" s="14">
        <v>90</v>
      </c>
      <c r="I170" s="14">
        <v>55</v>
      </c>
      <c r="J170" s="14">
        <v>45</v>
      </c>
      <c r="K170" s="14">
        <v>55</v>
      </c>
      <c r="L170" s="14">
        <v>1</v>
      </c>
      <c r="M170" s="14" t="b">
        <v>0</v>
      </c>
    </row>
    <row r="171" spans="1:13" ht="15" x14ac:dyDescent="0.4">
      <c r="A171" s="14">
        <v>141</v>
      </c>
      <c r="B171" s="14" t="s">
        <v>586</v>
      </c>
      <c r="C171" s="14" t="s">
        <v>247</v>
      </c>
      <c r="D171" s="14" t="s">
        <v>129</v>
      </c>
      <c r="E171" s="14">
        <v>495</v>
      </c>
      <c r="F171" s="14">
        <v>60</v>
      </c>
      <c r="G171" s="14">
        <v>115</v>
      </c>
      <c r="H171" s="14">
        <v>105</v>
      </c>
      <c r="I171" s="14">
        <v>65</v>
      </c>
      <c r="J171" s="14">
        <v>70</v>
      </c>
      <c r="K171" s="14">
        <v>80</v>
      </c>
      <c r="L171" s="14">
        <v>1</v>
      </c>
      <c r="M171" s="14" t="b">
        <v>0</v>
      </c>
    </row>
    <row r="172" spans="1:13" ht="15" x14ac:dyDescent="0.4">
      <c r="A172" s="14">
        <v>142</v>
      </c>
      <c r="B172" s="14" t="s">
        <v>585</v>
      </c>
      <c r="C172" s="14" t="s">
        <v>247</v>
      </c>
      <c r="D172" s="14" t="s">
        <v>241</v>
      </c>
      <c r="E172" s="14">
        <v>515</v>
      </c>
      <c r="F172" s="14">
        <v>80</v>
      </c>
      <c r="G172" s="14">
        <v>105</v>
      </c>
      <c r="H172" s="14">
        <v>65</v>
      </c>
      <c r="I172" s="14">
        <v>60</v>
      </c>
      <c r="J172" s="14">
        <v>75</v>
      </c>
      <c r="K172" s="14">
        <v>130</v>
      </c>
      <c r="L172" s="14">
        <v>1</v>
      </c>
      <c r="M172" s="14" t="b">
        <v>0</v>
      </c>
    </row>
    <row r="173" spans="1:13" ht="15" x14ac:dyDescent="0.4">
      <c r="A173" s="14">
        <v>142</v>
      </c>
      <c r="B173" s="14" t="s">
        <v>584</v>
      </c>
      <c r="C173" s="14" t="s">
        <v>247</v>
      </c>
      <c r="D173" s="14" t="s">
        <v>241</v>
      </c>
      <c r="E173" s="14">
        <v>615</v>
      </c>
      <c r="F173" s="14">
        <v>80</v>
      </c>
      <c r="G173" s="14">
        <v>135</v>
      </c>
      <c r="H173" s="14">
        <v>85</v>
      </c>
      <c r="I173" s="14">
        <v>70</v>
      </c>
      <c r="J173" s="14">
        <v>95</v>
      </c>
      <c r="K173" s="14">
        <v>150</v>
      </c>
      <c r="L173" s="14">
        <v>1</v>
      </c>
      <c r="M173" s="14" t="b">
        <v>0</v>
      </c>
    </row>
    <row r="174" spans="1:13" ht="15" x14ac:dyDescent="0.4">
      <c r="A174" s="14">
        <v>143</v>
      </c>
      <c r="B174" s="14" t="s">
        <v>583</v>
      </c>
      <c r="C174" s="14" t="s">
        <v>230</v>
      </c>
      <c r="D174" s="14"/>
      <c r="E174" s="14">
        <v>540</v>
      </c>
      <c r="F174" s="14">
        <v>160</v>
      </c>
      <c r="G174" s="14">
        <v>110</v>
      </c>
      <c r="H174" s="14">
        <v>65</v>
      </c>
      <c r="I174" s="14">
        <v>65</v>
      </c>
      <c r="J174" s="14">
        <v>110</v>
      </c>
      <c r="K174" s="14">
        <v>30</v>
      </c>
      <c r="L174" s="14">
        <v>1</v>
      </c>
      <c r="M174" s="14" t="b">
        <v>0</v>
      </c>
    </row>
    <row r="175" spans="1:13" ht="15" x14ac:dyDescent="0.4">
      <c r="A175" s="14">
        <v>144</v>
      </c>
      <c r="B175" s="14" t="s">
        <v>582</v>
      </c>
      <c r="C175" s="14" t="s">
        <v>322</v>
      </c>
      <c r="D175" s="14" t="s">
        <v>241</v>
      </c>
      <c r="E175" s="14">
        <v>580</v>
      </c>
      <c r="F175" s="14">
        <v>90</v>
      </c>
      <c r="G175" s="14">
        <v>85</v>
      </c>
      <c r="H175" s="14">
        <v>100</v>
      </c>
      <c r="I175" s="14">
        <v>95</v>
      </c>
      <c r="J175" s="14">
        <v>125</v>
      </c>
      <c r="K175" s="14">
        <v>85</v>
      </c>
      <c r="L175" s="14">
        <v>1</v>
      </c>
      <c r="M175" s="14" t="b">
        <v>1</v>
      </c>
    </row>
    <row r="176" spans="1:13" ht="15" x14ac:dyDescent="0.4">
      <c r="A176" s="14">
        <v>145</v>
      </c>
      <c r="B176" s="14" t="s">
        <v>581</v>
      </c>
      <c r="C176" s="14" t="s">
        <v>271</v>
      </c>
      <c r="D176" s="14" t="s">
        <v>241</v>
      </c>
      <c r="E176" s="14">
        <v>580</v>
      </c>
      <c r="F176" s="14">
        <v>90</v>
      </c>
      <c r="G176" s="14">
        <v>90</v>
      </c>
      <c r="H176" s="14">
        <v>85</v>
      </c>
      <c r="I176" s="14">
        <v>125</v>
      </c>
      <c r="J176" s="14">
        <v>90</v>
      </c>
      <c r="K176" s="14">
        <v>100</v>
      </c>
      <c r="L176" s="14">
        <v>1</v>
      </c>
      <c r="M176" s="14" t="b">
        <v>1</v>
      </c>
    </row>
    <row r="177" spans="1:13" ht="15" x14ac:dyDescent="0.4">
      <c r="A177" s="14">
        <v>146</v>
      </c>
      <c r="B177" s="14" t="s">
        <v>580</v>
      </c>
      <c r="C177" s="14" t="s">
        <v>133</v>
      </c>
      <c r="D177" s="14" t="s">
        <v>241</v>
      </c>
      <c r="E177" s="14">
        <v>580</v>
      </c>
      <c r="F177" s="14">
        <v>90</v>
      </c>
      <c r="G177" s="14">
        <v>100</v>
      </c>
      <c r="H177" s="14">
        <v>90</v>
      </c>
      <c r="I177" s="14">
        <v>125</v>
      </c>
      <c r="J177" s="14">
        <v>85</v>
      </c>
      <c r="K177" s="14">
        <v>90</v>
      </c>
      <c r="L177" s="14">
        <v>1</v>
      </c>
      <c r="M177" s="14" t="b">
        <v>1</v>
      </c>
    </row>
    <row r="178" spans="1:13" ht="15" x14ac:dyDescent="0.4">
      <c r="A178" s="14">
        <v>147</v>
      </c>
      <c r="B178" s="14" t="s">
        <v>579</v>
      </c>
      <c r="C178" s="14" t="s">
        <v>233</v>
      </c>
      <c r="D178" s="14"/>
      <c r="E178" s="14">
        <v>300</v>
      </c>
      <c r="F178" s="14">
        <v>41</v>
      </c>
      <c r="G178" s="14">
        <v>64</v>
      </c>
      <c r="H178" s="14">
        <v>45</v>
      </c>
      <c r="I178" s="14">
        <v>50</v>
      </c>
      <c r="J178" s="14">
        <v>50</v>
      </c>
      <c r="K178" s="14">
        <v>50</v>
      </c>
      <c r="L178" s="14">
        <v>1</v>
      </c>
      <c r="M178" s="14" t="b">
        <v>0</v>
      </c>
    </row>
    <row r="179" spans="1:13" ht="15" x14ac:dyDescent="0.4">
      <c r="A179" s="14">
        <v>148</v>
      </c>
      <c r="B179" s="14" t="s">
        <v>578</v>
      </c>
      <c r="C179" s="14" t="s">
        <v>233</v>
      </c>
      <c r="D179" s="14"/>
      <c r="E179" s="14">
        <v>420</v>
      </c>
      <c r="F179" s="14">
        <v>61</v>
      </c>
      <c r="G179" s="14">
        <v>84</v>
      </c>
      <c r="H179" s="14">
        <v>65</v>
      </c>
      <c r="I179" s="14">
        <v>70</v>
      </c>
      <c r="J179" s="14">
        <v>70</v>
      </c>
      <c r="K179" s="14">
        <v>70</v>
      </c>
      <c r="L179" s="14">
        <v>1</v>
      </c>
      <c r="M179" s="14" t="b">
        <v>0</v>
      </c>
    </row>
    <row r="180" spans="1:13" ht="15" x14ac:dyDescent="0.4">
      <c r="A180" s="14">
        <v>149</v>
      </c>
      <c r="B180" s="14" t="s">
        <v>577</v>
      </c>
      <c r="C180" s="14" t="s">
        <v>233</v>
      </c>
      <c r="D180" s="14" t="s">
        <v>241</v>
      </c>
      <c r="E180" s="14">
        <v>600</v>
      </c>
      <c r="F180" s="14">
        <v>91</v>
      </c>
      <c r="G180" s="14">
        <v>134</v>
      </c>
      <c r="H180" s="14">
        <v>95</v>
      </c>
      <c r="I180" s="14">
        <v>100</v>
      </c>
      <c r="J180" s="14">
        <v>100</v>
      </c>
      <c r="K180" s="14">
        <v>80</v>
      </c>
      <c r="L180" s="14">
        <v>1</v>
      </c>
      <c r="M180" s="14" t="b">
        <v>0</v>
      </c>
    </row>
    <row r="181" spans="1:13" ht="15" x14ac:dyDescent="0.4">
      <c r="A181" s="14">
        <v>150</v>
      </c>
      <c r="B181" s="14" t="s">
        <v>576</v>
      </c>
      <c r="C181" s="14" t="s">
        <v>245</v>
      </c>
      <c r="D181" s="14"/>
      <c r="E181" s="14">
        <v>680</v>
      </c>
      <c r="F181" s="14">
        <v>106</v>
      </c>
      <c r="G181" s="14">
        <v>110</v>
      </c>
      <c r="H181" s="14">
        <v>90</v>
      </c>
      <c r="I181" s="14">
        <v>154</v>
      </c>
      <c r="J181" s="14">
        <v>90</v>
      </c>
      <c r="K181" s="14">
        <v>130</v>
      </c>
      <c r="L181" s="14">
        <v>1</v>
      </c>
      <c r="M181" s="14" t="b">
        <v>1</v>
      </c>
    </row>
    <row r="182" spans="1:13" ht="15" x14ac:dyDescent="0.4">
      <c r="A182" s="14">
        <v>150</v>
      </c>
      <c r="B182" s="14" t="s">
        <v>575</v>
      </c>
      <c r="C182" s="14" t="s">
        <v>245</v>
      </c>
      <c r="D182" s="14" t="s">
        <v>226</v>
      </c>
      <c r="E182" s="14">
        <v>780</v>
      </c>
      <c r="F182" s="14">
        <v>106</v>
      </c>
      <c r="G182" s="14">
        <v>190</v>
      </c>
      <c r="H182" s="14">
        <v>100</v>
      </c>
      <c r="I182" s="14">
        <v>154</v>
      </c>
      <c r="J182" s="14">
        <v>100</v>
      </c>
      <c r="K182" s="14">
        <v>130</v>
      </c>
      <c r="L182" s="14">
        <v>1</v>
      </c>
      <c r="M182" s="14" t="b">
        <v>1</v>
      </c>
    </row>
    <row r="183" spans="1:13" ht="15" x14ac:dyDescent="0.4">
      <c r="A183" s="14">
        <v>150</v>
      </c>
      <c r="B183" s="14" t="s">
        <v>574</v>
      </c>
      <c r="C183" s="14" t="s">
        <v>245</v>
      </c>
      <c r="D183" s="14"/>
      <c r="E183" s="14">
        <v>780</v>
      </c>
      <c r="F183" s="14">
        <v>106</v>
      </c>
      <c r="G183" s="14">
        <v>150</v>
      </c>
      <c r="H183" s="14">
        <v>70</v>
      </c>
      <c r="I183" s="14">
        <v>194</v>
      </c>
      <c r="J183" s="14">
        <v>120</v>
      </c>
      <c r="K183" s="14">
        <v>140</v>
      </c>
      <c r="L183" s="14">
        <v>1</v>
      </c>
      <c r="M183" s="14" t="b">
        <v>1</v>
      </c>
    </row>
    <row r="184" spans="1:13" ht="15" x14ac:dyDescent="0.4">
      <c r="A184" s="14">
        <v>151</v>
      </c>
      <c r="B184" s="14" t="s">
        <v>573</v>
      </c>
      <c r="C184" s="14" t="s">
        <v>245</v>
      </c>
      <c r="D184" s="14"/>
      <c r="E184" s="14">
        <v>600</v>
      </c>
      <c r="F184" s="14">
        <v>100</v>
      </c>
      <c r="G184" s="14">
        <v>100</v>
      </c>
      <c r="H184" s="14">
        <v>100</v>
      </c>
      <c r="I184" s="14">
        <v>100</v>
      </c>
      <c r="J184" s="14">
        <v>100</v>
      </c>
      <c r="K184" s="14">
        <v>100</v>
      </c>
      <c r="L184" s="14">
        <v>1</v>
      </c>
      <c r="M184" s="14" t="b">
        <v>0</v>
      </c>
    </row>
    <row r="185" spans="1:13" ht="15" x14ac:dyDescent="0.4">
      <c r="A185" s="14">
        <v>152</v>
      </c>
      <c r="B185" s="14" t="s">
        <v>572</v>
      </c>
      <c r="C185" s="14" t="s">
        <v>137</v>
      </c>
      <c r="D185" s="14"/>
      <c r="E185" s="14">
        <v>318</v>
      </c>
      <c r="F185" s="14">
        <v>45</v>
      </c>
      <c r="G185" s="14">
        <v>49</v>
      </c>
      <c r="H185" s="14">
        <v>65</v>
      </c>
      <c r="I185" s="14">
        <v>49</v>
      </c>
      <c r="J185" s="14">
        <v>65</v>
      </c>
      <c r="K185" s="14">
        <v>45</v>
      </c>
      <c r="L185" s="14">
        <v>2</v>
      </c>
      <c r="M185" s="14" t="b">
        <v>0</v>
      </c>
    </row>
    <row r="186" spans="1:13" ht="15" x14ac:dyDescent="0.4">
      <c r="A186" s="14">
        <v>153</v>
      </c>
      <c r="B186" s="14" t="s">
        <v>571</v>
      </c>
      <c r="C186" s="14" t="s">
        <v>137</v>
      </c>
      <c r="D186" s="14"/>
      <c r="E186" s="14">
        <v>405</v>
      </c>
      <c r="F186" s="14">
        <v>60</v>
      </c>
      <c r="G186" s="14">
        <v>62</v>
      </c>
      <c r="H186" s="14">
        <v>80</v>
      </c>
      <c r="I186" s="14">
        <v>63</v>
      </c>
      <c r="J186" s="14">
        <v>80</v>
      </c>
      <c r="K186" s="14">
        <v>60</v>
      </c>
      <c r="L186" s="14">
        <v>2</v>
      </c>
      <c r="M186" s="14" t="b">
        <v>0</v>
      </c>
    </row>
    <row r="187" spans="1:13" ht="15" x14ac:dyDescent="0.4">
      <c r="A187" s="14">
        <v>154</v>
      </c>
      <c r="B187" s="14" t="s">
        <v>570</v>
      </c>
      <c r="C187" s="14" t="s">
        <v>137</v>
      </c>
      <c r="D187" s="14"/>
      <c r="E187" s="14">
        <v>525</v>
      </c>
      <c r="F187" s="14">
        <v>80</v>
      </c>
      <c r="G187" s="14">
        <v>82</v>
      </c>
      <c r="H187" s="14">
        <v>100</v>
      </c>
      <c r="I187" s="14">
        <v>83</v>
      </c>
      <c r="J187" s="14">
        <v>100</v>
      </c>
      <c r="K187" s="14">
        <v>80</v>
      </c>
      <c r="L187" s="14">
        <v>2</v>
      </c>
      <c r="M187" s="14" t="b">
        <v>0</v>
      </c>
    </row>
    <row r="188" spans="1:13" ht="15" x14ac:dyDescent="0.4">
      <c r="A188" s="14">
        <v>155</v>
      </c>
      <c r="B188" s="14" t="s">
        <v>569</v>
      </c>
      <c r="C188" s="14" t="s">
        <v>133</v>
      </c>
      <c r="D188" s="14"/>
      <c r="E188" s="14">
        <v>309</v>
      </c>
      <c r="F188" s="14">
        <v>39</v>
      </c>
      <c r="G188" s="14">
        <v>52</v>
      </c>
      <c r="H188" s="14">
        <v>43</v>
      </c>
      <c r="I188" s="14">
        <v>60</v>
      </c>
      <c r="J188" s="14">
        <v>50</v>
      </c>
      <c r="K188" s="14">
        <v>65</v>
      </c>
      <c r="L188" s="14">
        <v>2</v>
      </c>
      <c r="M188" s="14" t="b">
        <v>0</v>
      </c>
    </row>
    <row r="189" spans="1:13" ht="15" x14ac:dyDescent="0.4">
      <c r="A189" s="14">
        <v>156</v>
      </c>
      <c r="B189" s="14" t="s">
        <v>568</v>
      </c>
      <c r="C189" s="14" t="s">
        <v>133</v>
      </c>
      <c r="D189" s="14"/>
      <c r="E189" s="14">
        <v>405</v>
      </c>
      <c r="F189" s="14">
        <v>58</v>
      </c>
      <c r="G189" s="14">
        <v>64</v>
      </c>
      <c r="H189" s="14">
        <v>58</v>
      </c>
      <c r="I189" s="14">
        <v>80</v>
      </c>
      <c r="J189" s="14">
        <v>65</v>
      </c>
      <c r="K189" s="14">
        <v>80</v>
      </c>
      <c r="L189" s="14">
        <v>2</v>
      </c>
      <c r="M189" s="14" t="b">
        <v>0</v>
      </c>
    </row>
    <row r="190" spans="1:13" ht="15" x14ac:dyDescent="0.4">
      <c r="A190" s="14">
        <v>157</v>
      </c>
      <c r="B190" s="14" t="s">
        <v>567</v>
      </c>
      <c r="C190" s="14" t="s">
        <v>133</v>
      </c>
      <c r="D190" s="14"/>
      <c r="E190" s="14">
        <v>534</v>
      </c>
      <c r="F190" s="14">
        <v>78</v>
      </c>
      <c r="G190" s="14">
        <v>84</v>
      </c>
      <c r="H190" s="14">
        <v>78</v>
      </c>
      <c r="I190" s="14">
        <v>109</v>
      </c>
      <c r="J190" s="14">
        <v>85</v>
      </c>
      <c r="K190" s="14">
        <v>100</v>
      </c>
      <c r="L190" s="14">
        <v>2</v>
      </c>
      <c r="M190" s="14" t="b">
        <v>0</v>
      </c>
    </row>
    <row r="191" spans="1:13" ht="15" x14ac:dyDescent="0.4">
      <c r="A191" s="14">
        <v>158</v>
      </c>
      <c r="B191" s="14" t="s">
        <v>566</v>
      </c>
      <c r="C191" s="14" t="s">
        <v>129</v>
      </c>
      <c r="D191" s="14"/>
      <c r="E191" s="14">
        <v>314</v>
      </c>
      <c r="F191" s="14">
        <v>50</v>
      </c>
      <c r="G191" s="14">
        <v>65</v>
      </c>
      <c r="H191" s="14">
        <v>64</v>
      </c>
      <c r="I191" s="14">
        <v>44</v>
      </c>
      <c r="J191" s="14">
        <v>48</v>
      </c>
      <c r="K191" s="14">
        <v>43</v>
      </c>
      <c r="L191" s="14">
        <v>2</v>
      </c>
      <c r="M191" s="14" t="b">
        <v>0</v>
      </c>
    </row>
    <row r="192" spans="1:13" ht="15" x14ac:dyDescent="0.4">
      <c r="A192" s="14">
        <v>159</v>
      </c>
      <c r="B192" s="14" t="s">
        <v>565</v>
      </c>
      <c r="C192" s="14" t="s">
        <v>129</v>
      </c>
      <c r="D192" s="14"/>
      <c r="E192" s="14">
        <v>405</v>
      </c>
      <c r="F192" s="14">
        <v>65</v>
      </c>
      <c r="G192" s="14">
        <v>80</v>
      </c>
      <c r="H192" s="14">
        <v>80</v>
      </c>
      <c r="I192" s="14">
        <v>59</v>
      </c>
      <c r="J192" s="14">
        <v>63</v>
      </c>
      <c r="K192" s="14">
        <v>58</v>
      </c>
      <c r="L192" s="14">
        <v>2</v>
      </c>
      <c r="M192" s="14" t="b">
        <v>0</v>
      </c>
    </row>
    <row r="193" spans="1:13" ht="15" x14ac:dyDescent="0.4">
      <c r="A193" s="14">
        <v>160</v>
      </c>
      <c r="B193" s="14" t="s">
        <v>564</v>
      </c>
      <c r="C193" s="14" t="s">
        <v>129</v>
      </c>
      <c r="D193" s="14"/>
      <c r="E193" s="14">
        <v>530</v>
      </c>
      <c r="F193" s="14">
        <v>85</v>
      </c>
      <c r="G193" s="14">
        <v>105</v>
      </c>
      <c r="H193" s="14">
        <v>100</v>
      </c>
      <c r="I193" s="14">
        <v>79</v>
      </c>
      <c r="J193" s="14">
        <v>83</v>
      </c>
      <c r="K193" s="14">
        <v>78</v>
      </c>
      <c r="L193" s="14">
        <v>2</v>
      </c>
      <c r="M193" s="14" t="b">
        <v>0</v>
      </c>
    </row>
    <row r="194" spans="1:13" ht="15" x14ac:dyDescent="0.4">
      <c r="A194" s="14">
        <v>161</v>
      </c>
      <c r="B194" s="14" t="s">
        <v>563</v>
      </c>
      <c r="C194" s="14" t="s">
        <v>230</v>
      </c>
      <c r="D194" s="14"/>
      <c r="E194" s="14">
        <v>215</v>
      </c>
      <c r="F194" s="14">
        <v>35</v>
      </c>
      <c r="G194" s="14">
        <v>46</v>
      </c>
      <c r="H194" s="14">
        <v>34</v>
      </c>
      <c r="I194" s="14">
        <v>35</v>
      </c>
      <c r="J194" s="14">
        <v>45</v>
      </c>
      <c r="K194" s="14">
        <v>20</v>
      </c>
      <c r="L194" s="14">
        <v>2</v>
      </c>
      <c r="M194" s="14" t="b">
        <v>0</v>
      </c>
    </row>
    <row r="195" spans="1:13" ht="15" x14ac:dyDescent="0.4">
      <c r="A195" s="14">
        <v>162</v>
      </c>
      <c r="B195" s="14" t="s">
        <v>562</v>
      </c>
      <c r="C195" s="14" t="s">
        <v>230</v>
      </c>
      <c r="D195" s="14"/>
      <c r="E195" s="14">
        <v>415</v>
      </c>
      <c r="F195" s="14">
        <v>85</v>
      </c>
      <c r="G195" s="14">
        <v>76</v>
      </c>
      <c r="H195" s="14">
        <v>64</v>
      </c>
      <c r="I195" s="14">
        <v>45</v>
      </c>
      <c r="J195" s="14">
        <v>55</v>
      </c>
      <c r="K195" s="14">
        <v>90</v>
      </c>
      <c r="L195" s="14">
        <v>2</v>
      </c>
      <c r="M195" s="14" t="b">
        <v>0</v>
      </c>
    </row>
    <row r="196" spans="1:13" ht="15" x14ac:dyDescent="0.4">
      <c r="A196" s="14">
        <v>163</v>
      </c>
      <c r="B196" s="14" t="s">
        <v>561</v>
      </c>
      <c r="C196" s="14" t="s">
        <v>230</v>
      </c>
      <c r="D196" s="14" t="s">
        <v>241</v>
      </c>
      <c r="E196" s="14">
        <v>262</v>
      </c>
      <c r="F196" s="14">
        <v>60</v>
      </c>
      <c r="G196" s="14">
        <v>30</v>
      </c>
      <c r="H196" s="14">
        <v>30</v>
      </c>
      <c r="I196" s="14">
        <v>36</v>
      </c>
      <c r="J196" s="14">
        <v>56</v>
      </c>
      <c r="K196" s="14">
        <v>50</v>
      </c>
      <c r="L196" s="14">
        <v>2</v>
      </c>
      <c r="M196" s="14" t="b">
        <v>0</v>
      </c>
    </row>
    <row r="197" spans="1:13" ht="15" x14ac:dyDescent="0.4">
      <c r="A197" s="14">
        <v>164</v>
      </c>
      <c r="B197" s="14" t="s">
        <v>560</v>
      </c>
      <c r="C197" s="14" t="s">
        <v>230</v>
      </c>
      <c r="D197" s="14" t="s">
        <v>241</v>
      </c>
      <c r="E197" s="14">
        <v>442</v>
      </c>
      <c r="F197" s="14">
        <v>100</v>
      </c>
      <c r="G197" s="14">
        <v>50</v>
      </c>
      <c r="H197" s="14">
        <v>50</v>
      </c>
      <c r="I197" s="14">
        <v>76</v>
      </c>
      <c r="J197" s="14">
        <v>96</v>
      </c>
      <c r="K197" s="14">
        <v>70</v>
      </c>
      <c r="L197" s="14">
        <v>2</v>
      </c>
      <c r="M197" s="14" t="b">
        <v>0</v>
      </c>
    </row>
    <row r="198" spans="1:13" ht="15" x14ac:dyDescent="0.4">
      <c r="A198" s="14">
        <v>165</v>
      </c>
      <c r="B198" s="14" t="s">
        <v>559</v>
      </c>
      <c r="C198" s="14" t="s">
        <v>273</v>
      </c>
      <c r="D198" s="14" t="s">
        <v>241</v>
      </c>
      <c r="E198" s="14">
        <v>265</v>
      </c>
      <c r="F198" s="14">
        <v>40</v>
      </c>
      <c r="G198" s="14">
        <v>20</v>
      </c>
      <c r="H198" s="14">
        <v>30</v>
      </c>
      <c r="I198" s="14">
        <v>40</v>
      </c>
      <c r="J198" s="14">
        <v>80</v>
      </c>
      <c r="K198" s="14">
        <v>55</v>
      </c>
      <c r="L198" s="14">
        <v>2</v>
      </c>
      <c r="M198" s="14" t="b">
        <v>0</v>
      </c>
    </row>
    <row r="199" spans="1:13" ht="15" x14ac:dyDescent="0.4">
      <c r="A199" s="14">
        <v>166</v>
      </c>
      <c r="B199" s="14" t="s">
        <v>558</v>
      </c>
      <c r="C199" s="14" t="s">
        <v>273</v>
      </c>
      <c r="D199" s="14" t="s">
        <v>241</v>
      </c>
      <c r="E199" s="14">
        <v>390</v>
      </c>
      <c r="F199" s="14">
        <v>55</v>
      </c>
      <c r="G199" s="14">
        <v>35</v>
      </c>
      <c r="H199" s="14">
        <v>50</v>
      </c>
      <c r="I199" s="14">
        <v>55</v>
      </c>
      <c r="J199" s="14">
        <v>110</v>
      </c>
      <c r="K199" s="14">
        <v>85</v>
      </c>
      <c r="L199" s="14">
        <v>2</v>
      </c>
      <c r="M199" s="14" t="b">
        <v>0</v>
      </c>
    </row>
    <row r="200" spans="1:13" ht="15" x14ac:dyDescent="0.4">
      <c r="A200" s="14">
        <v>167</v>
      </c>
      <c r="B200" s="14" t="s">
        <v>557</v>
      </c>
      <c r="C200" s="14" t="s">
        <v>273</v>
      </c>
      <c r="D200" s="14" t="s">
        <v>251</v>
      </c>
      <c r="E200" s="14">
        <v>250</v>
      </c>
      <c r="F200" s="14">
        <v>40</v>
      </c>
      <c r="G200" s="14">
        <v>60</v>
      </c>
      <c r="H200" s="14">
        <v>40</v>
      </c>
      <c r="I200" s="14">
        <v>40</v>
      </c>
      <c r="J200" s="14">
        <v>40</v>
      </c>
      <c r="K200" s="14">
        <v>30</v>
      </c>
      <c r="L200" s="14">
        <v>2</v>
      </c>
      <c r="M200" s="14" t="b">
        <v>0</v>
      </c>
    </row>
    <row r="201" spans="1:13" ht="15" x14ac:dyDescent="0.4">
      <c r="A201" s="14">
        <v>168</v>
      </c>
      <c r="B201" s="14" t="s">
        <v>556</v>
      </c>
      <c r="C201" s="14" t="s">
        <v>273</v>
      </c>
      <c r="D201" s="14" t="s">
        <v>251</v>
      </c>
      <c r="E201" s="14">
        <v>390</v>
      </c>
      <c r="F201" s="14">
        <v>70</v>
      </c>
      <c r="G201" s="14">
        <v>90</v>
      </c>
      <c r="H201" s="14">
        <v>70</v>
      </c>
      <c r="I201" s="14">
        <v>60</v>
      </c>
      <c r="J201" s="14">
        <v>60</v>
      </c>
      <c r="K201" s="14">
        <v>40</v>
      </c>
      <c r="L201" s="14">
        <v>2</v>
      </c>
      <c r="M201" s="14" t="b">
        <v>0</v>
      </c>
    </row>
    <row r="202" spans="1:13" ht="15" x14ac:dyDescent="0.4">
      <c r="A202" s="14">
        <v>169</v>
      </c>
      <c r="B202" s="14" t="s">
        <v>555</v>
      </c>
      <c r="C202" s="14" t="s">
        <v>251</v>
      </c>
      <c r="D202" s="14" t="s">
        <v>241</v>
      </c>
      <c r="E202" s="14">
        <v>535</v>
      </c>
      <c r="F202" s="14">
        <v>85</v>
      </c>
      <c r="G202" s="14">
        <v>90</v>
      </c>
      <c r="H202" s="14">
        <v>80</v>
      </c>
      <c r="I202" s="14">
        <v>70</v>
      </c>
      <c r="J202" s="14">
        <v>80</v>
      </c>
      <c r="K202" s="14">
        <v>130</v>
      </c>
      <c r="L202" s="14">
        <v>2</v>
      </c>
      <c r="M202" s="14" t="b">
        <v>0</v>
      </c>
    </row>
    <row r="203" spans="1:13" ht="15" x14ac:dyDescent="0.4">
      <c r="A203" s="14">
        <v>170</v>
      </c>
      <c r="B203" s="14" t="s">
        <v>554</v>
      </c>
      <c r="C203" s="14" t="s">
        <v>129</v>
      </c>
      <c r="D203" s="14" t="s">
        <v>271</v>
      </c>
      <c r="E203" s="14">
        <v>330</v>
      </c>
      <c r="F203" s="14">
        <v>75</v>
      </c>
      <c r="G203" s="14">
        <v>38</v>
      </c>
      <c r="H203" s="14">
        <v>38</v>
      </c>
      <c r="I203" s="14">
        <v>56</v>
      </c>
      <c r="J203" s="14">
        <v>56</v>
      </c>
      <c r="K203" s="14">
        <v>67</v>
      </c>
      <c r="L203" s="14">
        <v>2</v>
      </c>
      <c r="M203" s="14" t="b">
        <v>0</v>
      </c>
    </row>
    <row r="204" spans="1:13" ht="15" x14ac:dyDescent="0.4">
      <c r="A204" s="14">
        <v>171</v>
      </c>
      <c r="B204" s="14" t="s">
        <v>553</v>
      </c>
      <c r="C204" s="14" t="s">
        <v>129</v>
      </c>
      <c r="D204" s="14" t="s">
        <v>271</v>
      </c>
      <c r="E204" s="14">
        <v>460</v>
      </c>
      <c r="F204" s="14">
        <v>125</v>
      </c>
      <c r="G204" s="14">
        <v>58</v>
      </c>
      <c r="H204" s="14">
        <v>58</v>
      </c>
      <c r="I204" s="14">
        <v>76</v>
      </c>
      <c r="J204" s="14">
        <v>76</v>
      </c>
      <c r="K204" s="14">
        <v>67</v>
      </c>
      <c r="L204" s="14">
        <v>2</v>
      </c>
      <c r="M204" s="14" t="b">
        <v>0</v>
      </c>
    </row>
    <row r="205" spans="1:13" ht="15" x14ac:dyDescent="0.4">
      <c r="A205" s="14">
        <v>172</v>
      </c>
      <c r="B205" s="14" t="s">
        <v>552</v>
      </c>
      <c r="C205" s="14" t="s">
        <v>271</v>
      </c>
      <c r="D205" s="14"/>
      <c r="E205" s="14">
        <v>205</v>
      </c>
      <c r="F205" s="14">
        <v>20</v>
      </c>
      <c r="G205" s="14">
        <v>40</v>
      </c>
      <c r="H205" s="14">
        <v>15</v>
      </c>
      <c r="I205" s="14">
        <v>35</v>
      </c>
      <c r="J205" s="14">
        <v>35</v>
      </c>
      <c r="K205" s="14">
        <v>60</v>
      </c>
      <c r="L205" s="14">
        <v>2</v>
      </c>
      <c r="M205" s="14" t="b">
        <v>0</v>
      </c>
    </row>
    <row r="206" spans="1:13" ht="15" x14ac:dyDescent="0.4">
      <c r="A206" s="14">
        <v>173</v>
      </c>
      <c r="B206" s="14" t="s">
        <v>551</v>
      </c>
      <c r="C206" s="14" t="s">
        <v>244</v>
      </c>
      <c r="D206" s="14"/>
      <c r="E206" s="14">
        <v>218</v>
      </c>
      <c r="F206" s="14">
        <v>50</v>
      </c>
      <c r="G206" s="14">
        <v>25</v>
      </c>
      <c r="H206" s="14">
        <v>28</v>
      </c>
      <c r="I206" s="14">
        <v>45</v>
      </c>
      <c r="J206" s="14">
        <v>55</v>
      </c>
      <c r="K206" s="14">
        <v>15</v>
      </c>
      <c r="L206" s="14">
        <v>2</v>
      </c>
      <c r="M206" s="14" t="b">
        <v>0</v>
      </c>
    </row>
    <row r="207" spans="1:13" ht="15" x14ac:dyDescent="0.4">
      <c r="A207" s="14">
        <v>174</v>
      </c>
      <c r="B207" s="14" t="s">
        <v>550</v>
      </c>
      <c r="C207" s="14" t="s">
        <v>230</v>
      </c>
      <c r="D207" s="14" t="s">
        <v>244</v>
      </c>
      <c r="E207" s="14">
        <v>210</v>
      </c>
      <c r="F207" s="14">
        <v>90</v>
      </c>
      <c r="G207" s="14">
        <v>30</v>
      </c>
      <c r="H207" s="14">
        <v>15</v>
      </c>
      <c r="I207" s="14">
        <v>40</v>
      </c>
      <c r="J207" s="14">
        <v>20</v>
      </c>
      <c r="K207" s="14">
        <v>15</v>
      </c>
      <c r="L207" s="14">
        <v>2</v>
      </c>
      <c r="M207" s="14" t="b">
        <v>0</v>
      </c>
    </row>
    <row r="208" spans="1:13" ht="15" x14ac:dyDescent="0.4">
      <c r="A208" s="14">
        <v>175</v>
      </c>
      <c r="B208" s="14" t="s">
        <v>549</v>
      </c>
      <c r="C208" s="14" t="s">
        <v>244</v>
      </c>
      <c r="D208" s="14"/>
      <c r="E208" s="14">
        <v>245</v>
      </c>
      <c r="F208" s="14">
        <v>35</v>
      </c>
      <c r="G208" s="14">
        <v>20</v>
      </c>
      <c r="H208" s="14">
        <v>65</v>
      </c>
      <c r="I208" s="14">
        <v>40</v>
      </c>
      <c r="J208" s="14">
        <v>65</v>
      </c>
      <c r="K208" s="14">
        <v>20</v>
      </c>
      <c r="L208" s="14">
        <v>2</v>
      </c>
      <c r="M208" s="14" t="b">
        <v>0</v>
      </c>
    </row>
    <row r="209" spans="1:13" ht="15" x14ac:dyDescent="0.4">
      <c r="A209" s="14">
        <v>176</v>
      </c>
      <c r="B209" s="14" t="s">
        <v>548</v>
      </c>
      <c r="C209" s="14" t="s">
        <v>244</v>
      </c>
      <c r="D209" s="14" t="s">
        <v>241</v>
      </c>
      <c r="E209" s="14">
        <v>405</v>
      </c>
      <c r="F209" s="14">
        <v>55</v>
      </c>
      <c r="G209" s="14">
        <v>40</v>
      </c>
      <c r="H209" s="14">
        <v>85</v>
      </c>
      <c r="I209" s="14">
        <v>80</v>
      </c>
      <c r="J209" s="14">
        <v>105</v>
      </c>
      <c r="K209" s="14">
        <v>40</v>
      </c>
      <c r="L209" s="14">
        <v>2</v>
      </c>
      <c r="M209" s="14" t="b">
        <v>0</v>
      </c>
    </row>
    <row r="210" spans="1:13" ht="15" x14ac:dyDescent="0.4">
      <c r="A210" s="14">
        <v>177</v>
      </c>
      <c r="B210" s="14" t="s">
        <v>547</v>
      </c>
      <c r="C210" s="14" t="s">
        <v>245</v>
      </c>
      <c r="D210" s="14" t="s">
        <v>241</v>
      </c>
      <c r="E210" s="14">
        <v>320</v>
      </c>
      <c r="F210" s="14">
        <v>40</v>
      </c>
      <c r="G210" s="14">
        <v>50</v>
      </c>
      <c r="H210" s="14">
        <v>45</v>
      </c>
      <c r="I210" s="14">
        <v>70</v>
      </c>
      <c r="J210" s="14">
        <v>45</v>
      </c>
      <c r="K210" s="14">
        <v>70</v>
      </c>
      <c r="L210" s="14">
        <v>2</v>
      </c>
      <c r="M210" s="14" t="b">
        <v>0</v>
      </c>
    </row>
    <row r="211" spans="1:13" ht="15" x14ac:dyDescent="0.4">
      <c r="A211" s="14">
        <v>178</v>
      </c>
      <c r="B211" s="14" t="s">
        <v>546</v>
      </c>
      <c r="C211" s="14" t="s">
        <v>245</v>
      </c>
      <c r="D211" s="14" t="s">
        <v>241</v>
      </c>
      <c r="E211" s="14">
        <v>470</v>
      </c>
      <c r="F211" s="14">
        <v>65</v>
      </c>
      <c r="G211" s="14">
        <v>75</v>
      </c>
      <c r="H211" s="14">
        <v>70</v>
      </c>
      <c r="I211" s="14">
        <v>95</v>
      </c>
      <c r="J211" s="14">
        <v>70</v>
      </c>
      <c r="K211" s="14">
        <v>95</v>
      </c>
      <c r="L211" s="14">
        <v>2</v>
      </c>
      <c r="M211" s="14" t="b">
        <v>0</v>
      </c>
    </row>
    <row r="212" spans="1:13" ht="15" x14ac:dyDescent="0.4">
      <c r="A212" s="14">
        <v>179</v>
      </c>
      <c r="B212" s="14" t="s">
        <v>545</v>
      </c>
      <c r="C212" s="14" t="s">
        <v>271</v>
      </c>
      <c r="D212" s="14"/>
      <c r="E212" s="14">
        <v>280</v>
      </c>
      <c r="F212" s="14">
        <v>55</v>
      </c>
      <c r="G212" s="14">
        <v>40</v>
      </c>
      <c r="H212" s="14">
        <v>40</v>
      </c>
      <c r="I212" s="14">
        <v>65</v>
      </c>
      <c r="J212" s="14">
        <v>45</v>
      </c>
      <c r="K212" s="14">
        <v>35</v>
      </c>
      <c r="L212" s="14">
        <v>2</v>
      </c>
      <c r="M212" s="14" t="b">
        <v>0</v>
      </c>
    </row>
    <row r="213" spans="1:13" ht="15" x14ac:dyDescent="0.4">
      <c r="A213" s="14">
        <v>180</v>
      </c>
      <c r="B213" s="14" t="s">
        <v>544</v>
      </c>
      <c r="C213" s="14" t="s">
        <v>271</v>
      </c>
      <c r="D213" s="14"/>
      <c r="E213" s="14">
        <v>365</v>
      </c>
      <c r="F213" s="14">
        <v>70</v>
      </c>
      <c r="G213" s="14">
        <v>55</v>
      </c>
      <c r="H213" s="14">
        <v>55</v>
      </c>
      <c r="I213" s="14">
        <v>80</v>
      </c>
      <c r="J213" s="14">
        <v>60</v>
      </c>
      <c r="K213" s="14">
        <v>45</v>
      </c>
      <c r="L213" s="14">
        <v>2</v>
      </c>
      <c r="M213" s="14" t="b">
        <v>0</v>
      </c>
    </row>
    <row r="214" spans="1:13" ht="15" x14ac:dyDescent="0.4">
      <c r="A214" s="14">
        <v>181</v>
      </c>
      <c r="B214" s="14" t="s">
        <v>543</v>
      </c>
      <c r="C214" s="14" t="s">
        <v>271</v>
      </c>
      <c r="D214" s="14"/>
      <c r="E214" s="14">
        <v>510</v>
      </c>
      <c r="F214" s="14">
        <v>90</v>
      </c>
      <c r="G214" s="14">
        <v>75</v>
      </c>
      <c r="H214" s="14">
        <v>85</v>
      </c>
      <c r="I214" s="14">
        <v>115</v>
      </c>
      <c r="J214" s="14">
        <v>90</v>
      </c>
      <c r="K214" s="14">
        <v>55</v>
      </c>
      <c r="L214" s="14">
        <v>2</v>
      </c>
      <c r="M214" s="14" t="b">
        <v>0</v>
      </c>
    </row>
    <row r="215" spans="1:13" ht="15" x14ac:dyDescent="0.4">
      <c r="A215" s="14">
        <v>181</v>
      </c>
      <c r="B215" s="14" t="s">
        <v>542</v>
      </c>
      <c r="C215" s="14" t="s">
        <v>271</v>
      </c>
      <c r="D215" s="14" t="s">
        <v>233</v>
      </c>
      <c r="E215" s="14">
        <v>610</v>
      </c>
      <c r="F215" s="14">
        <v>90</v>
      </c>
      <c r="G215" s="14">
        <v>95</v>
      </c>
      <c r="H215" s="14">
        <v>105</v>
      </c>
      <c r="I215" s="14">
        <v>165</v>
      </c>
      <c r="J215" s="14">
        <v>110</v>
      </c>
      <c r="K215" s="14">
        <v>45</v>
      </c>
      <c r="L215" s="14">
        <v>2</v>
      </c>
      <c r="M215" s="14" t="b">
        <v>0</v>
      </c>
    </row>
    <row r="216" spans="1:13" ht="15" x14ac:dyDescent="0.4">
      <c r="A216" s="14">
        <v>182</v>
      </c>
      <c r="B216" s="14" t="s">
        <v>541</v>
      </c>
      <c r="C216" s="14" t="s">
        <v>137</v>
      </c>
      <c r="D216" s="14"/>
      <c r="E216" s="14">
        <v>490</v>
      </c>
      <c r="F216" s="14">
        <v>75</v>
      </c>
      <c r="G216" s="14">
        <v>80</v>
      </c>
      <c r="H216" s="14">
        <v>95</v>
      </c>
      <c r="I216" s="14">
        <v>90</v>
      </c>
      <c r="J216" s="14">
        <v>100</v>
      </c>
      <c r="K216" s="14">
        <v>50</v>
      </c>
      <c r="L216" s="14">
        <v>2</v>
      </c>
      <c r="M216" s="14" t="b">
        <v>0</v>
      </c>
    </row>
    <row r="217" spans="1:13" ht="15" x14ac:dyDescent="0.4">
      <c r="A217" s="14">
        <v>183</v>
      </c>
      <c r="B217" s="14" t="s">
        <v>540</v>
      </c>
      <c r="C217" s="14" t="s">
        <v>129</v>
      </c>
      <c r="D217" s="14" t="s">
        <v>244</v>
      </c>
      <c r="E217" s="14">
        <v>250</v>
      </c>
      <c r="F217" s="14">
        <v>70</v>
      </c>
      <c r="G217" s="14">
        <v>20</v>
      </c>
      <c r="H217" s="14">
        <v>50</v>
      </c>
      <c r="I217" s="14">
        <v>20</v>
      </c>
      <c r="J217" s="14">
        <v>50</v>
      </c>
      <c r="K217" s="14">
        <v>40</v>
      </c>
      <c r="L217" s="14">
        <v>2</v>
      </c>
      <c r="M217" s="14" t="b">
        <v>0</v>
      </c>
    </row>
    <row r="218" spans="1:13" ht="15" x14ac:dyDescent="0.4">
      <c r="A218" s="14">
        <v>184</v>
      </c>
      <c r="B218" s="14" t="s">
        <v>539</v>
      </c>
      <c r="C218" s="14" t="s">
        <v>129</v>
      </c>
      <c r="D218" s="14" t="s">
        <v>244</v>
      </c>
      <c r="E218" s="14">
        <v>420</v>
      </c>
      <c r="F218" s="14">
        <v>100</v>
      </c>
      <c r="G218" s="14">
        <v>50</v>
      </c>
      <c r="H218" s="14">
        <v>80</v>
      </c>
      <c r="I218" s="14">
        <v>60</v>
      </c>
      <c r="J218" s="14">
        <v>80</v>
      </c>
      <c r="K218" s="14">
        <v>50</v>
      </c>
      <c r="L218" s="14">
        <v>2</v>
      </c>
      <c r="M218" s="14" t="b">
        <v>0</v>
      </c>
    </row>
    <row r="219" spans="1:13" ht="15" x14ac:dyDescent="0.4">
      <c r="A219" s="14">
        <v>185</v>
      </c>
      <c r="B219" s="14" t="s">
        <v>538</v>
      </c>
      <c r="C219" s="14" t="s">
        <v>247</v>
      </c>
      <c r="D219" s="14"/>
      <c r="E219" s="14">
        <v>410</v>
      </c>
      <c r="F219" s="14">
        <v>70</v>
      </c>
      <c r="G219" s="14">
        <v>100</v>
      </c>
      <c r="H219" s="14">
        <v>115</v>
      </c>
      <c r="I219" s="14">
        <v>30</v>
      </c>
      <c r="J219" s="14">
        <v>65</v>
      </c>
      <c r="K219" s="14">
        <v>30</v>
      </c>
      <c r="L219" s="14">
        <v>2</v>
      </c>
      <c r="M219" s="14" t="b">
        <v>0</v>
      </c>
    </row>
    <row r="220" spans="1:13" ht="15" x14ac:dyDescent="0.4">
      <c r="A220" s="14">
        <v>186</v>
      </c>
      <c r="B220" s="14" t="s">
        <v>537</v>
      </c>
      <c r="C220" s="14" t="s">
        <v>129</v>
      </c>
      <c r="D220" s="14"/>
      <c r="E220" s="14">
        <v>500</v>
      </c>
      <c r="F220" s="14">
        <v>90</v>
      </c>
      <c r="G220" s="14">
        <v>75</v>
      </c>
      <c r="H220" s="14">
        <v>75</v>
      </c>
      <c r="I220" s="14">
        <v>90</v>
      </c>
      <c r="J220" s="14">
        <v>100</v>
      </c>
      <c r="K220" s="14">
        <v>70</v>
      </c>
      <c r="L220" s="14">
        <v>2</v>
      </c>
      <c r="M220" s="14" t="b">
        <v>0</v>
      </c>
    </row>
    <row r="221" spans="1:13" ht="15" x14ac:dyDescent="0.4">
      <c r="A221" s="14">
        <v>187</v>
      </c>
      <c r="B221" s="14" t="s">
        <v>536</v>
      </c>
      <c r="C221" s="14" t="s">
        <v>137</v>
      </c>
      <c r="D221" s="14" t="s">
        <v>241</v>
      </c>
      <c r="E221" s="14">
        <v>250</v>
      </c>
      <c r="F221" s="14">
        <v>35</v>
      </c>
      <c r="G221" s="14">
        <v>35</v>
      </c>
      <c r="H221" s="14">
        <v>40</v>
      </c>
      <c r="I221" s="14">
        <v>35</v>
      </c>
      <c r="J221" s="14">
        <v>55</v>
      </c>
      <c r="K221" s="14">
        <v>50</v>
      </c>
      <c r="L221" s="14">
        <v>2</v>
      </c>
      <c r="M221" s="14" t="b">
        <v>0</v>
      </c>
    </row>
    <row r="222" spans="1:13" ht="15" x14ac:dyDescent="0.4">
      <c r="A222" s="14">
        <v>188</v>
      </c>
      <c r="B222" s="14" t="s">
        <v>535</v>
      </c>
      <c r="C222" s="14" t="s">
        <v>137</v>
      </c>
      <c r="D222" s="14" t="s">
        <v>241</v>
      </c>
      <c r="E222" s="14">
        <v>340</v>
      </c>
      <c r="F222" s="14">
        <v>55</v>
      </c>
      <c r="G222" s="14">
        <v>45</v>
      </c>
      <c r="H222" s="14">
        <v>50</v>
      </c>
      <c r="I222" s="14">
        <v>45</v>
      </c>
      <c r="J222" s="14">
        <v>65</v>
      </c>
      <c r="K222" s="14">
        <v>80</v>
      </c>
      <c r="L222" s="14">
        <v>2</v>
      </c>
      <c r="M222" s="14" t="b">
        <v>0</v>
      </c>
    </row>
    <row r="223" spans="1:13" ht="15" x14ac:dyDescent="0.4">
      <c r="A223" s="14">
        <v>189</v>
      </c>
      <c r="B223" s="14" t="s">
        <v>534</v>
      </c>
      <c r="C223" s="14" t="s">
        <v>137</v>
      </c>
      <c r="D223" s="14" t="s">
        <v>241</v>
      </c>
      <c r="E223" s="14">
        <v>460</v>
      </c>
      <c r="F223" s="14">
        <v>75</v>
      </c>
      <c r="G223" s="14">
        <v>55</v>
      </c>
      <c r="H223" s="14">
        <v>70</v>
      </c>
      <c r="I223" s="14">
        <v>55</v>
      </c>
      <c r="J223" s="14">
        <v>95</v>
      </c>
      <c r="K223" s="14">
        <v>110</v>
      </c>
      <c r="L223" s="14">
        <v>2</v>
      </c>
      <c r="M223" s="14" t="b">
        <v>0</v>
      </c>
    </row>
    <row r="224" spans="1:13" ht="15" x14ac:dyDescent="0.4">
      <c r="A224" s="14">
        <v>190</v>
      </c>
      <c r="B224" s="14" t="s">
        <v>533</v>
      </c>
      <c r="C224" s="14" t="s">
        <v>230</v>
      </c>
      <c r="D224" s="14"/>
      <c r="E224" s="14">
        <v>360</v>
      </c>
      <c r="F224" s="14">
        <v>55</v>
      </c>
      <c r="G224" s="14">
        <v>70</v>
      </c>
      <c r="H224" s="14">
        <v>55</v>
      </c>
      <c r="I224" s="14">
        <v>40</v>
      </c>
      <c r="J224" s="14">
        <v>55</v>
      </c>
      <c r="K224" s="14">
        <v>85</v>
      </c>
      <c r="L224" s="14">
        <v>2</v>
      </c>
      <c r="M224" s="14" t="b">
        <v>0</v>
      </c>
    </row>
    <row r="225" spans="1:13" ht="15" x14ac:dyDescent="0.4">
      <c r="A225" s="14">
        <v>191</v>
      </c>
      <c r="B225" s="14" t="s">
        <v>532</v>
      </c>
      <c r="C225" s="14" t="s">
        <v>137</v>
      </c>
      <c r="D225" s="14"/>
      <c r="E225" s="14">
        <v>180</v>
      </c>
      <c r="F225" s="14">
        <v>30</v>
      </c>
      <c r="G225" s="14">
        <v>30</v>
      </c>
      <c r="H225" s="14">
        <v>30</v>
      </c>
      <c r="I225" s="14">
        <v>30</v>
      </c>
      <c r="J225" s="14">
        <v>30</v>
      </c>
      <c r="K225" s="14">
        <v>30</v>
      </c>
      <c r="L225" s="14">
        <v>2</v>
      </c>
      <c r="M225" s="14" t="b">
        <v>0</v>
      </c>
    </row>
    <row r="226" spans="1:13" ht="15" x14ac:dyDescent="0.4">
      <c r="A226" s="14">
        <v>192</v>
      </c>
      <c r="B226" s="14" t="s">
        <v>531</v>
      </c>
      <c r="C226" s="14" t="s">
        <v>137</v>
      </c>
      <c r="D226" s="14"/>
      <c r="E226" s="14">
        <v>425</v>
      </c>
      <c r="F226" s="14">
        <v>75</v>
      </c>
      <c r="G226" s="14">
        <v>75</v>
      </c>
      <c r="H226" s="14">
        <v>55</v>
      </c>
      <c r="I226" s="14">
        <v>105</v>
      </c>
      <c r="J226" s="14">
        <v>85</v>
      </c>
      <c r="K226" s="14">
        <v>30</v>
      </c>
      <c r="L226" s="14">
        <v>2</v>
      </c>
      <c r="M226" s="14" t="b">
        <v>0</v>
      </c>
    </row>
    <row r="227" spans="1:13" ht="15" x14ac:dyDescent="0.4">
      <c r="A227" s="14">
        <v>193</v>
      </c>
      <c r="B227" s="14" t="s">
        <v>530</v>
      </c>
      <c r="C227" s="14" t="s">
        <v>273</v>
      </c>
      <c r="D227" s="14" t="s">
        <v>241</v>
      </c>
      <c r="E227" s="14">
        <v>390</v>
      </c>
      <c r="F227" s="14">
        <v>65</v>
      </c>
      <c r="G227" s="14">
        <v>65</v>
      </c>
      <c r="H227" s="14">
        <v>45</v>
      </c>
      <c r="I227" s="14">
        <v>75</v>
      </c>
      <c r="J227" s="14">
        <v>45</v>
      </c>
      <c r="K227" s="14">
        <v>95</v>
      </c>
      <c r="L227" s="14">
        <v>2</v>
      </c>
      <c r="M227" s="14" t="b">
        <v>0</v>
      </c>
    </row>
    <row r="228" spans="1:13" ht="15" x14ac:dyDescent="0.4">
      <c r="A228" s="14">
        <v>194</v>
      </c>
      <c r="B228" s="14" t="s">
        <v>529</v>
      </c>
      <c r="C228" s="14" t="s">
        <v>129</v>
      </c>
      <c r="D228" s="14" t="s">
        <v>232</v>
      </c>
      <c r="E228" s="14">
        <v>210</v>
      </c>
      <c r="F228" s="14">
        <v>55</v>
      </c>
      <c r="G228" s="14">
        <v>45</v>
      </c>
      <c r="H228" s="14">
        <v>45</v>
      </c>
      <c r="I228" s="14">
        <v>25</v>
      </c>
      <c r="J228" s="14">
        <v>25</v>
      </c>
      <c r="K228" s="14">
        <v>15</v>
      </c>
      <c r="L228" s="14">
        <v>2</v>
      </c>
      <c r="M228" s="14" t="b">
        <v>0</v>
      </c>
    </row>
    <row r="229" spans="1:13" ht="15" x14ac:dyDescent="0.4">
      <c r="A229" s="14">
        <v>195</v>
      </c>
      <c r="B229" s="14" t="s">
        <v>528</v>
      </c>
      <c r="C229" s="14" t="s">
        <v>129</v>
      </c>
      <c r="D229" s="14" t="s">
        <v>232</v>
      </c>
      <c r="E229" s="14">
        <v>430</v>
      </c>
      <c r="F229" s="14">
        <v>95</v>
      </c>
      <c r="G229" s="14">
        <v>85</v>
      </c>
      <c r="H229" s="14">
        <v>85</v>
      </c>
      <c r="I229" s="14">
        <v>65</v>
      </c>
      <c r="J229" s="14">
        <v>65</v>
      </c>
      <c r="K229" s="14">
        <v>35</v>
      </c>
      <c r="L229" s="14">
        <v>2</v>
      </c>
      <c r="M229" s="14" t="b">
        <v>0</v>
      </c>
    </row>
    <row r="230" spans="1:13" ht="15" x14ac:dyDescent="0.4">
      <c r="A230" s="14">
        <v>196</v>
      </c>
      <c r="B230" s="14" t="s">
        <v>527</v>
      </c>
      <c r="C230" s="14" t="s">
        <v>245</v>
      </c>
      <c r="D230" s="14"/>
      <c r="E230" s="14">
        <v>525</v>
      </c>
      <c r="F230" s="14">
        <v>65</v>
      </c>
      <c r="G230" s="14">
        <v>65</v>
      </c>
      <c r="H230" s="14">
        <v>60</v>
      </c>
      <c r="I230" s="14">
        <v>130</v>
      </c>
      <c r="J230" s="14">
        <v>95</v>
      </c>
      <c r="K230" s="14">
        <v>110</v>
      </c>
      <c r="L230" s="14">
        <v>2</v>
      </c>
      <c r="M230" s="14" t="b">
        <v>0</v>
      </c>
    </row>
    <row r="231" spans="1:13" ht="15" x14ac:dyDescent="0.4">
      <c r="A231" s="14">
        <v>197</v>
      </c>
      <c r="B231" s="14" t="s">
        <v>526</v>
      </c>
      <c r="C231" s="14" t="s">
        <v>238</v>
      </c>
      <c r="D231" s="14"/>
      <c r="E231" s="14">
        <v>525</v>
      </c>
      <c r="F231" s="14">
        <v>95</v>
      </c>
      <c r="G231" s="14">
        <v>65</v>
      </c>
      <c r="H231" s="14">
        <v>110</v>
      </c>
      <c r="I231" s="14">
        <v>60</v>
      </c>
      <c r="J231" s="14">
        <v>130</v>
      </c>
      <c r="K231" s="14">
        <v>65</v>
      </c>
      <c r="L231" s="14">
        <v>2</v>
      </c>
      <c r="M231" s="14" t="b">
        <v>0</v>
      </c>
    </row>
    <row r="232" spans="1:13" ht="15" x14ac:dyDescent="0.4">
      <c r="A232" s="14">
        <v>198</v>
      </c>
      <c r="B232" s="14" t="s">
        <v>525</v>
      </c>
      <c r="C232" s="14" t="s">
        <v>238</v>
      </c>
      <c r="D232" s="14" t="s">
        <v>241</v>
      </c>
      <c r="E232" s="14">
        <v>405</v>
      </c>
      <c r="F232" s="14">
        <v>60</v>
      </c>
      <c r="G232" s="14">
        <v>85</v>
      </c>
      <c r="H232" s="14">
        <v>42</v>
      </c>
      <c r="I232" s="14">
        <v>85</v>
      </c>
      <c r="J232" s="14">
        <v>42</v>
      </c>
      <c r="K232" s="14">
        <v>91</v>
      </c>
      <c r="L232" s="14">
        <v>2</v>
      </c>
      <c r="M232" s="14" t="b">
        <v>0</v>
      </c>
    </row>
    <row r="233" spans="1:13" ht="15" x14ac:dyDescent="0.4">
      <c r="A233" s="14">
        <v>199</v>
      </c>
      <c r="B233" s="14" t="s">
        <v>524</v>
      </c>
      <c r="C233" s="14" t="s">
        <v>129</v>
      </c>
      <c r="D233" s="14" t="s">
        <v>245</v>
      </c>
      <c r="E233" s="14">
        <v>490</v>
      </c>
      <c r="F233" s="14">
        <v>95</v>
      </c>
      <c r="G233" s="14">
        <v>75</v>
      </c>
      <c r="H233" s="14">
        <v>80</v>
      </c>
      <c r="I233" s="14">
        <v>100</v>
      </c>
      <c r="J233" s="14">
        <v>110</v>
      </c>
      <c r="K233" s="14">
        <v>30</v>
      </c>
      <c r="L233" s="14">
        <v>2</v>
      </c>
      <c r="M233" s="14" t="b">
        <v>0</v>
      </c>
    </row>
    <row r="234" spans="1:13" ht="15" x14ac:dyDescent="0.4">
      <c r="A234" s="14">
        <v>200</v>
      </c>
      <c r="B234" s="14" t="s">
        <v>523</v>
      </c>
      <c r="C234" s="14" t="s">
        <v>239</v>
      </c>
      <c r="D234" s="14"/>
      <c r="E234" s="14">
        <v>435</v>
      </c>
      <c r="F234" s="14">
        <v>60</v>
      </c>
      <c r="G234" s="14">
        <v>60</v>
      </c>
      <c r="H234" s="14">
        <v>60</v>
      </c>
      <c r="I234" s="14">
        <v>85</v>
      </c>
      <c r="J234" s="14">
        <v>85</v>
      </c>
      <c r="K234" s="14">
        <v>85</v>
      </c>
      <c r="L234" s="14">
        <v>2</v>
      </c>
      <c r="M234" s="14" t="b">
        <v>0</v>
      </c>
    </row>
    <row r="235" spans="1:13" ht="15" x14ac:dyDescent="0.4">
      <c r="A235" s="14">
        <v>201</v>
      </c>
      <c r="B235" s="14" t="s">
        <v>522</v>
      </c>
      <c r="C235" s="14" t="s">
        <v>245</v>
      </c>
      <c r="D235" s="14"/>
      <c r="E235" s="14">
        <v>336</v>
      </c>
      <c r="F235" s="14">
        <v>48</v>
      </c>
      <c r="G235" s="14">
        <v>72</v>
      </c>
      <c r="H235" s="14">
        <v>48</v>
      </c>
      <c r="I235" s="14">
        <v>72</v>
      </c>
      <c r="J235" s="14">
        <v>48</v>
      </c>
      <c r="K235" s="14">
        <v>48</v>
      </c>
      <c r="L235" s="14">
        <v>2</v>
      </c>
      <c r="M235" s="14" t="b">
        <v>0</v>
      </c>
    </row>
    <row r="236" spans="1:13" ht="15" x14ac:dyDescent="0.4">
      <c r="A236" s="14">
        <v>202</v>
      </c>
      <c r="B236" s="14" t="s">
        <v>521</v>
      </c>
      <c r="C236" s="14" t="s">
        <v>245</v>
      </c>
      <c r="D236" s="14"/>
      <c r="E236" s="14">
        <v>405</v>
      </c>
      <c r="F236" s="14">
        <v>190</v>
      </c>
      <c r="G236" s="14">
        <v>33</v>
      </c>
      <c r="H236" s="14">
        <v>58</v>
      </c>
      <c r="I236" s="14">
        <v>33</v>
      </c>
      <c r="J236" s="14">
        <v>58</v>
      </c>
      <c r="K236" s="14">
        <v>33</v>
      </c>
      <c r="L236" s="14">
        <v>2</v>
      </c>
      <c r="M236" s="14" t="b">
        <v>0</v>
      </c>
    </row>
    <row r="237" spans="1:13" ht="15" x14ac:dyDescent="0.4">
      <c r="A237" s="14">
        <v>203</v>
      </c>
      <c r="B237" s="14" t="s">
        <v>520</v>
      </c>
      <c r="C237" s="14" t="s">
        <v>230</v>
      </c>
      <c r="D237" s="14" t="s">
        <v>245</v>
      </c>
      <c r="E237" s="14">
        <v>455</v>
      </c>
      <c r="F237" s="14">
        <v>70</v>
      </c>
      <c r="G237" s="14">
        <v>80</v>
      </c>
      <c r="H237" s="14">
        <v>65</v>
      </c>
      <c r="I237" s="14">
        <v>90</v>
      </c>
      <c r="J237" s="14">
        <v>65</v>
      </c>
      <c r="K237" s="14">
        <v>85</v>
      </c>
      <c r="L237" s="14">
        <v>2</v>
      </c>
      <c r="M237" s="14" t="b">
        <v>0</v>
      </c>
    </row>
    <row r="238" spans="1:13" ht="15" x14ac:dyDescent="0.4">
      <c r="A238" s="14">
        <v>204</v>
      </c>
      <c r="B238" s="14" t="s">
        <v>519</v>
      </c>
      <c r="C238" s="14" t="s">
        <v>273</v>
      </c>
      <c r="D238" s="14"/>
      <c r="E238" s="14">
        <v>290</v>
      </c>
      <c r="F238" s="14">
        <v>50</v>
      </c>
      <c r="G238" s="14">
        <v>65</v>
      </c>
      <c r="H238" s="14">
        <v>90</v>
      </c>
      <c r="I238" s="14">
        <v>35</v>
      </c>
      <c r="J238" s="14">
        <v>35</v>
      </c>
      <c r="K238" s="14">
        <v>15</v>
      </c>
      <c r="L238" s="14">
        <v>2</v>
      </c>
      <c r="M238" s="14" t="b">
        <v>0</v>
      </c>
    </row>
    <row r="239" spans="1:13" ht="15" x14ac:dyDescent="0.4">
      <c r="A239" s="14">
        <v>205</v>
      </c>
      <c r="B239" s="14" t="s">
        <v>518</v>
      </c>
      <c r="C239" s="14" t="s">
        <v>273</v>
      </c>
      <c r="D239" s="14" t="s">
        <v>225</v>
      </c>
      <c r="E239" s="14">
        <v>465</v>
      </c>
      <c r="F239" s="14">
        <v>75</v>
      </c>
      <c r="G239" s="14">
        <v>90</v>
      </c>
      <c r="H239" s="14">
        <v>140</v>
      </c>
      <c r="I239" s="14">
        <v>60</v>
      </c>
      <c r="J239" s="14">
        <v>60</v>
      </c>
      <c r="K239" s="14">
        <v>40</v>
      </c>
      <c r="L239" s="14">
        <v>2</v>
      </c>
      <c r="M239" s="14" t="b">
        <v>0</v>
      </c>
    </row>
    <row r="240" spans="1:13" ht="15" x14ac:dyDescent="0.4">
      <c r="A240" s="14">
        <v>206</v>
      </c>
      <c r="B240" s="14" t="s">
        <v>517</v>
      </c>
      <c r="C240" s="14" t="s">
        <v>230</v>
      </c>
      <c r="D240" s="14"/>
      <c r="E240" s="14">
        <v>415</v>
      </c>
      <c r="F240" s="14">
        <v>100</v>
      </c>
      <c r="G240" s="14">
        <v>70</v>
      </c>
      <c r="H240" s="14">
        <v>70</v>
      </c>
      <c r="I240" s="14">
        <v>65</v>
      </c>
      <c r="J240" s="14">
        <v>65</v>
      </c>
      <c r="K240" s="14">
        <v>45</v>
      </c>
      <c r="L240" s="14">
        <v>2</v>
      </c>
      <c r="M240" s="14" t="b">
        <v>0</v>
      </c>
    </row>
    <row r="241" spans="1:13" ht="15" x14ac:dyDescent="0.4">
      <c r="A241" s="14">
        <v>207</v>
      </c>
      <c r="B241" s="14" t="s">
        <v>516</v>
      </c>
      <c r="C241" s="14" t="s">
        <v>232</v>
      </c>
      <c r="D241" s="14" t="s">
        <v>241</v>
      </c>
      <c r="E241" s="14">
        <v>430</v>
      </c>
      <c r="F241" s="14">
        <v>65</v>
      </c>
      <c r="G241" s="14">
        <v>75</v>
      </c>
      <c r="H241" s="14">
        <v>105</v>
      </c>
      <c r="I241" s="14">
        <v>35</v>
      </c>
      <c r="J241" s="14">
        <v>65</v>
      </c>
      <c r="K241" s="14">
        <v>85</v>
      </c>
      <c r="L241" s="14">
        <v>2</v>
      </c>
      <c r="M241" s="14" t="b">
        <v>0</v>
      </c>
    </row>
    <row r="242" spans="1:13" ht="15" x14ac:dyDescent="0.4">
      <c r="A242" s="14">
        <v>208</v>
      </c>
      <c r="B242" s="14" t="s">
        <v>515</v>
      </c>
      <c r="C242" s="14" t="s">
        <v>225</v>
      </c>
      <c r="D242" s="14" t="s">
        <v>232</v>
      </c>
      <c r="E242" s="14">
        <v>510</v>
      </c>
      <c r="F242" s="14">
        <v>75</v>
      </c>
      <c r="G242" s="14">
        <v>85</v>
      </c>
      <c r="H242" s="14">
        <v>200</v>
      </c>
      <c r="I242" s="14">
        <v>55</v>
      </c>
      <c r="J242" s="14">
        <v>65</v>
      </c>
      <c r="K242" s="14">
        <v>30</v>
      </c>
      <c r="L242" s="14">
        <v>2</v>
      </c>
      <c r="M242" s="14" t="b">
        <v>0</v>
      </c>
    </row>
    <row r="243" spans="1:13" ht="15" x14ac:dyDescent="0.4">
      <c r="A243" s="14">
        <v>208</v>
      </c>
      <c r="B243" s="14" t="s">
        <v>514</v>
      </c>
      <c r="C243" s="14" t="s">
        <v>225</v>
      </c>
      <c r="D243" s="14" t="s">
        <v>232</v>
      </c>
      <c r="E243" s="14">
        <v>610</v>
      </c>
      <c r="F243" s="14">
        <v>75</v>
      </c>
      <c r="G243" s="14">
        <v>125</v>
      </c>
      <c r="H243" s="14">
        <v>230</v>
      </c>
      <c r="I243" s="14">
        <v>55</v>
      </c>
      <c r="J243" s="14">
        <v>95</v>
      </c>
      <c r="K243" s="14">
        <v>30</v>
      </c>
      <c r="L243" s="14">
        <v>2</v>
      </c>
      <c r="M243" s="14" t="b">
        <v>0</v>
      </c>
    </row>
    <row r="244" spans="1:13" ht="15" x14ac:dyDescent="0.4">
      <c r="A244" s="14">
        <v>209</v>
      </c>
      <c r="B244" s="14" t="s">
        <v>513</v>
      </c>
      <c r="C244" s="14" t="s">
        <v>244</v>
      </c>
      <c r="D244" s="14"/>
      <c r="E244" s="14">
        <v>300</v>
      </c>
      <c r="F244" s="14">
        <v>60</v>
      </c>
      <c r="G244" s="14">
        <v>80</v>
      </c>
      <c r="H244" s="14">
        <v>50</v>
      </c>
      <c r="I244" s="14">
        <v>40</v>
      </c>
      <c r="J244" s="14">
        <v>40</v>
      </c>
      <c r="K244" s="14">
        <v>30</v>
      </c>
      <c r="L244" s="14">
        <v>2</v>
      </c>
      <c r="M244" s="14" t="b">
        <v>0</v>
      </c>
    </row>
    <row r="245" spans="1:13" ht="15" x14ac:dyDescent="0.4">
      <c r="A245" s="14">
        <v>210</v>
      </c>
      <c r="B245" s="14" t="s">
        <v>512</v>
      </c>
      <c r="C245" s="14" t="s">
        <v>244</v>
      </c>
      <c r="D245" s="14"/>
      <c r="E245" s="14">
        <v>450</v>
      </c>
      <c r="F245" s="14">
        <v>90</v>
      </c>
      <c r="G245" s="14">
        <v>120</v>
      </c>
      <c r="H245" s="14">
        <v>75</v>
      </c>
      <c r="I245" s="14">
        <v>60</v>
      </c>
      <c r="J245" s="14">
        <v>60</v>
      </c>
      <c r="K245" s="14">
        <v>45</v>
      </c>
      <c r="L245" s="14">
        <v>2</v>
      </c>
      <c r="M245" s="14" t="b">
        <v>0</v>
      </c>
    </row>
    <row r="246" spans="1:13" ht="15" x14ac:dyDescent="0.4">
      <c r="A246" s="14">
        <v>211</v>
      </c>
      <c r="B246" s="14" t="s">
        <v>511</v>
      </c>
      <c r="C246" s="14" t="s">
        <v>129</v>
      </c>
      <c r="D246" s="14" t="s">
        <v>251</v>
      </c>
      <c r="E246" s="14">
        <v>430</v>
      </c>
      <c r="F246" s="14">
        <v>65</v>
      </c>
      <c r="G246" s="14">
        <v>95</v>
      </c>
      <c r="H246" s="14">
        <v>75</v>
      </c>
      <c r="I246" s="14">
        <v>55</v>
      </c>
      <c r="J246" s="14">
        <v>55</v>
      </c>
      <c r="K246" s="14">
        <v>85</v>
      </c>
      <c r="L246" s="14">
        <v>2</v>
      </c>
      <c r="M246" s="14" t="b">
        <v>0</v>
      </c>
    </row>
    <row r="247" spans="1:13" ht="15" x14ac:dyDescent="0.4">
      <c r="A247" s="14">
        <v>212</v>
      </c>
      <c r="B247" s="14" t="s">
        <v>510</v>
      </c>
      <c r="C247" s="14" t="s">
        <v>273</v>
      </c>
      <c r="D247" s="14" t="s">
        <v>225</v>
      </c>
      <c r="E247" s="14">
        <v>500</v>
      </c>
      <c r="F247" s="14">
        <v>70</v>
      </c>
      <c r="G247" s="14">
        <v>130</v>
      </c>
      <c r="H247" s="14">
        <v>100</v>
      </c>
      <c r="I247" s="14">
        <v>55</v>
      </c>
      <c r="J247" s="14">
        <v>80</v>
      </c>
      <c r="K247" s="14">
        <v>65</v>
      </c>
      <c r="L247" s="14">
        <v>2</v>
      </c>
      <c r="M247" s="14" t="b">
        <v>0</v>
      </c>
    </row>
    <row r="248" spans="1:13" ht="15" x14ac:dyDescent="0.4">
      <c r="A248" s="14">
        <v>212</v>
      </c>
      <c r="B248" s="14" t="s">
        <v>509</v>
      </c>
      <c r="C248" s="14" t="s">
        <v>273</v>
      </c>
      <c r="D248" s="14" t="s">
        <v>225</v>
      </c>
      <c r="E248" s="14">
        <v>600</v>
      </c>
      <c r="F248" s="14">
        <v>70</v>
      </c>
      <c r="G248" s="14">
        <v>150</v>
      </c>
      <c r="H248" s="14">
        <v>140</v>
      </c>
      <c r="I248" s="14">
        <v>65</v>
      </c>
      <c r="J248" s="14">
        <v>100</v>
      </c>
      <c r="K248" s="14">
        <v>75</v>
      </c>
      <c r="L248" s="14">
        <v>2</v>
      </c>
      <c r="M248" s="14" t="b">
        <v>0</v>
      </c>
    </row>
    <row r="249" spans="1:13" ht="15" x14ac:dyDescent="0.4">
      <c r="A249" s="14">
        <v>213</v>
      </c>
      <c r="B249" s="14" t="s">
        <v>508</v>
      </c>
      <c r="C249" s="14" t="s">
        <v>273</v>
      </c>
      <c r="D249" s="14" t="s">
        <v>247</v>
      </c>
      <c r="E249" s="14">
        <v>505</v>
      </c>
      <c r="F249" s="14">
        <v>20</v>
      </c>
      <c r="G249" s="14">
        <v>10</v>
      </c>
      <c r="H249" s="14">
        <v>230</v>
      </c>
      <c r="I249" s="14">
        <v>10</v>
      </c>
      <c r="J249" s="14">
        <v>230</v>
      </c>
      <c r="K249" s="14">
        <v>5</v>
      </c>
      <c r="L249" s="14">
        <v>2</v>
      </c>
      <c r="M249" s="14" t="b">
        <v>0</v>
      </c>
    </row>
    <row r="250" spans="1:13" ht="15" x14ac:dyDescent="0.4">
      <c r="A250" s="14">
        <v>214</v>
      </c>
      <c r="B250" s="14" t="s">
        <v>507</v>
      </c>
      <c r="C250" s="14" t="s">
        <v>273</v>
      </c>
      <c r="D250" s="14" t="s">
        <v>226</v>
      </c>
      <c r="E250" s="14">
        <v>500</v>
      </c>
      <c r="F250" s="14">
        <v>80</v>
      </c>
      <c r="G250" s="14">
        <v>125</v>
      </c>
      <c r="H250" s="14">
        <v>75</v>
      </c>
      <c r="I250" s="14">
        <v>40</v>
      </c>
      <c r="J250" s="14">
        <v>95</v>
      </c>
      <c r="K250" s="14">
        <v>85</v>
      </c>
      <c r="L250" s="14">
        <v>2</v>
      </c>
      <c r="M250" s="14" t="b">
        <v>0</v>
      </c>
    </row>
    <row r="251" spans="1:13" ht="15" x14ac:dyDescent="0.4">
      <c r="A251" s="14">
        <v>214</v>
      </c>
      <c r="B251" s="14" t="s">
        <v>506</v>
      </c>
      <c r="C251" s="14" t="s">
        <v>273</v>
      </c>
      <c r="D251" s="14" t="s">
        <v>226</v>
      </c>
      <c r="E251" s="14">
        <v>600</v>
      </c>
      <c r="F251" s="14">
        <v>80</v>
      </c>
      <c r="G251" s="14">
        <v>185</v>
      </c>
      <c r="H251" s="14">
        <v>115</v>
      </c>
      <c r="I251" s="14">
        <v>40</v>
      </c>
      <c r="J251" s="14">
        <v>105</v>
      </c>
      <c r="K251" s="14">
        <v>75</v>
      </c>
      <c r="L251" s="14">
        <v>2</v>
      </c>
      <c r="M251" s="14" t="b">
        <v>0</v>
      </c>
    </row>
    <row r="252" spans="1:13" ht="15" x14ac:dyDescent="0.4">
      <c r="A252" s="14">
        <v>215</v>
      </c>
      <c r="B252" s="14" t="s">
        <v>505</v>
      </c>
      <c r="C252" s="14" t="s">
        <v>238</v>
      </c>
      <c r="D252" s="14" t="s">
        <v>322</v>
      </c>
      <c r="E252" s="14">
        <v>430</v>
      </c>
      <c r="F252" s="14">
        <v>55</v>
      </c>
      <c r="G252" s="14">
        <v>95</v>
      </c>
      <c r="H252" s="14">
        <v>55</v>
      </c>
      <c r="I252" s="14">
        <v>35</v>
      </c>
      <c r="J252" s="14">
        <v>75</v>
      </c>
      <c r="K252" s="14">
        <v>115</v>
      </c>
      <c r="L252" s="14">
        <v>2</v>
      </c>
      <c r="M252" s="14" t="b">
        <v>0</v>
      </c>
    </row>
    <row r="253" spans="1:13" ht="15" x14ac:dyDescent="0.4">
      <c r="A253" s="14">
        <v>216</v>
      </c>
      <c r="B253" s="14" t="s">
        <v>504</v>
      </c>
      <c r="C253" s="14" t="s">
        <v>230</v>
      </c>
      <c r="D253" s="14"/>
      <c r="E253" s="14">
        <v>330</v>
      </c>
      <c r="F253" s="14">
        <v>60</v>
      </c>
      <c r="G253" s="14">
        <v>80</v>
      </c>
      <c r="H253" s="14">
        <v>50</v>
      </c>
      <c r="I253" s="14">
        <v>50</v>
      </c>
      <c r="J253" s="14">
        <v>50</v>
      </c>
      <c r="K253" s="14">
        <v>40</v>
      </c>
      <c r="L253" s="14">
        <v>2</v>
      </c>
      <c r="M253" s="14" t="b">
        <v>0</v>
      </c>
    </row>
    <row r="254" spans="1:13" ht="15" x14ac:dyDescent="0.4">
      <c r="A254" s="14">
        <v>217</v>
      </c>
      <c r="B254" s="14" t="s">
        <v>503</v>
      </c>
      <c r="C254" s="14" t="s">
        <v>230</v>
      </c>
      <c r="D254" s="14"/>
      <c r="E254" s="14">
        <v>500</v>
      </c>
      <c r="F254" s="14">
        <v>90</v>
      </c>
      <c r="G254" s="14">
        <v>130</v>
      </c>
      <c r="H254" s="14">
        <v>75</v>
      </c>
      <c r="I254" s="14">
        <v>75</v>
      </c>
      <c r="J254" s="14">
        <v>75</v>
      </c>
      <c r="K254" s="14">
        <v>55</v>
      </c>
      <c r="L254" s="14">
        <v>2</v>
      </c>
      <c r="M254" s="14" t="b">
        <v>0</v>
      </c>
    </row>
    <row r="255" spans="1:13" ht="15" x14ac:dyDescent="0.4">
      <c r="A255" s="14">
        <v>218</v>
      </c>
      <c r="B255" s="14" t="s">
        <v>502</v>
      </c>
      <c r="C255" s="14" t="s">
        <v>133</v>
      </c>
      <c r="D255" s="14"/>
      <c r="E255" s="14">
        <v>250</v>
      </c>
      <c r="F255" s="14">
        <v>40</v>
      </c>
      <c r="G255" s="14">
        <v>40</v>
      </c>
      <c r="H255" s="14">
        <v>40</v>
      </c>
      <c r="I255" s="14">
        <v>70</v>
      </c>
      <c r="J255" s="14">
        <v>40</v>
      </c>
      <c r="K255" s="14">
        <v>20</v>
      </c>
      <c r="L255" s="14">
        <v>2</v>
      </c>
      <c r="M255" s="14" t="b">
        <v>0</v>
      </c>
    </row>
    <row r="256" spans="1:13" ht="15" x14ac:dyDescent="0.4">
      <c r="A256" s="14">
        <v>219</v>
      </c>
      <c r="B256" s="14" t="s">
        <v>501</v>
      </c>
      <c r="C256" s="14" t="s">
        <v>133</v>
      </c>
      <c r="D256" s="14" t="s">
        <v>247</v>
      </c>
      <c r="E256" s="14">
        <v>410</v>
      </c>
      <c r="F256" s="14">
        <v>50</v>
      </c>
      <c r="G256" s="14">
        <v>50</v>
      </c>
      <c r="H256" s="14">
        <v>120</v>
      </c>
      <c r="I256" s="14">
        <v>80</v>
      </c>
      <c r="J256" s="14">
        <v>80</v>
      </c>
      <c r="K256" s="14">
        <v>30</v>
      </c>
      <c r="L256" s="14">
        <v>2</v>
      </c>
      <c r="M256" s="14" t="b">
        <v>0</v>
      </c>
    </row>
    <row r="257" spans="1:13" ht="15" x14ac:dyDescent="0.4">
      <c r="A257" s="14">
        <v>220</v>
      </c>
      <c r="B257" s="14" t="s">
        <v>500</v>
      </c>
      <c r="C257" s="14" t="s">
        <v>322</v>
      </c>
      <c r="D257" s="14" t="s">
        <v>232</v>
      </c>
      <c r="E257" s="14">
        <v>250</v>
      </c>
      <c r="F257" s="14">
        <v>50</v>
      </c>
      <c r="G257" s="14">
        <v>50</v>
      </c>
      <c r="H257" s="14">
        <v>40</v>
      </c>
      <c r="I257" s="14">
        <v>30</v>
      </c>
      <c r="J257" s="14">
        <v>30</v>
      </c>
      <c r="K257" s="14">
        <v>50</v>
      </c>
      <c r="L257" s="14">
        <v>2</v>
      </c>
      <c r="M257" s="14" t="b">
        <v>0</v>
      </c>
    </row>
    <row r="258" spans="1:13" ht="15" x14ac:dyDescent="0.4">
      <c r="A258" s="14">
        <v>221</v>
      </c>
      <c r="B258" s="14" t="s">
        <v>499</v>
      </c>
      <c r="C258" s="14" t="s">
        <v>322</v>
      </c>
      <c r="D258" s="14" t="s">
        <v>232</v>
      </c>
      <c r="E258" s="14">
        <v>450</v>
      </c>
      <c r="F258" s="14">
        <v>100</v>
      </c>
      <c r="G258" s="14">
        <v>100</v>
      </c>
      <c r="H258" s="14">
        <v>80</v>
      </c>
      <c r="I258" s="14">
        <v>60</v>
      </c>
      <c r="J258" s="14">
        <v>60</v>
      </c>
      <c r="K258" s="14">
        <v>50</v>
      </c>
      <c r="L258" s="14">
        <v>2</v>
      </c>
      <c r="M258" s="14" t="b">
        <v>0</v>
      </c>
    </row>
    <row r="259" spans="1:13" ht="15" x14ac:dyDescent="0.4">
      <c r="A259" s="14">
        <v>222</v>
      </c>
      <c r="B259" s="14" t="s">
        <v>498</v>
      </c>
      <c r="C259" s="14" t="s">
        <v>129</v>
      </c>
      <c r="D259" s="14" t="s">
        <v>247</v>
      </c>
      <c r="E259" s="14">
        <v>380</v>
      </c>
      <c r="F259" s="14">
        <v>55</v>
      </c>
      <c r="G259" s="14">
        <v>55</v>
      </c>
      <c r="H259" s="14">
        <v>85</v>
      </c>
      <c r="I259" s="14">
        <v>65</v>
      </c>
      <c r="J259" s="14">
        <v>85</v>
      </c>
      <c r="K259" s="14">
        <v>35</v>
      </c>
      <c r="L259" s="14">
        <v>2</v>
      </c>
      <c r="M259" s="14" t="b">
        <v>0</v>
      </c>
    </row>
    <row r="260" spans="1:13" ht="15" x14ac:dyDescent="0.4">
      <c r="A260" s="14">
        <v>223</v>
      </c>
      <c r="B260" s="14" t="s">
        <v>497</v>
      </c>
      <c r="C260" s="14" t="s">
        <v>129</v>
      </c>
      <c r="D260" s="14"/>
      <c r="E260" s="14">
        <v>300</v>
      </c>
      <c r="F260" s="14">
        <v>35</v>
      </c>
      <c r="G260" s="14">
        <v>65</v>
      </c>
      <c r="H260" s="14">
        <v>35</v>
      </c>
      <c r="I260" s="14">
        <v>65</v>
      </c>
      <c r="J260" s="14">
        <v>35</v>
      </c>
      <c r="K260" s="14">
        <v>65</v>
      </c>
      <c r="L260" s="14">
        <v>2</v>
      </c>
      <c r="M260" s="14" t="b">
        <v>0</v>
      </c>
    </row>
    <row r="261" spans="1:13" ht="15" x14ac:dyDescent="0.4">
      <c r="A261" s="14">
        <v>224</v>
      </c>
      <c r="B261" s="14" t="s">
        <v>496</v>
      </c>
      <c r="C261" s="14" t="s">
        <v>129</v>
      </c>
      <c r="D261" s="14"/>
      <c r="E261" s="14">
        <v>480</v>
      </c>
      <c r="F261" s="14">
        <v>75</v>
      </c>
      <c r="G261" s="14">
        <v>105</v>
      </c>
      <c r="H261" s="14">
        <v>75</v>
      </c>
      <c r="I261" s="14">
        <v>105</v>
      </c>
      <c r="J261" s="14">
        <v>75</v>
      </c>
      <c r="K261" s="14">
        <v>45</v>
      </c>
      <c r="L261" s="14">
        <v>2</v>
      </c>
      <c r="M261" s="14" t="b">
        <v>0</v>
      </c>
    </row>
    <row r="262" spans="1:13" ht="15" x14ac:dyDescent="0.4">
      <c r="A262" s="14">
        <v>225</v>
      </c>
      <c r="B262" s="14" t="s">
        <v>495</v>
      </c>
      <c r="C262" s="14" t="s">
        <v>322</v>
      </c>
      <c r="D262" s="14" t="s">
        <v>241</v>
      </c>
      <c r="E262" s="14">
        <v>330</v>
      </c>
      <c r="F262" s="14">
        <v>45</v>
      </c>
      <c r="G262" s="14">
        <v>55</v>
      </c>
      <c r="H262" s="14">
        <v>45</v>
      </c>
      <c r="I262" s="14">
        <v>65</v>
      </c>
      <c r="J262" s="14">
        <v>45</v>
      </c>
      <c r="K262" s="14">
        <v>75</v>
      </c>
      <c r="L262" s="14">
        <v>2</v>
      </c>
      <c r="M262" s="14" t="b">
        <v>0</v>
      </c>
    </row>
    <row r="263" spans="1:13" ht="15" x14ac:dyDescent="0.4">
      <c r="A263" s="14">
        <v>226</v>
      </c>
      <c r="B263" s="14" t="s">
        <v>494</v>
      </c>
      <c r="C263" s="14" t="s">
        <v>129</v>
      </c>
      <c r="D263" s="14" t="s">
        <v>241</v>
      </c>
      <c r="E263" s="14">
        <v>465</v>
      </c>
      <c r="F263" s="14">
        <v>65</v>
      </c>
      <c r="G263" s="14">
        <v>40</v>
      </c>
      <c r="H263" s="14">
        <v>70</v>
      </c>
      <c r="I263" s="14">
        <v>80</v>
      </c>
      <c r="J263" s="14">
        <v>140</v>
      </c>
      <c r="K263" s="14">
        <v>70</v>
      </c>
      <c r="L263" s="14">
        <v>2</v>
      </c>
      <c r="M263" s="14" t="b">
        <v>0</v>
      </c>
    </row>
    <row r="264" spans="1:13" ht="15" x14ac:dyDescent="0.4">
      <c r="A264" s="14">
        <v>227</v>
      </c>
      <c r="B264" s="14" t="s">
        <v>493</v>
      </c>
      <c r="C264" s="14" t="s">
        <v>225</v>
      </c>
      <c r="D264" s="14" t="s">
        <v>241</v>
      </c>
      <c r="E264" s="14">
        <v>465</v>
      </c>
      <c r="F264" s="14">
        <v>65</v>
      </c>
      <c r="G264" s="14">
        <v>80</v>
      </c>
      <c r="H264" s="14">
        <v>140</v>
      </c>
      <c r="I264" s="14">
        <v>40</v>
      </c>
      <c r="J264" s="14">
        <v>70</v>
      </c>
      <c r="K264" s="14">
        <v>70</v>
      </c>
      <c r="L264" s="14">
        <v>2</v>
      </c>
      <c r="M264" s="14" t="b">
        <v>0</v>
      </c>
    </row>
    <row r="265" spans="1:13" ht="15" x14ac:dyDescent="0.4">
      <c r="A265" s="14">
        <v>228</v>
      </c>
      <c r="B265" s="14" t="s">
        <v>492</v>
      </c>
      <c r="C265" s="14" t="s">
        <v>238</v>
      </c>
      <c r="D265" s="14" t="s">
        <v>133</v>
      </c>
      <c r="E265" s="14">
        <v>330</v>
      </c>
      <c r="F265" s="14">
        <v>45</v>
      </c>
      <c r="G265" s="14">
        <v>60</v>
      </c>
      <c r="H265" s="14">
        <v>30</v>
      </c>
      <c r="I265" s="14">
        <v>80</v>
      </c>
      <c r="J265" s="14">
        <v>50</v>
      </c>
      <c r="K265" s="14">
        <v>65</v>
      </c>
      <c r="L265" s="14">
        <v>2</v>
      </c>
      <c r="M265" s="14" t="b">
        <v>0</v>
      </c>
    </row>
    <row r="266" spans="1:13" ht="15" x14ac:dyDescent="0.4">
      <c r="A266" s="14">
        <v>229</v>
      </c>
      <c r="B266" s="14" t="s">
        <v>491</v>
      </c>
      <c r="C266" s="14" t="s">
        <v>238</v>
      </c>
      <c r="D266" s="14" t="s">
        <v>133</v>
      </c>
      <c r="E266" s="14">
        <v>500</v>
      </c>
      <c r="F266" s="14">
        <v>75</v>
      </c>
      <c r="G266" s="14">
        <v>90</v>
      </c>
      <c r="H266" s="14">
        <v>50</v>
      </c>
      <c r="I266" s="14">
        <v>110</v>
      </c>
      <c r="J266" s="14">
        <v>80</v>
      </c>
      <c r="K266" s="14">
        <v>95</v>
      </c>
      <c r="L266" s="14">
        <v>2</v>
      </c>
      <c r="M266" s="14" t="b">
        <v>0</v>
      </c>
    </row>
    <row r="267" spans="1:13" ht="15" x14ac:dyDescent="0.4">
      <c r="A267" s="14">
        <v>229</v>
      </c>
      <c r="B267" s="14" t="s">
        <v>490</v>
      </c>
      <c r="C267" s="14" t="s">
        <v>238</v>
      </c>
      <c r="D267" s="14" t="s">
        <v>133</v>
      </c>
      <c r="E267" s="14">
        <v>600</v>
      </c>
      <c r="F267" s="14">
        <v>75</v>
      </c>
      <c r="G267" s="14">
        <v>90</v>
      </c>
      <c r="H267" s="14">
        <v>90</v>
      </c>
      <c r="I267" s="14">
        <v>140</v>
      </c>
      <c r="J267" s="14">
        <v>90</v>
      </c>
      <c r="K267" s="14">
        <v>115</v>
      </c>
      <c r="L267" s="14">
        <v>2</v>
      </c>
      <c r="M267" s="14" t="b">
        <v>0</v>
      </c>
    </row>
    <row r="268" spans="1:13" ht="15" x14ac:dyDescent="0.4">
      <c r="A268" s="14">
        <v>230</v>
      </c>
      <c r="B268" s="14" t="s">
        <v>489</v>
      </c>
      <c r="C268" s="14" t="s">
        <v>129</v>
      </c>
      <c r="D268" s="14" t="s">
        <v>233</v>
      </c>
      <c r="E268" s="14">
        <v>540</v>
      </c>
      <c r="F268" s="14">
        <v>75</v>
      </c>
      <c r="G268" s="14">
        <v>95</v>
      </c>
      <c r="H268" s="14">
        <v>95</v>
      </c>
      <c r="I268" s="14">
        <v>95</v>
      </c>
      <c r="J268" s="14">
        <v>95</v>
      </c>
      <c r="K268" s="14">
        <v>85</v>
      </c>
      <c r="L268" s="14">
        <v>2</v>
      </c>
      <c r="M268" s="14" t="b">
        <v>0</v>
      </c>
    </row>
    <row r="269" spans="1:13" ht="15" x14ac:dyDescent="0.4">
      <c r="A269" s="14">
        <v>231</v>
      </c>
      <c r="B269" s="14" t="s">
        <v>488</v>
      </c>
      <c r="C269" s="14" t="s">
        <v>232</v>
      </c>
      <c r="D269" s="14"/>
      <c r="E269" s="14">
        <v>330</v>
      </c>
      <c r="F269" s="14">
        <v>90</v>
      </c>
      <c r="G269" s="14">
        <v>60</v>
      </c>
      <c r="H269" s="14">
        <v>60</v>
      </c>
      <c r="I269" s="14">
        <v>40</v>
      </c>
      <c r="J269" s="14">
        <v>40</v>
      </c>
      <c r="K269" s="14">
        <v>40</v>
      </c>
      <c r="L269" s="14">
        <v>2</v>
      </c>
      <c r="M269" s="14" t="b">
        <v>0</v>
      </c>
    </row>
    <row r="270" spans="1:13" ht="15" x14ac:dyDescent="0.4">
      <c r="A270" s="14">
        <v>232</v>
      </c>
      <c r="B270" s="14" t="s">
        <v>487</v>
      </c>
      <c r="C270" s="14" t="s">
        <v>232</v>
      </c>
      <c r="D270" s="14"/>
      <c r="E270" s="14">
        <v>500</v>
      </c>
      <c r="F270" s="14">
        <v>90</v>
      </c>
      <c r="G270" s="14">
        <v>120</v>
      </c>
      <c r="H270" s="14">
        <v>120</v>
      </c>
      <c r="I270" s="14">
        <v>60</v>
      </c>
      <c r="J270" s="14">
        <v>60</v>
      </c>
      <c r="K270" s="14">
        <v>50</v>
      </c>
      <c r="L270" s="14">
        <v>2</v>
      </c>
      <c r="M270" s="14" t="b">
        <v>0</v>
      </c>
    </row>
    <row r="271" spans="1:13" ht="15" x14ac:dyDescent="0.4">
      <c r="A271" s="14">
        <v>233</v>
      </c>
      <c r="B271" s="14" t="s">
        <v>486</v>
      </c>
      <c r="C271" s="14" t="s">
        <v>230</v>
      </c>
      <c r="D271" s="14"/>
      <c r="E271" s="14">
        <v>515</v>
      </c>
      <c r="F271" s="14">
        <v>85</v>
      </c>
      <c r="G271" s="14">
        <v>80</v>
      </c>
      <c r="H271" s="14">
        <v>90</v>
      </c>
      <c r="I271" s="14">
        <v>105</v>
      </c>
      <c r="J271" s="14">
        <v>95</v>
      </c>
      <c r="K271" s="14">
        <v>60</v>
      </c>
      <c r="L271" s="14">
        <v>2</v>
      </c>
      <c r="M271" s="14" t="b">
        <v>0</v>
      </c>
    </row>
    <row r="272" spans="1:13" ht="15" x14ac:dyDescent="0.4">
      <c r="A272" s="14">
        <v>234</v>
      </c>
      <c r="B272" s="14" t="s">
        <v>485</v>
      </c>
      <c r="C272" s="14" t="s">
        <v>230</v>
      </c>
      <c r="D272" s="14"/>
      <c r="E272" s="14">
        <v>465</v>
      </c>
      <c r="F272" s="14">
        <v>73</v>
      </c>
      <c r="G272" s="14">
        <v>95</v>
      </c>
      <c r="H272" s="14">
        <v>62</v>
      </c>
      <c r="I272" s="14">
        <v>85</v>
      </c>
      <c r="J272" s="14">
        <v>65</v>
      </c>
      <c r="K272" s="14">
        <v>85</v>
      </c>
      <c r="L272" s="14">
        <v>2</v>
      </c>
      <c r="M272" s="14" t="b">
        <v>0</v>
      </c>
    </row>
    <row r="273" spans="1:13" ht="15" x14ac:dyDescent="0.4">
      <c r="A273" s="14">
        <v>235</v>
      </c>
      <c r="B273" s="14" t="s">
        <v>484</v>
      </c>
      <c r="C273" s="14" t="s">
        <v>230</v>
      </c>
      <c r="D273" s="14"/>
      <c r="E273" s="14">
        <v>250</v>
      </c>
      <c r="F273" s="14">
        <v>55</v>
      </c>
      <c r="G273" s="14">
        <v>20</v>
      </c>
      <c r="H273" s="14">
        <v>35</v>
      </c>
      <c r="I273" s="14">
        <v>20</v>
      </c>
      <c r="J273" s="14">
        <v>45</v>
      </c>
      <c r="K273" s="14">
        <v>75</v>
      </c>
      <c r="L273" s="14">
        <v>2</v>
      </c>
      <c r="M273" s="14" t="b">
        <v>0</v>
      </c>
    </row>
    <row r="274" spans="1:13" ht="15" x14ac:dyDescent="0.4">
      <c r="A274" s="14">
        <v>236</v>
      </c>
      <c r="B274" s="14" t="s">
        <v>483</v>
      </c>
      <c r="C274" s="14" t="s">
        <v>226</v>
      </c>
      <c r="D274" s="14"/>
      <c r="E274" s="14">
        <v>210</v>
      </c>
      <c r="F274" s="14">
        <v>35</v>
      </c>
      <c r="G274" s="14">
        <v>35</v>
      </c>
      <c r="H274" s="14">
        <v>35</v>
      </c>
      <c r="I274" s="14">
        <v>35</v>
      </c>
      <c r="J274" s="14">
        <v>35</v>
      </c>
      <c r="K274" s="14">
        <v>35</v>
      </c>
      <c r="L274" s="14">
        <v>2</v>
      </c>
      <c r="M274" s="14" t="b">
        <v>0</v>
      </c>
    </row>
    <row r="275" spans="1:13" ht="15" x14ac:dyDescent="0.4">
      <c r="A275" s="14">
        <v>237</v>
      </c>
      <c r="B275" s="14" t="s">
        <v>482</v>
      </c>
      <c r="C275" s="14" t="s">
        <v>226</v>
      </c>
      <c r="D275" s="14"/>
      <c r="E275" s="14">
        <v>455</v>
      </c>
      <c r="F275" s="14">
        <v>50</v>
      </c>
      <c r="G275" s="14">
        <v>95</v>
      </c>
      <c r="H275" s="14">
        <v>95</v>
      </c>
      <c r="I275" s="14">
        <v>35</v>
      </c>
      <c r="J275" s="14">
        <v>110</v>
      </c>
      <c r="K275" s="14">
        <v>70</v>
      </c>
      <c r="L275" s="14">
        <v>2</v>
      </c>
      <c r="M275" s="14" t="b">
        <v>0</v>
      </c>
    </row>
    <row r="276" spans="1:13" ht="15" x14ac:dyDescent="0.4">
      <c r="A276" s="14">
        <v>238</v>
      </c>
      <c r="B276" s="14" t="s">
        <v>481</v>
      </c>
      <c r="C276" s="14" t="s">
        <v>322</v>
      </c>
      <c r="D276" s="14" t="s">
        <v>245</v>
      </c>
      <c r="E276" s="14">
        <v>305</v>
      </c>
      <c r="F276" s="14">
        <v>45</v>
      </c>
      <c r="G276" s="14">
        <v>30</v>
      </c>
      <c r="H276" s="14">
        <v>15</v>
      </c>
      <c r="I276" s="14">
        <v>85</v>
      </c>
      <c r="J276" s="14">
        <v>65</v>
      </c>
      <c r="K276" s="14">
        <v>65</v>
      </c>
      <c r="L276" s="14">
        <v>2</v>
      </c>
      <c r="M276" s="14" t="b">
        <v>0</v>
      </c>
    </row>
    <row r="277" spans="1:13" ht="15" x14ac:dyDescent="0.4">
      <c r="A277" s="14">
        <v>239</v>
      </c>
      <c r="B277" s="14" t="s">
        <v>480</v>
      </c>
      <c r="C277" s="14" t="s">
        <v>271</v>
      </c>
      <c r="D277" s="14"/>
      <c r="E277" s="14">
        <v>360</v>
      </c>
      <c r="F277" s="14">
        <v>45</v>
      </c>
      <c r="G277" s="14">
        <v>63</v>
      </c>
      <c r="H277" s="14">
        <v>37</v>
      </c>
      <c r="I277" s="14">
        <v>65</v>
      </c>
      <c r="J277" s="14">
        <v>55</v>
      </c>
      <c r="K277" s="14">
        <v>95</v>
      </c>
      <c r="L277" s="14">
        <v>2</v>
      </c>
      <c r="M277" s="14" t="b">
        <v>0</v>
      </c>
    </row>
    <row r="278" spans="1:13" ht="15" x14ac:dyDescent="0.4">
      <c r="A278" s="14">
        <v>240</v>
      </c>
      <c r="B278" s="14" t="s">
        <v>479</v>
      </c>
      <c r="C278" s="14" t="s">
        <v>133</v>
      </c>
      <c r="D278" s="14"/>
      <c r="E278" s="14">
        <v>365</v>
      </c>
      <c r="F278" s="14">
        <v>45</v>
      </c>
      <c r="G278" s="14">
        <v>75</v>
      </c>
      <c r="H278" s="14">
        <v>37</v>
      </c>
      <c r="I278" s="14">
        <v>70</v>
      </c>
      <c r="J278" s="14">
        <v>55</v>
      </c>
      <c r="K278" s="14">
        <v>83</v>
      </c>
      <c r="L278" s="14">
        <v>2</v>
      </c>
      <c r="M278" s="14" t="b">
        <v>0</v>
      </c>
    </row>
    <row r="279" spans="1:13" ht="15" x14ac:dyDescent="0.4">
      <c r="A279" s="14">
        <v>241</v>
      </c>
      <c r="B279" s="14" t="s">
        <v>478</v>
      </c>
      <c r="C279" s="14" t="s">
        <v>230</v>
      </c>
      <c r="D279" s="14"/>
      <c r="E279" s="14">
        <v>490</v>
      </c>
      <c r="F279" s="14">
        <v>95</v>
      </c>
      <c r="G279" s="14">
        <v>80</v>
      </c>
      <c r="H279" s="14">
        <v>105</v>
      </c>
      <c r="I279" s="14">
        <v>40</v>
      </c>
      <c r="J279" s="14">
        <v>70</v>
      </c>
      <c r="K279" s="14">
        <v>100</v>
      </c>
      <c r="L279" s="14">
        <v>2</v>
      </c>
      <c r="M279" s="14" t="b">
        <v>0</v>
      </c>
    </row>
    <row r="280" spans="1:13" ht="15" x14ac:dyDescent="0.4">
      <c r="A280" s="14">
        <v>242</v>
      </c>
      <c r="B280" s="14" t="s">
        <v>477</v>
      </c>
      <c r="C280" s="14" t="s">
        <v>230</v>
      </c>
      <c r="D280" s="14"/>
      <c r="E280" s="14">
        <v>540</v>
      </c>
      <c r="F280" s="14">
        <v>255</v>
      </c>
      <c r="G280" s="14">
        <v>10</v>
      </c>
      <c r="H280" s="14">
        <v>10</v>
      </c>
      <c r="I280" s="14">
        <v>75</v>
      </c>
      <c r="J280" s="14">
        <v>135</v>
      </c>
      <c r="K280" s="14">
        <v>55</v>
      </c>
      <c r="L280" s="14">
        <v>2</v>
      </c>
      <c r="M280" s="14" t="b">
        <v>0</v>
      </c>
    </row>
    <row r="281" spans="1:13" ht="15" x14ac:dyDescent="0.4">
      <c r="A281" s="14">
        <v>243</v>
      </c>
      <c r="B281" s="14" t="s">
        <v>476</v>
      </c>
      <c r="C281" s="14" t="s">
        <v>271</v>
      </c>
      <c r="D281" s="14"/>
      <c r="E281" s="14">
        <v>580</v>
      </c>
      <c r="F281" s="14">
        <v>90</v>
      </c>
      <c r="G281" s="14">
        <v>85</v>
      </c>
      <c r="H281" s="14">
        <v>75</v>
      </c>
      <c r="I281" s="14">
        <v>115</v>
      </c>
      <c r="J281" s="14">
        <v>100</v>
      </c>
      <c r="K281" s="14">
        <v>115</v>
      </c>
      <c r="L281" s="14">
        <v>2</v>
      </c>
      <c r="M281" s="14" t="b">
        <v>1</v>
      </c>
    </row>
    <row r="282" spans="1:13" ht="15" x14ac:dyDescent="0.4">
      <c r="A282" s="14">
        <v>244</v>
      </c>
      <c r="B282" s="14" t="s">
        <v>475</v>
      </c>
      <c r="C282" s="14" t="s">
        <v>133</v>
      </c>
      <c r="D282" s="14"/>
      <c r="E282" s="14">
        <v>580</v>
      </c>
      <c r="F282" s="14">
        <v>115</v>
      </c>
      <c r="G282" s="14">
        <v>115</v>
      </c>
      <c r="H282" s="14">
        <v>85</v>
      </c>
      <c r="I282" s="14">
        <v>90</v>
      </c>
      <c r="J282" s="14">
        <v>75</v>
      </c>
      <c r="K282" s="14">
        <v>100</v>
      </c>
      <c r="L282" s="14">
        <v>2</v>
      </c>
      <c r="M282" s="14" t="b">
        <v>1</v>
      </c>
    </row>
    <row r="283" spans="1:13" ht="15" x14ac:dyDescent="0.4">
      <c r="A283" s="14">
        <v>245</v>
      </c>
      <c r="B283" s="14" t="s">
        <v>474</v>
      </c>
      <c r="C283" s="14" t="s">
        <v>129</v>
      </c>
      <c r="D283" s="14"/>
      <c r="E283" s="14">
        <v>580</v>
      </c>
      <c r="F283" s="14">
        <v>100</v>
      </c>
      <c r="G283" s="14">
        <v>75</v>
      </c>
      <c r="H283" s="14">
        <v>115</v>
      </c>
      <c r="I283" s="14">
        <v>90</v>
      </c>
      <c r="J283" s="14">
        <v>115</v>
      </c>
      <c r="K283" s="14">
        <v>85</v>
      </c>
      <c r="L283" s="14">
        <v>2</v>
      </c>
      <c r="M283" s="14" t="b">
        <v>1</v>
      </c>
    </row>
    <row r="284" spans="1:13" ht="15" x14ac:dyDescent="0.4">
      <c r="A284" s="14">
        <v>246</v>
      </c>
      <c r="B284" s="14" t="s">
        <v>473</v>
      </c>
      <c r="C284" s="14" t="s">
        <v>247</v>
      </c>
      <c r="D284" s="14" t="s">
        <v>232</v>
      </c>
      <c r="E284" s="14">
        <v>300</v>
      </c>
      <c r="F284" s="14">
        <v>50</v>
      </c>
      <c r="G284" s="14">
        <v>64</v>
      </c>
      <c r="H284" s="14">
        <v>50</v>
      </c>
      <c r="I284" s="14">
        <v>45</v>
      </c>
      <c r="J284" s="14">
        <v>50</v>
      </c>
      <c r="K284" s="14">
        <v>41</v>
      </c>
      <c r="L284" s="14">
        <v>2</v>
      </c>
      <c r="M284" s="14" t="b">
        <v>0</v>
      </c>
    </row>
    <row r="285" spans="1:13" ht="15" x14ac:dyDescent="0.4">
      <c r="A285" s="14">
        <v>247</v>
      </c>
      <c r="B285" s="14" t="s">
        <v>472</v>
      </c>
      <c r="C285" s="14" t="s">
        <v>247</v>
      </c>
      <c r="D285" s="14" t="s">
        <v>232</v>
      </c>
      <c r="E285" s="14">
        <v>410</v>
      </c>
      <c r="F285" s="14">
        <v>70</v>
      </c>
      <c r="G285" s="14">
        <v>84</v>
      </c>
      <c r="H285" s="14">
        <v>70</v>
      </c>
      <c r="I285" s="14">
        <v>65</v>
      </c>
      <c r="J285" s="14">
        <v>70</v>
      </c>
      <c r="K285" s="14">
        <v>51</v>
      </c>
      <c r="L285" s="14">
        <v>2</v>
      </c>
      <c r="M285" s="14" t="b">
        <v>0</v>
      </c>
    </row>
    <row r="286" spans="1:13" ht="15" x14ac:dyDescent="0.4">
      <c r="A286" s="14">
        <v>248</v>
      </c>
      <c r="B286" s="14" t="s">
        <v>471</v>
      </c>
      <c r="C286" s="14" t="s">
        <v>247</v>
      </c>
      <c r="D286" s="14" t="s">
        <v>238</v>
      </c>
      <c r="E286" s="14">
        <v>600</v>
      </c>
      <c r="F286" s="14">
        <v>100</v>
      </c>
      <c r="G286" s="14">
        <v>134</v>
      </c>
      <c r="H286" s="14">
        <v>110</v>
      </c>
      <c r="I286" s="14">
        <v>95</v>
      </c>
      <c r="J286" s="14">
        <v>100</v>
      </c>
      <c r="K286" s="14">
        <v>61</v>
      </c>
      <c r="L286" s="14">
        <v>2</v>
      </c>
      <c r="M286" s="14" t="b">
        <v>0</v>
      </c>
    </row>
    <row r="287" spans="1:13" ht="15" x14ac:dyDescent="0.4">
      <c r="A287" s="14">
        <v>248</v>
      </c>
      <c r="B287" s="14" t="s">
        <v>470</v>
      </c>
      <c r="C287" s="14" t="s">
        <v>247</v>
      </c>
      <c r="D287" s="14" t="s">
        <v>238</v>
      </c>
      <c r="E287" s="14">
        <v>700</v>
      </c>
      <c r="F287" s="14">
        <v>100</v>
      </c>
      <c r="G287" s="14">
        <v>164</v>
      </c>
      <c r="H287" s="14">
        <v>150</v>
      </c>
      <c r="I287" s="14">
        <v>95</v>
      </c>
      <c r="J287" s="14">
        <v>120</v>
      </c>
      <c r="K287" s="14">
        <v>71</v>
      </c>
      <c r="L287" s="14">
        <v>2</v>
      </c>
      <c r="M287" s="14" t="b">
        <v>0</v>
      </c>
    </row>
    <row r="288" spans="1:13" ht="15" x14ac:dyDescent="0.4">
      <c r="A288" s="14">
        <v>249</v>
      </c>
      <c r="B288" s="14" t="s">
        <v>469</v>
      </c>
      <c r="C288" s="14" t="s">
        <v>245</v>
      </c>
      <c r="D288" s="14" t="s">
        <v>241</v>
      </c>
      <c r="E288" s="14">
        <v>680</v>
      </c>
      <c r="F288" s="14">
        <v>106</v>
      </c>
      <c r="G288" s="14">
        <v>90</v>
      </c>
      <c r="H288" s="14">
        <v>130</v>
      </c>
      <c r="I288" s="14">
        <v>90</v>
      </c>
      <c r="J288" s="14">
        <v>154</v>
      </c>
      <c r="K288" s="14">
        <v>110</v>
      </c>
      <c r="L288" s="14">
        <v>2</v>
      </c>
      <c r="M288" s="14" t="b">
        <v>1</v>
      </c>
    </row>
    <row r="289" spans="1:13" ht="15" x14ac:dyDescent="0.4">
      <c r="A289" s="14">
        <v>250</v>
      </c>
      <c r="B289" s="14" t="s">
        <v>468</v>
      </c>
      <c r="C289" s="14" t="s">
        <v>133</v>
      </c>
      <c r="D289" s="14" t="s">
        <v>241</v>
      </c>
      <c r="E289" s="14">
        <v>680</v>
      </c>
      <c r="F289" s="14">
        <v>106</v>
      </c>
      <c r="G289" s="14">
        <v>130</v>
      </c>
      <c r="H289" s="14">
        <v>90</v>
      </c>
      <c r="I289" s="14">
        <v>110</v>
      </c>
      <c r="J289" s="14">
        <v>154</v>
      </c>
      <c r="K289" s="14">
        <v>90</v>
      </c>
      <c r="L289" s="14">
        <v>2</v>
      </c>
      <c r="M289" s="14" t="b">
        <v>1</v>
      </c>
    </row>
    <row r="290" spans="1:13" ht="15" x14ac:dyDescent="0.4">
      <c r="A290" s="14">
        <v>251</v>
      </c>
      <c r="B290" s="14" t="s">
        <v>467</v>
      </c>
      <c r="C290" s="14" t="s">
        <v>245</v>
      </c>
      <c r="D290" s="14" t="s">
        <v>137</v>
      </c>
      <c r="E290" s="14">
        <v>600</v>
      </c>
      <c r="F290" s="14">
        <v>100</v>
      </c>
      <c r="G290" s="14">
        <v>100</v>
      </c>
      <c r="H290" s="14">
        <v>100</v>
      </c>
      <c r="I290" s="14">
        <v>100</v>
      </c>
      <c r="J290" s="14">
        <v>100</v>
      </c>
      <c r="K290" s="14">
        <v>100</v>
      </c>
      <c r="L290" s="14">
        <v>2</v>
      </c>
      <c r="M290" s="14" t="b">
        <v>0</v>
      </c>
    </row>
    <row r="291" spans="1:13" ht="15" x14ac:dyDescent="0.4">
      <c r="A291" s="14">
        <v>252</v>
      </c>
      <c r="B291" s="14" t="s">
        <v>466</v>
      </c>
      <c r="C291" s="14" t="s">
        <v>137</v>
      </c>
      <c r="D291" s="14"/>
      <c r="E291" s="14">
        <v>310</v>
      </c>
      <c r="F291" s="14">
        <v>40</v>
      </c>
      <c r="G291" s="14">
        <v>45</v>
      </c>
      <c r="H291" s="14">
        <v>35</v>
      </c>
      <c r="I291" s="14">
        <v>65</v>
      </c>
      <c r="J291" s="14">
        <v>55</v>
      </c>
      <c r="K291" s="14">
        <v>70</v>
      </c>
      <c r="L291" s="14">
        <v>3</v>
      </c>
      <c r="M291" s="14" t="b">
        <v>0</v>
      </c>
    </row>
    <row r="292" spans="1:13" ht="15" x14ac:dyDescent="0.4">
      <c r="A292" s="14">
        <v>253</v>
      </c>
      <c r="B292" s="14" t="s">
        <v>465</v>
      </c>
      <c r="C292" s="14" t="s">
        <v>137</v>
      </c>
      <c r="D292" s="14"/>
      <c r="E292" s="14">
        <v>405</v>
      </c>
      <c r="F292" s="14">
        <v>50</v>
      </c>
      <c r="G292" s="14">
        <v>65</v>
      </c>
      <c r="H292" s="14">
        <v>45</v>
      </c>
      <c r="I292" s="14">
        <v>85</v>
      </c>
      <c r="J292" s="14">
        <v>65</v>
      </c>
      <c r="K292" s="14">
        <v>95</v>
      </c>
      <c r="L292" s="14">
        <v>3</v>
      </c>
      <c r="M292" s="14" t="b">
        <v>0</v>
      </c>
    </row>
    <row r="293" spans="1:13" ht="15" x14ac:dyDescent="0.4">
      <c r="A293" s="14">
        <v>254</v>
      </c>
      <c r="B293" s="14" t="s">
        <v>464</v>
      </c>
      <c r="C293" s="14" t="s">
        <v>137</v>
      </c>
      <c r="D293" s="14"/>
      <c r="E293" s="14">
        <v>530</v>
      </c>
      <c r="F293" s="14">
        <v>70</v>
      </c>
      <c r="G293" s="14">
        <v>85</v>
      </c>
      <c r="H293" s="14">
        <v>65</v>
      </c>
      <c r="I293" s="14">
        <v>105</v>
      </c>
      <c r="J293" s="14">
        <v>85</v>
      </c>
      <c r="K293" s="14">
        <v>120</v>
      </c>
      <c r="L293" s="14">
        <v>3</v>
      </c>
      <c r="M293" s="14" t="b">
        <v>0</v>
      </c>
    </row>
    <row r="294" spans="1:13" ht="15" x14ac:dyDescent="0.4">
      <c r="A294" s="14">
        <v>254</v>
      </c>
      <c r="B294" s="14" t="s">
        <v>463</v>
      </c>
      <c r="C294" s="14" t="s">
        <v>137</v>
      </c>
      <c r="D294" s="14" t="s">
        <v>233</v>
      </c>
      <c r="E294" s="14">
        <v>630</v>
      </c>
      <c r="F294" s="14">
        <v>70</v>
      </c>
      <c r="G294" s="14">
        <v>110</v>
      </c>
      <c r="H294" s="14">
        <v>75</v>
      </c>
      <c r="I294" s="14">
        <v>145</v>
      </c>
      <c r="J294" s="14">
        <v>85</v>
      </c>
      <c r="K294" s="14">
        <v>145</v>
      </c>
      <c r="L294" s="14">
        <v>3</v>
      </c>
      <c r="M294" s="14" t="b">
        <v>0</v>
      </c>
    </row>
    <row r="295" spans="1:13" ht="15" x14ac:dyDescent="0.4">
      <c r="A295" s="14">
        <v>255</v>
      </c>
      <c r="B295" s="14" t="s">
        <v>462</v>
      </c>
      <c r="C295" s="14" t="s">
        <v>133</v>
      </c>
      <c r="D295" s="14"/>
      <c r="E295" s="14">
        <v>310</v>
      </c>
      <c r="F295" s="14">
        <v>45</v>
      </c>
      <c r="G295" s="14">
        <v>60</v>
      </c>
      <c r="H295" s="14">
        <v>40</v>
      </c>
      <c r="I295" s="14">
        <v>70</v>
      </c>
      <c r="J295" s="14">
        <v>50</v>
      </c>
      <c r="K295" s="14">
        <v>45</v>
      </c>
      <c r="L295" s="14">
        <v>3</v>
      </c>
      <c r="M295" s="14" t="b">
        <v>0</v>
      </c>
    </row>
    <row r="296" spans="1:13" ht="15" x14ac:dyDescent="0.4">
      <c r="A296" s="14">
        <v>256</v>
      </c>
      <c r="B296" s="14" t="s">
        <v>461</v>
      </c>
      <c r="C296" s="14" t="s">
        <v>133</v>
      </c>
      <c r="D296" s="14" t="s">
        <v>226</v>
      </c>
      <c r="E296" s="14">
        <v>405</v>
      </c>
      <c r="F296" s="14">
        <v>60</v>
      </c>
      <c r="G296" s="14">
        <v>85</v>
      </c>
      <c r="H296" s="14">
        <v>60</v>
      </c>
      <c r="I296" s="14">
        <v>85</v>
      </c>
      <c r="J296" s="14">
        <v>60</v>
      </c>
      <c r="K296" s="14">
        <v>55</v>
      </c>
      <c r="L296" s="14">
        <v>3</v>
      </c>
      <c r="M296" s="14" t="b">
        <v>0</v>
      </c>
    </row>
    <row r="297" spans="1:13" ht="15" x14ac:dyDescent="0.4">
      <c r="A297" s="14">
        <v>257</v>
      </c>
      <c r="B297" s="14" t="s">
        <v>460</v>
      </c>
      <c r="C297" s="14" t="s">
        <v>133</v>
      </c>
      <c r="D297" s="14" t="s">
        <v>226</v>
      </c>
      <c r="E297" s="14">
        <v>530</v>
      </c>
      <c r="F297" s="14">
        <v>80</v>
      </c>
      <c r="G297" s="14">
        <v>120</v>
      </c>
      <c r="H297" s="14">
        <v>70</v>
      </c>
      <c r="I297" s="14">
        <v>110</v>
      </c>
      <c r="J297" s="14">
        <v>70</v>
      </c>
      <c r="K297" s="14">
        <v>80</v>
      </c>
      <c r="L297" s="14">
        <v>3</v>
      </c>
      <c r="M297" s="14" t="b">
        <v>0</v>
      </c>
    </row>
    <row r="298" spans="1:13" ht="15" x14ac:dyDescent="0.4">
      <c r="A298" s="14">
        <v>257</v>
      </c>
      <c r="B298" s="14" t="s">
        <v>459</v>
      </c>
      <c r="C298" s="14" t="s">
        <v>133</v>
      </c>
      <c r="D298" s="14" t="s">
        <v>226</v>
      </c>
      <c r="E298" s="14">
        <v>630</v>
      </c>
      <c r="F298" s="14">
        <v>80</v>
      </c>
      <c r="G298" s="14">
        <v>160</v>
      </c>
      <c r="H298" s="14">
        <v>80</v>
      </c>
      <c r="I298" s="14">
        <v>130</v>
      </c>
      <c r="J298" s="14">
        <v>80</v>
      </c>
      <c r="K298" s="14">
        <v>100</v>
      </c>
      <c r="L298" s="14">
        <v>3</v>
      </c>
      <c r="M298" s="14" t="b">
        <v>0</v>
      </c>
    </row>
    <row r="299" spans="1:13" ht="15" x14ac:dyDescent="0.4">
      <c r="A299" s="14">
        <v>258</v>
      </c>
      <c r="B299" s="14" t="s">
        <v>458</v>
      </c>
      <c r="C299" s="14" t="s">
        <v>129</v>
      </c>
      <c r="D299" s="14"/>
      <c r="E299" s="14">
        <v>310</v>
      </c>
      <c r="F299" s="14">
        <v>50</v>
      </c>
      <c r="G299" s="14">
        <v>70</v>
      </c>
      <c r="H299" s="14">
        <v>50</v>
      </c>
      <c r="I299" s="14">
        <v>50</v>
      </c>
      <c r="J299" s="14">
        <v>50</v>
      </c>
      <c r="K299" s="14">
        <v>40</v>
      </c>
      <c r="L299" s="14">
        <v>3</v>
      </c>
      <c r="M299" s="14" t="b">
        <v>0</v>
      </c>
    </row>
    <row r="300" spans="1:13" ht="15" x14ac:dyDescent="0.4">
      <c r="A300" s="14">
        <v>259</v>
      </c>
      <c r="B300" s="14" t="s">
        <v>457</v>
      </c>
      <c r="C300" s="14" t="s">
        <v>129</v>
      </c>
      <c r="D300" s="14" t="s">
        <v>232</v>
      </c>
      <c r="E300" s="14">
        <v>405</v>
      </c>
      <c r="F300" s="14">
        <v>70</v>
      </c>
      <c r="G300" s="14">
        <v>85</v>
      </c>
      <c r="H300" s="14">
        <v>70</v>
      </c>
      <c r="I300" s="14">
        <v>60</v>
      </c>
      <c r="J300" s="14">
        <v>70</v>
      </c>
      <c r="K300" s="14">
        <v>50</v>
      </c>
      <c r="L300" s="14">
        <v>3</v>
      </c>
      <c r="M300" s="14" t="b">
        <v>0</v>
      </c>
    </row>
    <row r="301" spans="1:13" ht="15" x14ac:dyDescent="0.4">
      <c r="A301" s="14">
        <v>260</v>
      </c>
      <c r="B301" s="14" t="s">
        <v>456</v>
      </c>
      <c r="C301" s="14" t="s">
        <v>129</v>
      </c>
      <c r="D301" s="14" t="s">
        <v>232</v>
      </c>
      <c r="E301" s="14">
        <v>535</v>
      </c>
      <c r="F301" s="14">
        <v>100</v>
      </c>
      <c r="G301" s="14">
        <v>110</v>
      </c>
      <c r="H301" s="14">
        <v>90</v>
      </c>
      <c r="I301" s="14">
        <v>85</v>
      </c>
      <c r="J301" s="14">
        <v>90</v>
      </c>
      <c r="K301" s="14">
        <v>60</v>
      </c>
      <c r="L301" s="14">
        <v>3</v>
      </c>
      <c r="M301" s="14" t="b">
        <v>0</v>
      </c>
    </row>
    <row r="302" spans="1:13" ht="15" x14ac:dyDescent="0.4">
      <c r="A302" s="14">
        <v>260</v>
      </c>
      <c r="B302" s="14" t="s">
        <v>455</v>
      </c>
      <c r="C302" s="14" t="s">
        <v>129</v>
      </c>
      <c r="D302" s="14" t="s">
        <v>232</v>
      </c>
      <c r="E302" s="14">
        <v>635</v>
      </c>
      <c r="F302" s="14">
        <v>100</v>
      </c>
      <c r="G302" s="14">
        <v>150</v>
      </c>
      <c r="H302" s="14">
        <v>110</v>
      </c>
      <c r="I302" s="14">
        <v>95</v>
      </c>
      <c r="J302" s="14">
        <v>110</v>
      </c>
      <c r="K302" s="14">
        <v>70</v>
      </c>
      <c r="L302" s="14">
        <v>3</v>
      </c>
      <c r="M302" s="14" t="b">
        <v>0</v>
      </c>
    </row>
    <row r="303" spans="1:13" ht="15" x14ac:dyDescent="0.4">
      <c r="A303" s="14">
        <v>261</v>
      </c>
      <c r="B303" s="14" t="s">
        <v>454</v>
      </c>
      <c r="C303" s="14" t="s">
        <v>238</v>
      </c>
      <c r="D303" s="14"/>
      <c r="E303" s="14">
        <v>220</v>
      </c>
      <c r="F303" s="14">
        <v>35</v>
      </c>
      <c r="G303" s="14">
        <v>55</v>
      </c>
      <c r="H303" s="14">
        <v>35</v>
      </c>
      <c r="I303" s="14">
        <v>30</v>
      </c>
      <c r="J303" s="14">
        <v>30</v>
      </c>
      <c r="K303" s="14">
        <v>35</v>
      </c>
      <c r="L303" s="14">
        <v>3</v>
      </c>
      <c r="M303" s="14" t="b">
        <v>0</v>
      </c>
    </row>
    <row r="304" spans="1:13" ht="15" x14ac:dyDescent="0.4">
      <c r="A304" s="14">
        <v>262</v>
      </c>
      <c r="B304" s="14" t="s">
        <v>453</v>
      </c>
      <c r="C304" s="14" t="s">
        <v>238</v>
      </c>
      <c r="D304" s="14"/>
      <c r="E304" s="14">
        <v>420</v>
      </c>
      <c r="F304" s="14">
        <v>70</v>
      </c>
      <c r="G304" s="14">
        <v>90</v>
      </c>
      <c r="H304" s="14">
        <v>70</v>
      </c>
      <c r="I304" s="14">
        <v>60</v>
      </c>
      <c r="J304" s="14">
        <v>60</v>
      </c>
      <c r="K304" s="14">
        <v>70</v>
      </c>
      <c r="L304" s="14">
        <v>3</v>
      </c>
      <c r="M304" s="14" t="b">
        <v>0</v>
      </c>
    </row>
    <row r="305" spans="1:13" ht="15" x14ac:dyDescent="0.4">
      <c r="A305" s="14">
        <v>263</v>
      </c>
      <c r="B305" s="14" t="s">
        <v>452</v>
      </c>
      <c r="C305" s="14" t="s">
        <v>230</v>
      </c>
      <c r="D305" s="14"/>
      <c r="E305" s="14">
        <v>240</v>
      </c>
      <c r="F305" s="14">
        <v>38</v>
      </c>
      <c r="G305" s="14">
        <v>30</v>
      </c>
      <c r="H305" s="14">
        <v>41</v>
      </c>
      <c r="I305" s="14">
        <v>30</v>
      </c>
      <c r="J305" s="14">
        <v>41</v>
      </c>
      <c r="K305" s="14">
        <v>60</v>
      </c>
      <c r="L305" s="14">
        <v>3</v>
      </c>
      <c r="M305" s="14" t="b">
        <v>0</v>
      </c>
    </row>
    <row r="306" spans="1:13" ht="15" x14ac:dyDescent="0.4">
      <c r="A306" s="14">
        <v>264</v>
      </c>
      <c r="B306" s="14" t="s">
        <v>451</v>
      </c>
      <c r="C306" s="14" t="s">
        <v>230</v>
      </c>
      <c r="D306" s="14"/>
      <c r="E306" s="14">
        <v>420</v>
      </c>
      <c r="F306" s="14">
        <v>78</v>
      </c>
      <c r="G306" s="14">
        <v>70</v>
      </c>
      <c r="H306" s="14">
        <v>61</v>
      </c>
      <c r="I306" s="14">
        <v>50</v>
      </c>
      <c r="J306" s="14">
        <v>61</v>
      </c>
      <c r="K306" s="14">
        <v>100</v>
      </c>
      <c r="L306" s="14">
        <v>3</v>
      </c>
      <c r="M306" s="14" t="b">
        <v>0</v>
      </c>
    </row>
    <row r="307" spans="1:13" ht="15" x14ac:dyDescent="0.4">
      <c r="A307" s="14">
        <v>265</v>
      </c>
      <c r="B307" s="14" t="s">
        <v>450</v>
      </c>
      <c r="C307" s="14" t="s">
        <v>273</v>
      </c>
      <c r="D307" s="14"/>
      <c r="E307" s="14">
        <v>195</v>
      </c>
      <c r="F307" s="14">
        <v>45</v>
      </c>
      <c r="G307" s="14">
        <v>45</v>
      </c>
      <c r="H307" s="14">
        <v>35</v>
      </c>
      <c r="I307" s="14">
        <v>20</v>
      </c>
      <c r="J307" s="14">
        <v>30</v>
      </c>
      <c r="K307" s="14">
        <v>20</v>
      </c>
      <c r="L307" s="14">
        <v>3</v>
      </c>
      <c r="M307" s="14" t="b">
        <v>0</v>
      </c>
    </row>
    <row r="308" spans="1:13" ht="15" x14ac:dyDescent="0.4">
      <c r="A308" s="14">
        <v>266</v>
      </c>
      <c r="B308" s="14" t="s">
        <v>449</v>
      </c>
      <c r="C308" s="14" t="s">
        <v>273</v>
      </c>
      <c r="D308" s="14"/>
      <c r="E308" s="14">
        <v>205</v>
      </c>
      <c r="F308" s="14">
        <v>50</v>
      </c>
      <c r="G308" s="14">
        <v>35</v>
      </c>
      <c r="H308" s="14">
        <v>55</v>
      </c>
      <c r="I308" s="14">
        <v>25</v>
      </c>
      <c r="J308" s="14">
        <v>25</v>
      </c>
      <c r="K308" s="14">
        <v>15</v>
      </c>
      <c r="L308" s="14">
        <v>3</v>
      </c>
      <c r="M308" s="14" t="b">
        <v>0</v>
      </c>
    </row>
    <row r="309" spans="1:13" ht="15" x14ac:dyDescent="0.4">
      <c r="A309" s="14">
        <v>267</v>
      </c>
      <c r="B309" s="14" t="s">
        <v>448</v>
      </c>
      <c r="C309" s="14" t="s">
        <v>273</v>
      </c>
      <c r="D309" s="14" t="s">
        <v>241</v>
      </c>
      <c r="E309" s="14">
        <v>395</v>
      </c>
      <c r="F309" s="14">
        <v>60</v>
      </c>
      <c r="G309" s="14">
        <v>70</v>
      </c>
      <c r="H309" s="14">
        <v>50</v>
      </c>
      <c r="I309" s="14">
        <v>100</v>
      </c>
      <c r="J309" s="14">
        <v>50</v>
      </c>
      <c r="K309" s="14">
        <v>65</v>
      </c>
      <c r="L309" s="14">
        <v>3</v>
      </c>
      <c r="M309" s="14" t="b">
        <v>0</v>
      </c>
    </row>
    <row r="310" spans="1:13" ht="15" x14ac:dyDescent="0.4">
      <c r="A310" s="14">
        <v>268</v>
      </c>
      <c r="B310" s="14" t="s">
        <v>447</v>
      </c>
      <c r="C310" s="14" t="s">
        <v>273</v>
      </c>
      <c r="D310" s="14"/>
      <c r="E310" s="14">
        <v>205</v>
      </c>
      <c r="F310" s="14">
        <v>50</v>
      </c>
      <c r="G310" s="14">
        <v>35</v>
      </c>
      <c r="H310" s="14">
        <v>55</v>
      </c>
      <c r="I310" s="14">
        <v>25</v>
      </c>
      <c r="J310" s="14">
        <v>25</v>
      </c>
      <c r="K310" s="14">
        <v>15</v>
      </c>
      <c r="L310" s="14">
        <v>3</v>
      </c>
      <c r="M310" s="14" t="b">
        <v>0</v>
      </c>
    </row>
    <row r="311" spans="1:13" ht="15" x14ac:dyDescent="0.4">
      <c r="A311" s="14">
        <v>269</v>
      </c>
      <c r="B311" s="14" t="s">
        <v>446</v>
      </c>
      <c r="C311" s="14" t="s">
        <v>273</v>
      </c>
      <c r="D311" s="14" t="s">
        <v>251</v>
      </c>
      <c r="E311" s="14">
        <v>385</v>
      </c>
      <c r="F311" s="14">
        <v>60</v>
      </c>
      <c r="G311" s="14">
        <v>50</v>
      </c>
      <c r="H311" s="14">
        <v>70</v>
      </c>
      <c r="I311" s="14">
        <v>50</v>
      </c>
      <c r="J311" s="14">
        <v>90</v>
      </c>
      <c r="K311" s="14">
        <v>65</v>
      </c>
      <c r="L311" s="14">
        <v>3</v>
      </c>
      <c r="M311" s="14" t="b">
        <v>0</v>
      </c>
    </row>
    <row r="312" spans="1:13" ht="15" x14ac:dyDescent="0.4">
      <c r="A312" s="14">
        <v>270</v>
      </c>
      <c r="B312" s="14" t="s">
        <v>445</v>
      </c>
      <c r="C312" s="14" t="s">
        <v>129</v>
      </c>
      <c r="D312" s="14" t="s">
        <v>137</v>
      </c>
      <c r="E312" s="14">
        <v>220</v>
      </c>
      <c r="F312" s="14">
        <v>40</v>
      </c>
      <c r="G312" s="14">
        <v>30</v>
      </c>
      <c r="H312" s="14">
        <v>30</v>
      </c>
      <c r="I312" s="14">
        <v>40</v>
      </c>
      <c r="J312" s="14">
        <v>50</v>
      </c>
      <c r="K312" s="14">
        <v>30</v>
      </c>
      <c r="L312" s="14">
        <v>3</v>
      </c>
      <c r="M312" s="14" t="b">
        <v>0</v>
      </c>
    </row>
    <row r="313" spans="1:13" ht="15" x14ac:dyDescent="0.4">
      <c r="A313" s="14">
        <v>271</v>
      </c>
      <c r="B313" s="14" t="s">
        <v>444</v>
      </c>
      <c r="C313" s="14" t="s">
        <v>129</v>
      </c>
      <c r="D313" s="14" t="s">
        <v>137</v>
      </c>
      <c r="E313" s="14">
        <v>340</v>
      </c>
      <c r="F313" s="14">
        <v>60</v>
      </c>
      <c r="G313" s="14">
        <v>50</v>
      </c>
      <c r="H313" s="14">
        <v>50</v>
      </c>
      <c r="I313" s="14">
        <v>60</v>
      </c>
      <c r="J313" s="14">
        <v>70</v>
      </c>
      <c r="K313" s="14">
        <v>50</v>
      </c>
      <c r="L313" s="14">
        <v>3</v>
      </c>
      <c r="M313" s="14" t="b">
        <v>0</v>
      </c>
    </row>
    <row r="314" spans="1:13" ht="15" x14ac:dyDescent="0.4">
      <c r="A314" s="14">
        <v>272</v>
      </c>
      <c r="B314" s="14" t="s">
        <v>443</v>
      </c>
      <c r="C314" s="14" t="s">
        <v>129</v>
      </c>
      <c r="D314" s="14" t="s">
        <v>137</v>
      </c>
      <c r="E314" s="14">
        <v>480</v>
      </c>
      <c r="F314" s="14">
        <v>80</v>
      </c>
      <c r="G314" s="14">
        <v>70</v>
      </c>
      <c r="H314" s="14">
        <v>70</v>
      </c>
      <c r="I314" s="14">
        <v>90</v>
      </c>
      <c r="J314" s="14">
        <v>100</v>
      </c>
      <c r="K314" s="14">
        <v>70</v>
      </c>
      <c r="L314" s="14">
        <v>3</v>
      </c>
      <c r="M314" s="14" t="b">
        <v>0</v>
      </c>
    </row>
    <row r="315" spans="1:13" ht="15" x14ac:dyDescent="0.4">
      <c r="A315" s="14">
        <v>273</v>
      </c>
      <c r="B315" s="14" t="s">
        <v>442</v>
      </c>
      <c r="C315" s="14" t="s">
        <v>137</v>
      </c>
      <c r="D315" s="14"/>
      <c r="E315" s="14">
        <v>220</v>
      </c>
      <c r="F315" s="14">
        <v>40</v>
      </c>
      <c r="G315" s="14">
        <v>40</v>
      </c>
      <c r="H315" s="14">
        <v>50</v>
      </c>
      <c r="I315" s="14">
        <v>30</v>
      </c>
      <c r="J315" s="14">
        <v>30</v>
      </c>
      <c r="K315" s="14">
        <v>30</v>
      </c>
      <c r="L315" s="14">
        <v>3</v>
      </c>
      <c r="M315" s="14" t="b">
        <v>0</v>
      </c>
    </row>
    <row r="316" spans="1:13" ht="15" x14ac:dyDescent="0.4">
      <c r="A316" s="14">
        <v>274</v>
      </c>
      <c r="B316" s="14" t="s">
        <v>441</v>
      </c>
      <c r="C316" s="14" t="s">
        <v>137</v>
      </c>
      <c r="D316" s="14" t="s">
        <v>238</v>
      </c>
      <c r="E316" s="14">
        <v>340</v>
      </c>
      <c r="F316" s="14">
        <v>70</v>
      </c>
      <c r="G316" s="14">
        <v>70</v>
      </c>
      <c r="H316" s="14">
        <v>40</v>
      </c>
      <c r="I316" s="14">
        <v>60</v>
      </c>
      <c r="J316" s="14">
        <v>40</v>
      </c>
      <c r="K316" s="14">
        <v>60</v>
      </c>
      <c r="L316" s="14">
        <v>3</v>
      </c>
      <c r="M316" s="14" t="b">
        <v>0</v>
      </c>
    </row>
    <row r="317" spans="1:13" ht="15" x14ac:dyDescent="0.4">
      <c r="A317" s="14">
        <v>275</v>
      </c>
      <c r="B317" s="14" t="s">
        <v>440</v>
      </c>
      <c r="C317" s="14" t="s">
        <v>137</v>
      </c>
      <c r="D317" s="14" t="s">
        <v>238</v>
      </c>
      <c r="E317" s="14">
        <v>480</v>
      </c>
      <c r="F317" s="14">
        <v>90</v>
      </c>
      <c r="G317" s="14">
        <v>100</v>
      </c>
      <c r="H317" s="14">
        <v>60</v>
      </c>
      <c r="I317" s="14">
        <v>90</v>
      </c>
      <c r="J317" s="14">
        <v>60</v>
      </c>
      <c r="K317" s="14">
        <v>80</v>
      </c>
      <c r="L317" s="14">
        <v>3</v>
      </c>
      <c r="M317" s="14" t="b">
        <v>0</v>
      </c>
    </row>
    <row r="318" spans="1:13" ht="15" x14ac:dyDescent="0.4">
      <c r="A318" s="14">
        <v>276</v>
      </c>
      <c r="B318" s="14" t="s">
        <v>439</v>
      </c>
      <c r="C318" s="14" t="s">
        <v>230</v>
      </c>
      <c r="D318" s="14" t="s">
        <v>241</v>
      </c>
      <c r="E318" s="14">
        <v>270</v>
      </c>
      <c r="F318" s="14">
        <v>40</v>
      </c>
      <c r="G318" s="14">
        <v>55</v>
      </c>
      <c r="H318" s="14">
        <v>30</v>
      </c>
      <c r="I318" s="14">
        <v>30</v>
      </c>
      <c r="J318" s="14">
        <v>30</v>
      </c>
      <c r="K318" s="14">
        <v>85</v>
      </c>
      <c r="L318" s="14">
        <v>3</v>
      </c>
      <c r="M318" s="14" t="b">
        <v>0</v>
      </c>
    </row>
    <row r="319" spans="1:13" ht="15" x14ac:dyDescent="0.4">
      <c r="A319" s="14">
        <v>277</v>
      </c>
      <c r="B319" s="14" t="s">
        <v>438</v>
      </c>
      <c r="C319" s="14" t="s">
        <v>230</v>
      </c>
      <c r="D319" s="14" t="s">
        <v>241</v>
      </c>
      <c r="E319" s="14">
        <v>430</v>
      </c>
      <c r="F319" s="14">
        <v>60</v>
      </c>
      <c r="G319" s="14">
        <v>85</v>
      </c>
      <c r="H319" s="14">
        <v>60</v>
      </c>
      <c r="I319" s="14">
        <v>50</v>
      </c>
      <c r="J319" s="14">
        <v>50</v>
      </c>
      <c r="K319" s="14">
        <v>125</v>
      </c>
      <c r="L319" s="14">
        <v>3</v>
      </c>
      <c r="M319" s="14" t="b">
        <v>0</v>
      </c>
    </row>
    <row r="320" spans="1:13" ht="15" x14ac:dyDescent="0.4">
      <c r="A320" s="14">
        <v>278</v>
      </c>
      <c r="B320" s="14" t="s">
        <v>437</v>
      </c>
      <c r="C320" s="14" t="s">
        <v>129</v>
      </c>
      <c r="D320" s="14" t="s">
        <v>241</v>
      </c>
      <c r="E320" s="14">
        <v>270</v>
      </c>
      <c r="F320" s="14">
        <v>40</v>
      </c>
      <c r="G320" s="14">
        <v>30</v>
      </c>
      <c r="H320" s="14">
        <v>30</v>
      </c>
      <c r="I320" s="14">
        <v>55</v>
      </c>
      <c r="J320" s="14">
        <v>30</v>
      </c>
      <c r="K320" s="14">
        <v>85</v>
      </c>
      <c r="L320" s="14">
        <v>3</v>
      </c>
      <c r="M320" s="14" t="b">
        <v>0</v>
      </c>
    </row>
    <row r="321" spans="1:13" ht="15" x14ac:dyDescent="0.4">
      <c r="A321" s="14">
        <v>279</v>
      </c>
      <c r="B321" s="14" t="s">
        <v>436</v>
      </c>
      <c r="C321" s="14" t="s">
        <v>129</v>
      </c>
      <c r="D321" s="14" t="s">
        <v>241</v>
      </c>
      <c r="E321" s="14">
        <v>430</v>
      </c>
      <c r="F321" s="14">
        <v>60</v>
      </c>
      <c r="G321" s="14">
        <v>50</v>
      </c>
      <c r="H321" s="14">
        <v>100</v>
      </c>
      <c r="I321" s="14">
        <v>85</v>
      </c>
      <c r="J321" s="14">
        <v>70</v>
      </c>
      <c r="K321" s="14">
        <v>65</v>
      </c>
      <c r="L321" s="14">
        <v>3</v>
      </c>
      <c r="M321" s="14" t="b">
        <v>0</v>
      </c>
    </row>
    <row r="322" spans="1:13" ht="15" x14ac:dyDescent="0.4">
      <c r="A322" s="14">
        <v>280</v>
      </c>
      <c r="B322" s="14" t="s">
        <v>435</v>
      </c>
      <c r="C322" s="14" t="s">
        <v>245</v>
      </c>
      <c r="D322" s="14" t="s">
        <v>244</v>
      </c>
      <c r="E322" s="14">
        <v>198</v>
      </c>
      <c r="F322" s="14">
        <v>28</v>
      </c>
      <c r="G322" s="14">
        <v>25</v>
      </c>
      <c r="H322" s="14">
        <v>25</v>
      </c>
      <c r="I322" s="14">
        <v>45</v>
      </c>
      <c r="J322" s="14">
        <v>35</v>
      </c>
      <c r="K322" s="14">
        <v>40</v>
      </c>
      <c r="L322" s="14">
        <v>3</v>
      </c>
      <c r="M322" s="14" t="b">
        <v>0</v>
      </c>
    </row>
    <row r="323" spans="1:13" ht="15" x14ac:dyDescent="0.4">
      <c r="A323" s="14">
        <v>281</v>
      </c>
      <c r="B323" s="14" t="s">
        <v>434</v>
      </c>
      <c r="C323" s="14" t="s">
        <v>245</v>
      </c>
      <c r="D323" s="14" t="s">
        <v>244</v>
      </c>
      <c r="E323" s="14">
        <v>278</v>
      </c>
      <c r="F323" s="14">
        <v>38</v>
      </c>
      <c r="G323" s="14">
        <v>35</v>
      </c>
      <c r="H323" s="14">
        <v>35</v>
      </c>
      <c r="I323" s="14">
        <v>65</v>
      </c>
      <c r="J323" s="14">
        <v>55</v>
      </c>
      <c r="K323" s="14">
        <v>50</v>
      </c>
      <c r="L323" s="14">
        <v>3</v>
      </c>
      <c r="M323" s="14" t="b">
        <v>0</v>
      </c>
    </row>
    <row r="324" spans="1:13" ht="15" x14ac:dyDescent="0.4">
      <c r="A324" s="14">
        <v>282</v>
      </c>
      <c r="B324" s="14" t="s">
        <v>433</v>
      </c>
      <c r="C324" s="14" t="s">
        <v>245</v>
      </c>
      <c r="D324" s="14" t="s">
        <v>244</v>
      </c>
      <c r="E324" s="14">
        <v>518</v>
      </c>
      <c r="F324" s="14">
        <v>68</v>
      </c>
      <c r="G324" s="14">
        <v>65</v>
      </c>
      <c r="H324" s="14">
        <v>65</v>
      </c>
      <c r="I324" s="14">
        <v>125</v>
      </c>
      <c r="J324" s="14">
        <v>115</v>
      </c>
      <c r="K324" s="14">
        <v>80</v>
      </c>
      <c r="L324" s="14">
        <v>3</v>
      </c>
      <c r="M324" s="14" t="b">
        <v>0</v>
      </c>
    </row>
    <row r="325" spans="1:13" ht="15" x14ac:dyDescent="0.4">
      <c r="A325" s="14">
        <v>282</v>
      </c>
      <c r="B325" s="14" t="s">
        <v>432</v>
      </c>
      <c r="C325" s="14" t="s">
        <v>245</v>
      </c>
      <c r="D325" s="14" t="s">
        <v>244</v>
      </c>
      <c r="E325" s="14">
        <v>618</v>
      </c>
      <c r="F325" s="14">
        <v>68</v>
      </c>
      <c r="G325" s="14">
        <v>85</v>
      </c>
      <c r="H325" s="14">
        <v>65</v>
      </c>
      <c r="I325" s="14">
        <v>165</v>
      </c>
      <c r="J325" s="14">
        <v>135</v>
      </c>
      <c r="K325" s="14">
        <v>100</v>
      </c>
      <c r="L325" s="14">
        <v>3</v>
      </c>
      <c r="M325" s="14" t="b">
        <v>0</v>
      </c>
    </row>
    <row r="326" spans="1:13" ht="15" x14ac:dyDescent="0.4">
      <c r="A326" s="14">
        <v>283</v>
      </c>
      <c r="B326" s="14" t="s">
        <v>431</v>
      </c>
      <c r="C326" s="14" t="s">
        <v>273</v>
      </c>
      <c r="D326" s="14" t="s">
        <v>129</v>
      </c>
      <c r="E326" s="14">
        <v>269</v>
      </c>
      <c r="F326" s="14">
        <v>40</v>
      </c>
      <c r="G326" s="14">
        <v>30</v>
      </c>
      <c r="H326" s="14">
        <v>32</v>
      </c>
      <c r="I326" s="14">
        <v>50</v>
      </c>
      <c r="J326" s="14">
        <v>52</v>
      </c>
      <c r="K326" s="14">
        <v>65</v>
      </c>
      <c r="L326" s="14">
        <v>3</v>
      </c>
      <c r="M326" s="14" t="b">
        <v>0</v>
      </c>
    </row>
    <row r="327" spans="1:13" ht="15" x14ac:dyDescent="0.4">
      <c r="A327" s="14">
        <v>284</v>
      </c>
      <c r="B327" s="14" t="s">
        <v>430</v>
      </c>
      <c r="C327" s="14" t="s">
        <v>273</v>
      </c>
      <c r="D327" s="14" t="s">
        <v>241</v>
      </c>
      <c r="E327" s="14">
        <v>414</v>
      </c>
      <c r="F327" s="14">
        <v>70</v>
      </c>
      <c r="G327" s="14">
        <v>60</v>
      </c>
      <c r="H327" s="14">
        <v>62</v>
      </c>
      <c r="I327" s="14">
        <v>80</v>
      </c>
      <c r="J327" s="14">
        <v>82</v>
      </c>
      <c r="K327" s="14">
        <v>60</v>
      </c>
      <c r="L327" s="14">
        <v>3</v>
      </c>
      <c r="M327" s="14" t="b">
        <v>0</v>
      </c>
    </row>
    <row r="328" spans="1:13" ht="15" x14ac:dyDescent="0.4">
      <c r="A328" s="14">
        <v>285</v>
      </c>
      <c r="B328" s="14" t="s">
        <v>429</v>
      </c>
      <c r="C328" s="14" t="s">
        <v>137</v>
      </c>
      <c r="D328" s="14"/>
      <c r="E328" s="14">
        <v>295</v>
      </c>
      <c r="F328" s="14">
        <v>60</v>
      </c>
      <c r="G328" s="14">
        <v>40</v>
      </c>
      <c r="H328" s="14">
        <v>60</v>
      </c>
      <c r="I328" s="14">
        <v>40</v>
      </c>
      <c r="J328" s="14">
        <v>60</v>
      </c>
      <c r="K328" s="14">
        <v>35</v>
      </c>
      <c r="L328" s="14">
        <v>3</v>
      </c>
      <c r="M328" s="14" t="b">
        <v>0</v>
      </c>
    </row>
    <row r="329" spans="1:13" ht="15" x14ac:dyDescent="0.4">
      <c r="A329" s="14">
        <v>286</v>
      </c>
      <c r="B329" s="14" t="s">
        <v>428</v>
      </c>
      <c r="C329" s="14" t="s">
        <v>137</v>
      </c>
      <c r="D329" s="14" t="s">
        <v>226</v>
      </c>
      <c r="E329" s="14">
        <v>460</v>
      </c>
      <c r="F329" s="14">
        <v>60</v>
      </c>
      <c r="G329" s="14">
        <v>130</v>
      </c>
      <c r="H329" s="14">
        <v>80</v>
      </c>
      <c r="I329" s="14">
        <v>60</v>
      </c>
      <c r="J329" s="14">
        <v>60</v>
      </c>
      <c r="K329" s="14">
        <v>70</v>
      </c>
      <c r="L329" s="14">
        <v>3</v>
      </c>
      <c r="M329" s="14" t="b">
        <v>0</v>
      </c>
    </row>
    <row r="330" spans="1:13" ht="15" x14ac:dyDescent="0.4">
      <c r="A330" s="14">
        <v>287</v>
      </c>
      <c r="B330" s="14" t="s">
        <v>427</v>
      </c>
      <c r="C330" s="14" t="s">
        <v>230</v>
      </c>
      <c r="D330" s="14"/>
      <c r="E330" s="14">
        <v>280</v>
      </c>
      <c r="F330" s="14">
        <v>60</v>
      </c>
      <c r="G330" s="14">
        <v>60</v>
      </c>
      <c r="H330" s="14">
        <v>60</v>
      </c>
      <c r="I330" s="14">
        <v>35</v>
      </c>
      <c r="J330" s="14">
        <v>35</v>
      </c>
      <c r="K330" s="14">
        <v>30</v>
      </c>
      <c r="L330" s="14">
        <v>3</v>
      </c>
      <c r="M330" s="14" t="b">
        <v>0</v>
      </c>
    </row>
    <row r="331" spans="1:13" ht="15" x14ac:dyDescent="0.4">
      <c r="A331" s="14">
        <v>288</v>
      </c>
      <c r="B331" s="14" t="s">
        <v>426</v>
      </c>
      <c r="C331" s="14" t="s">
        <v>230</v>
      </c>
      <c r="D331" s="14"/>
      <c r="E331" s="14">
        <v>440</v>
      </c>
      <c r="F331" s="14">
        <v>80</v>
      </c>
      <c r="G331" s="14">
        <v>80</v>
      </c>
      <c r="H331" s="14">
        <v>80</v>
      </c>
      <c r="I331" s="14">
        <v>55</v>
      </c>
      <c r="J331" s="14">
        <v>55</v>
      </c>
      <c r="K331" s="14">
        <v>90</v>
      </c>
      <c r="L331" s="14">
        <v>3</v>
      </c>
      <c r="M331" s="14" t="b">
        <v>0</v>
      </c>
    </row>
    <row r="332" spans="1:13" ht="15" x14ac:dyDescent="0.4">
      <c r="A332" s="14">
        <v>289</v>
      </c>
      <c r="B332" s="14" t="s">
        <v>425</v>
      </c>
      <c r="C332" s="14" t="s">
        <v>230</v>
      </c>
      <c r="D332" s="14"/>
      <c r="E332" s="14">
        <v>670</v>
      </c>
      <c r="F332" s="14">
        <v>150</v>
      </c>
      <c r="G332" s="14">
        <v>160</v>
      </c>
      <c r="H332" s="14">
        <v>100</v>
      </c>
      <c r="I332" s="14">
        <v>95</v>
      </c>
      <c r="J332" s="14">
        <v>65</v>
      </c>
      <c r="K332" s="14">
        <v>100</v>
      </c>
      <c r="L332" s="14">
        <v>3</v>
      </c>
      <c r="M332" s="14" t="b">
        <v>0</v>
      </c>
    </row>
    <row r="333" spans="1:13" ht="15" x14ac:dyDescent="0.4">
      <c r="A333" s="14">
        <v>290</v>
      </c>
      <c r="B333" s="14" t="s">
        <v>424</v>
      </c>
      <c r="C333" s="14" t="s">
        <v>273</v>
      </c>
      <c r="D333" s="14" t="s">
        <v>232</v>
      </c>
      <c r="E333" s="14">
        <v>266</v>
      </c>
      <c r="F333" s="14">
        <v>31</v>
      </c>
      <c r="G333" s="14">
        <v>45</v>
      </c>
      <c r="H333" s="14">
        <v>90</v>
      </c>
      <c r="I333" s="14">
        <v>30</v>
      </c>
      <c r="J333" s="14">
        <v>30</v>
      </c>
      <c r="K333" s="14">
        <v>40</v>
      </c>
      <c r="L333" s="14">
        <v>3</v>
      </c>
      <c r="M333" s="14" t="b">
        <v>0</v>
      </c>
    </row>
    <row r="334" spans="1:13" ht="15" x14ac:dyDescent="0.4">
      <c r="A334" s="14">
        <v>291</v>
      </c>
      <c r="B334" s="14" t="s">
        <v>423</v>
      </c>
      <c r="C334" s="14" t="s">
        <v>273</v>
      </c>
      <c r="D334" s="14" t="s">
        <v>241</v>
      </c>
      <c r="E334" s="14">
        <v>456</v>
      </c>
      <c r="F334" s="14">
        <v>61</v>
      </c>
      <c r="G334" s="14">
        <v>90</v>
      </c>
      <c r="H334" s="14">
        <v>45</v>
      </c>
      <c r="I334" s="14">
        <v>50</v>
      </c>
      <c r="J334" s="14">
        <v>50</v>
      </c>
      <c r="K334" s="14">
        <v>160</v>
      </c>
      <c r="L334" s="14">
        <v>3</v>
      </c>
      <c r="M334" s="14" t="b">
        <v>0</v>
      </c>
    </row>
    <row r="335" spans="1:13" ht="15" x14ac:dyDescent="0.4">
      <c r="A335" s="14">
        <v>292</v>
      </c>
      <c r="B335" s="14" t="s">
        <v>422</v>
      </c>
      <c r="C335" s="14" t="s">
        <v>273</v>
      </c>
      <c r="D335" s="14" t="s">
        <v>239</v>
      </c>
      <c r="E335" s="14">
        <v>236</v>
      </c>
      <c r="F335" s="14">
        <v>1</v>
      </c>
      <c r="G335" s="14">
        <v>90</v>
      </c>
      <c r="H335" s="14">
        <v>45</v>
      </c>
      <c r="I335" s="14">
        <v>30</v>
      </c>
      <c r="J335" s="14">
        <v>30</v>
      </c>
      <c r="K335" s="14">
        <v>40</v>
      </c>
      <c r="L335" s="14">
        <v>3</v>
      </c>
      <c r="M335" s="14" t="b">
        <v>0</v>
      </c>
    </row>
    <row r="336" spans="1:13" ht="15" x14ac:dyDescent="0.4">
      <c r="A336" s="14">
        <v>293</v>
      </c>
      <c r="B336" s="14" t="s">
        <v>421</v>
      </c>
      <c r="C336" s="14" t="s">
        <v>230</v>
      </c>
      <c r="D336" s="14"/>
      <c r="E336" s="14">
        <v>240</v>
      </c>
      <c r="F336" s="14">
        <v>64</v>
      </c>
      <c r="G336" s="14">
        <v>51</v>
      </c>
      <c r="H336" s="14">
        <v>23</v>
      </c>
      <c r="I336" s="14">
        <v>51</v>
      </c>
      <c r="J336" s="14">
        <v>23</v>
      </c>
      <c r="K336" s="14">
        <v>28</v>
      </c>
      <c r="L336" s="14">
        <v>3</v>
      </c>
      <c r="M336" s="14" t="b">
        <v>0</v>
      </c>
    </row>
    <row r="337" spans="1:13" ht="15" x14ac:dyDescent="0.4">
      <c r="A337" s="14">
        <v>294</v>
      </c>
      <c r="B337" s="14" t="s">
        <v>420</v>
      </c>
      <c r="C337" s="14" t="s">
        <v>230</v>
      </c>
      <c r="D337" s="14"/>
      <c r="E337" s="14">
        <v>360</v>
      </c>
      <c r="F337" s="14">
        <v>84</v>
      </c>
      <c r="G337" s="14">
        <v>71</v>
      </c>
      <c r="H337" s="14">
        <v>43</v>
      </c>
      <c r="I337" s="14">
        <v>71</v>
      </c>
      <c r="J337" s="14">
        <v>43</v>
      </c>
      <c r="K337" s="14">
        <v>48</v>
      </c>
      <c r="L337" s="14">
        <v>3</v>
      </c>
      <c r="M337" s="14" t="b">
        <v>0</v>
      </c>
    </row>
    <row r="338" spans="1:13" ht="15" x14ac:dyDescent="0.4">
      <c r="A338" s="14">
        <v>295</v>
      </c>
      <c r="B338" s="14" t="s">
        <v>419</v>
      </c>
      <c r="C338" s="14" t="s">
        <v>230</v>
      </c>
      <c r="D338" s="14"/>
      <c r="E338" s="14">
        <v>490</v>
      </c>
      <c r="F338" s="14">
        <v>104</v>
      </c>
      <c r="G338" s="14">
        <v>91</v>
      </c>
      <c r="H338" s="14">
        <v>63</v>
      </c>
      <c r="I338" s="14">
        <v>91</v>
      </c>
      <c r="J338" s="14">
        <v>73</v>
      </c>
      <c r="K338" s="14">
        <v>68</v>
      </c>
      <c r="L338" s="14">
        <v>3</v>
      </c>
      <c r="M338" s="14" t="b">
        <v>0</v>
      </c>
    </row>
    <row r="339" spans="1:13" ht="15" x14ac:dyDescent="0.4">
      <c r="A339" s="14">
        <v>296</v>
      </c>
      <c r="B339" s="14" t="s">
        <v>418</v>
      </c>
      <c r="C339" s="14" t="s">
        <v>226</v>
      </c>
      <c r="D339" s="14"/>
      <c r="E339" s="14">
        <v>237</v>
      </c>
      <c r="F339" s="14">
        <v>72</v>
      </c>
      <c r="G339" s="14">
        <v>60</v>
      </c>
      <c r="H339" s="14">
        <v>30</v>
      </c>
      <c r="I339" s="14">
        <v>20</v>
      </c>
      <c r="J339" s="14">
        <v>30</v>
      </c>
      <c r="K339" s="14">
        <v>25</v>
      </c>
      <c r="L339" s="14">
        <v>3</v>
      </c>
      <c r="M339" s="14" t="b">
        <v>0</v>
      </c>
    </row>
    <row r="340" spans="1:13" ht="15" x14ac:dyDescent="0.4">
      <c r="A340" s="14">
        <v>297</v>
      </c>
      <c r="B340" s="14" t="s">
        <v>417</v>
      </c>
      <c r="C340" s="14" t="s">
        <v>226</v>
      </c>
      <c r="D340" s="14"/>
      <c r="E340" s="14">
        <v>474</v>
      </c>
      <c r="F340" s="14">
        <v>144</v>
      </c>
      <c r="G340" s="14">
        <v>120</v>
      </c>
      <c r="H340" s="14">
        <v>60</v>
      </c>
      <c r="I340" s="14">
        <v>40</v>
      </c>
      <c r="J340" s="14">
        <v>60</v>
      </c>
      <c r="K340" s="14">
        <v>50</v>
      </c>
      <c r="L340" s="14">
        <v>3</v>
      </c>
      <c r="M340" s="14" t="b">
        <v>0</v>
      </c>
    </row>
    <row r="341" spans="1:13" ht="15" x14ac:dyDescent="0.4">
      <c r="A341" s="14">
        <v>298</v>
      </c>
      <c r="B341" s="14" t="s">
        <v>416</v>
      </c>
      <c r="C341" s="14" t="s">
        <v>230</v>
      </c>
      <c r="D341" s="14" t="s">
        <v>244</v>
      </c>
      <c r="E341" s="14">
        <v>190</v>
      </c>
      <c r="F341" s="14">
        <v>50</v>
      </c>
      <c r="G341" s="14">
        <v>20</v>
      </c>
      <c r="H341" s="14">
        <v>40</v>
      </c>
      <c r="I341" s="14">
        <v>20</v>
      </c>
      <c r="J341" s="14">
        <v>40</v>
      </c>
      <c r="K341" s="14">
        <v>20</v>
      </c>
      <c r="L341" s="14">
        <v>3</v>
      </c>
      <c r="M341" s="14" t="b">
        <v>0</v>
      </c>
    </row>
    <row r="342" spans="1:13" ht="15" x14ac:dyDescent="0.4">
      <c r="A342" s="14">
        <v>299</v>
      </c>
      <c r="B342" s="14" t="s">
        <v>415</v>
      </c>
      <c r="C342" s="14" t="s">
        <v>247</v>
      </c>
      <c r="D342" s="14"/>
      <c r="E342" s="14">
        <v>375</v>
      </c>
      <c r="F342" s="14">
        <v>30</v>
      </c>
      <c r="G342" s="14">
        <v>45</v>
      </c>
      <c r="H342" s="14">
        <v>135</v>
      </c>
      <c r="I342" s="14">
        <v>45</v>
      </c>
      <c r="J342" s="14">
        <v>90</v>
      </c>
      <c r="K342" s="14">
        <v>30</v>
      </c>
      <c r="L342" s="14">
        <v>3</v>
      </c>
      <c r="M342" s="14" t="b">
        <v>0</v>
      </c>
    </row>
    <row r="343" spans="1:13" ht="15" x14ac:dyDescent="0.4">
      <c r="A343" s="14">
        <v>300</v>
      </c>
      <c r="B343" s="14" t="s">
        <v>414</v>
      </c>
      <c r="C343" s="14" t="s">
        <v>230</v>
      </c>
      <c r="D343" s="14"/>
      <c r="E343" s="14">
        <v>260</v>
      </c>
      <c r="F343" s="14">
        <v>50</v>
      </c>
      <c r="G343" s="14">
        <v>45</v>
      </c>
      <c r="H343" s="14">
        <v>45</v>
      </c>
      <c r="I343" s="14">
        <v>35</v>
      </c>
      <c r="J343" s="14">
        <v>35</v>
      </c>
      <c r="K343" s="14">
        <v>50</v>
      </c>
      <c r="L343" s="14">
        <v>3</v>
      </c>
      <c r="M343" s="14" t="b">
        <v>0</v>
      </c>
    </row>
    <row r="344" spans="1:13" ht="15" x14ac:dyDescent="0.4">
      <c r="A344" s="14">
        <v>301</v>
      </c>
      <c r="B344" s="14" t="s">
        <v>413</v>
      </c>
      <c r="C344" s="14" t="s">
        <v>230</v>
      </c>
      <c r="D344" s="14"/>
      <c r="E344" s="14">
        <v>380</v>
      </c>
      <c r="F344" s="14">
        <v>70</v>
      </c>
      <c r="G344" s="14">
        <v>65</v>
      </c>
      <c r="H344" s="14">
        <v>65</v>
      </c>
      <c r="I344" s="14">
        <v>55</v>
      </c>
      <c r="J344" s="14">
        <v>55</v>
      </c>
      <c r="K344" s="14">
        <v>70</v>
      </c>
      <c r="L344" s="14">
        <v>3</v>
      </c>
      <c r="M344" s="14" t="b">
        <v>0</v>
      </c>
    </row>
    <row r="345" spans="1:13" ht="15" x14ac:dyDescent="0.4">
      <c r="A345" s="14">
        <v>302</v>
      </c>
      <c r="B345" s="14" t="s">
        <v>412</v>
      </c>
      <c r="C345" s="14" t="s">
        <v>238</v>
      </c>
      <c r="D345" s="14" t="s">
        <v>239</v>
      </c>
      <c r="E345" s="14">
        <v>380</v>
      </c>
      <c r="F345" s="14">
        <v>50</v>
      </c>
      <c r="G345" s="14">
        <v>75</v>
      </c>
      <c r="H345" s="14">
        <v>75</v>
      </c>
      <c r="I345" s="14">
        <v>65</v>
      </c>
      <c r="J345" s="14">
        <v>65</v>
      </c>
      <c r="K345" s="14">
        <v>50</v>
      </c>
      <c r="L345" s="14">
        <v>3</v>
      </c>
      <c r="M345" s="14" t="b">
        <v>0</v>
      </c>
    </row>
    <row r="346" spans="1:13" ht="15" x14ac:dyDescent="0.4">
      <c r="A346" s="14">
        <v>302</v>
      </c>
      <c r="B346" s="14" t="s">
        <v>411</v>
      </c>
      <c r="C346" s="14" t="s">
        <v>238</v>
      </c>
      <c r="D346" s="14" t="s">
        <v>239</v>
      </c>
      <c r="E346" s="14">
        <v>480</v>
      </c>
      <c r="F346" s="14">
        <v>50</v>
      </c>
      <c r="G346" s="14">
        <v>85</v>
      </c>
      <c r="H346" s="14">
        <v>125</v>
      </c>
      <c r="I346" s="14">
        <v>85</v>
      </c>
      <c r="J346" s="14">
        <v>115</v>
      </c>
      <c r="K346" s="14">
        <v>20</v>
      </c>
      <c r="L346" s="14">
        <v>3</v>
      </c>
      <c r="M346" s="14" t="b">
        <v>0</v>
      </c>
    </row>
    <row r="347" spans="1:13" ht="15" x14ac:dyDescent="0.4">
      <c r="A347" s="14">
        <v>303</v>
      </c>
      <c r="B347" s="14" t="s">
        <v>410</v>
      </c>
      <c r="C347" s="14" t="s">
        <v>225</v>
      </c>
      <c r="D347" s="14" t="s">
        <v>244</v>
      </c>
      <c r="E347" s="14">
        <v>380</v>
      </c>
      <c r="F347" s="14">
        <v>50</v>
      </c>
      <c r="G347" s="14">
        <v>85</v>
      </c>
      <c r="H347" s="14">
        <v>85</v>
      </c>
      <c r="I347" s="14">
        <v>55</v>
      </c>
      <c r="J347" s="14">
        <v>55</v>
      </c>
      <c r="K347" s="14">
        <v>50</v>
      </c>
      <c r="L347" s="14">
        <v>3</v>
      </c>
      <c r="M347" s="14" t="b">
        <v>0</v>
      </c>
    </row>
    <row r="348" spans="1:13" ht="15" x14ac:dyDescent="0.4">
      <c r="A348" s="14">
        <v>303</v>
      </c>
      <c r="B348" s="14" t="s">
        <v>409</v>
      </c>
      <c r="C348" s="14" t="s">
        <v>225</v>
      </c>
      <c r="D348" s="14" t="s">
        <v>244</v>
      </c>
      <c r="E348" s="14">
        <v>480</v>
      </c>
      <c r="F348" s="14">
        <v>50</v>
      </c>
      <c r="G348" s="14">
        <v>105</v>
      </c>
      <c r="H348" s="14">
        <v>125</v>
      </c>
      <c r="I348" s="14">
        <v>55</v>
      </c>
      <c r="J348" s="14">
        <v>95</v>
      </c>
      <c r="K348" s="14">
        <v>50</v>
      </c>
      <c r="L348" s="14">
        <v>3</v>
      </c>
      <c r="M348" s="14" t="b">
        <v>0</v>
      </c>
    </row>
    <row r="349" spans="1:13" ht="15" x14ac:dyDescent="0.4">
      <c r="A349" s="14">
        <v>304</v>
      </c>
      <c r="B349" s="14" t="s">
        <v>408</v>
      </c>
      <c r="C349" s="14" t="s">
        <v>225</v>
      </c>
      <c r="D349" s="14" t="s">
        <v>247</v>
      </c>
      <c r="E349" s="14">
        <v>330</v>
      </c>
      <c r="F349" s="14">
        <v>50</v>
      </c>
      <c r="G349" s="14">
        <v>70</v>
      </c>
      <c r="H349" s="14">
        <v>100</v>
      </c>
      <c r="I349" s="14">
        <v>40</v>
      </c>
      <c r="J349" s="14">
        <v>40</v>
      </c>
      <c r="K349" s="14">
        <v>30</v>
      </c>
      <c r="L349" s="14">
        <v>3</v>
      </c>
      <c r="M349" s="14" t="b">
        <v>0</v>
      </c>
    </row>
    <row r="350" spans="1:13" ht="15" x14ac:dyDescent="0.4">
      <c r="A350" s="14">
        <v>305</v>
      </c>
      <c r="B350" s="14" t="s">
        <v>407</v>
      </c>
      <c r="C350" s="14" t="s">
        <v>225</v>
      </c>
      <c r="D350" s="14" t="s">
        <v>247</v>
      </c>
      <c r="E350" s="14">
        <v>430</v>
      </c>
      <c r="F350" s="14">
        <v>60</v>
      </c>
      <c r="G350" s="14">
        <v>90</v>
      </c>
      <c r="H350" s="14">
        <v>140</v>
      </c>
      <c r="I350" s="14">
        <v>50</v>
      </c>
      <c r="J350" s="14">
        <v>50</v>
      </c>
      <c r="K350" s="14">
        <v>40</v>
      </c>
      <c r="L350" s="14">
        <v>3</v>
      </c>
      <c r="M350" s="14" t="b">
        <v>0</v>
      </c>
    </row>
    <row r="351" spans="1:13" ht="15" x14ac:dyDescent="0.4">
      <c r="A351" s="14">
        <v>306</v>
      </c>
      <c r="B351" s="14" t="s">
        <v>406</v>
      </c>
      <c r="C351" s="14" t="s">
        <v>225</v>
      </c>
      <c r="D351" s="14" t="s">
        <v>247</v>
      </c>
      <c r="E351" s="14">
        <v>530</v>
      </c>
      <c r="F351" s="14">
        <v>70</v>
      </c>
      <c r="G351" s="14">
        <v>110</v>
      </c>
      <c r="H351" s="14">
        <v>180</v>
      </c>
      <c r="I351" s="14">
        <v>60</v>
      </c>
      <c r="J351" s="14">
        <v>60</v>
      </c>
      <c r="K351" s="14">
        <v>50</v>
      </c>
      <c r="L351" s="14">
        <v>3</v>
      </c>
      <c r="M351" s="14" t="b">
        <v>0</v>
      </c>
    </row>
    <row r="352" spans="1:13" ht="15" x14ac:dyDescent="0.4">
      <c r="A352" s="14">
        <v>306</v>
      </c>
      <c r="B352" s="14" t="s">
        <v>405</v>
      </c>
      <c r="C352" s="14" t="s">
        <v>225</v>
      </c>
      <c r="D352" s="14"/>
      <c r="E352" s="14">
        <v>630</v>
      </c>
      <c r="F352" s="14">
        <v>70</v>
      </c>
      <c r="G352" s="14">
        <v>140</v>
      </c>
      <c r="H352" s="14">
        <v>230</v>
      </c>
      <c r="I352" s="14">
        <v>60</v>
      </c>
      <c r="J352" s="14">
        <v>80</v>
      </c>
      <c r="K352" s="14">
        <v>50</v>
      </c>
      <c r="L352" s="14">
        <v>3</v>
      </c>
      <c r="M352" s="14" t="b">
        <v>0</v>
      </c>
    </row>
    <row r="353" spans="1:13" ht="15" x14ac:dyDescent="0.4">
      <c r="A353" s="14">
        <v>307</v>
      </c>
      <c r="B353" s="14" t="s">
        <v>404</v>
      </c>
      <c r="C353" s="14" t="s">
        <v>226</v>
      </c>
      <c r="D353" s="14" t="s">
        <v>245</v>
      </c>
      <c r="E353" s="14">
        <v>280</v>
      </c>
      <c r="F353" s="14">
        <v>30</v>
      </c>
      <c r="G353" s="14">
        <v>40</v>
      </c>
      <c r="H353" s="14">
        <v>55</v>
      </c>
      <c r="I353" s="14">
        <v>40</v>
      </c>
      <c r="J353" s="14">
        <v>55</v>
      </c>
      <c r="K353" s="14">
        <v>60</v>
      </c>
      <c r="L353" s="14">
        <v>3</v>
      </c>
      <c r="M353" s="14" t="b">
        <v>0</v>
      </c>
    </row>
    <row r="354" spans="1:13" ht="15" x14ac:dyDescent="0.4">
      <c r="A354" s="14">
        <v>308</v>
      </c>
      <c r="B354" s="14" t="s">
        <v>403</v>
      </c>
      <c r="C354" s="14" t="s">
        <v>226</v>
      </c>
      <c r="D354" s="14" t="s">
        <v>245</v>
      </c>
      <c r="E354" s="14">
        <v>410</v>
      </c>
      <c r="F354" s="14">
        <v>60</v>
      </c>
      <c r="G354" s="14">
        <v>60</v>
      </c>
      <c r="H354" s="14">
        <v>75</v>
      </c>
      <c r="I354" s="14">
        <v>60</v>
      </c>
      <c r="J354" s="14">
        <v>75</v>
      </c>
      <c r="K354" s="14">
        <v>80</v>
      </c>
      <c r="L354" s="14">
        <v>3</v>
      </c>
      <c r="M354" s="14" t="b">
        <v>0</v>
      </c>
    </row>
    <row r="355" spans="1:13" ht="15" x14ac:dyDescent="0.4">
      <c r="A355" s="14">
        <v>308</v>
      </c>
      <c r="B355" s="14" t="s">
        <v>402</v>
      </c>
      <c r="C355" s="14" t="s">
        <v>226</v>
      </c>
      <c r="D355" s="14" t="s">
        <v>245</v>
      </c>
      <c r="E355" s="14">
        <v>510</v>
      </c>
      <c r="F355" s="14">
        <v>60</v>
      </c>
      <c r="G355" s="14">
        <v>100</v>
      </c>
      <c r="H355" s="14">
        <v>85</v>
      </c>
      <c r="I355" s="14">
        <v>80</v>
      </c>
      <c r="J355" s="14">
        <v>85</v>
      </c>
      <c r="K355" s="14">
        <v>100</v>
      </c>
      <c r="L355" s="14">
        <v>3</v>
      </c>
      <c r="M355" s="14" t="b">
        <v>0</v>
      </c>
    </row>
    <row r="356" spans="1:13" ht="15" x14ac:dyDescent="0.4">
      <c r="A356" s="14">
        <v>309</v>
      </c>
      <c r="B356" s="14" t="s">
        <v>401</v>
      </c>
      <c r="C356" s="14" t="s">
        <v>271</v>
      </c>
      <c r="D356" s="14"/>
      <c r="E356" s="14">
        <v>295</v>
      </c>
      <c r="F356" s="14">
        <v>40</v>
      </c>
      <c r="G356" s="14">
        <v>45</v>
      </c>
      <c r="H356" s="14">
        <v>40</v>
      </c>
      <c r="I356" s="14">
        <v>65</v>
      </c>
      <c r="J356" s="14">
        <v>40</v>
      </c>
      <c r="K356" s="14">
        <v>65</v>
      </c>
      <c r="L356" s="14">
        <v>3</v>
      </c>
      <c r="M356" s="14" t="b">
        <v>0</v>
      </c>
    </row>
    <row r="357" spans="1:13" ht="15" x14ac:dyDescent="0.4">
      <c r="A357" s="14">
        <v>310</v>
      </c>
      <c r="B357" s="14" t="s">
        <v>400</v>
      </c>
      <c r="C357" s="14" t="s">
        <v>271</v>
      </c>
      <c r="D357" s="14"/>
      <c r="E357" s="14">
        <v>475</v>
      </c>
      <c r="F357" s="14">
        <v>70</v>
      </c>
      <c r="G357" s="14">
        <v>75</v>
      </c>
      <c r="H357" s="14">
        <v>60</v>
      </c>
      <c r="I357" s="14">
        <v>105</v>
      </c>
      <c r="J357" s="14">
        <v>60</v>
      </c>
      <c r="K357" s="14">
        <v>105</v>
      </c>
      <c r="L357" s="14">
        <v>3</v>
      </c>
      <c r="M357" s="14" t="b">
        <v>0</v>
      </c>
    </row>
    <row r="358" spans="1:13" ht="15" x14ac:dyDescent="0.4">
      <c r="A358" s="14">
        <v>310</v>
      </c>
      <c r="B358" s="14" t="s">
        <v>399</v>
      </c>
      <c r="C358" s="14" t="s">
        <v>271</v>
      </c>
      <c r="D358" s="14"/>
      <c r="E358" s="14">
        <v>575</v>
      </c>
      <c r="F358" s="14">
        <v>70</v>
      </c>
      <c r="G358" s="14">
        <v>75</v>
      </c>
      <c r="H358" s="14">
        <v>80</v>
      </c>
      <c r="I358" s="14">
        <v>135</v>
      </c>
      <c r="J358" s="14">
        <v>80</v>
      </c>
      <c r="K358" s="14">
        <v>135</v>
      </c>
      <c r="L358" s="14">
        <v>3</v>
      </c>
      <c r="M358" s="14" t="b">
        <v>0</v>
      </c>
    </row>
    <row r="359" spans="1:13" ht="15" x14ac:dyDescent="0.4">
      <c r="A359" s="14">
        <v>311</v>
      </c>
      <c r="B359" s="14" t="s">
        <v>398</v>
      </c>
      <c r="C359" s="14" t="s">
        <v>271</v>
      </c>
      <c r="D359" s="14"/>
      <c r="E359" s="14">
        <v>405</v>
      </c>
      <c r="F359" s="14">
        <v>60</v>
      </c>
      <c r="G359" s="14">
        <v>50</v>
      </c>
      <c r="H359" s="14">
        <v>40</v>
      </c>
      <c r="I359" s="14">
        <v>85</v>
      </c>
      <c r="J359" s="14">
        <v>75</v>
      </c>
      <c r="K359" s="14">
        <v>95</v>
      </c>
      <c r="L359" s="14">
        <v>3</v>
      </c>
      <c r="M359" s="14" t="b">
        <v>0</v>
      </c>
    </row>
    <row r="360" spans="1:13" ht="15" x14ac:dyDescent="0.4">
      <c r="A360" s="14">
        <v>312</v>
      </c>
      <c r="B360" s="14" t="s">
        <v>397</v>
      </c>
      <c r="C360" s="14" t="s">
        <v>271</v>
      </c>
      <c r="D360" s="14"/>
      <c r="E360" s="14">
        <v>405</v>
      </c>
      <c r="F360" s="14">
        <v>60</v>
      </c>
      <c r="G360" s="14">
        <v>40</v>
      </c>
      <c r="H360" s="14">
        <v>50</v>
      </c>
      <c r="I360" s="14">
        <v>75</v>
      </c>
      <c r="J360" s="14">
        <v>85</v>
      </c>
      <c r="K360" s="14">
        <v>95</v>
      </c>
      <c r="L360" s="14">
        <v>3</v>
      </c>
      <c r="M360" s="14" t="b">
        <v>0</v>
      </c>
    </row>
    <row r="361" spans="1:13" ht="15" x14ac:dyDescent="0.4">
      <c r="A361" s="14">
        <v>313</v>
      </c>
      <c r="B361" s="14" t="s">
        <v>396</v>
      </c>
      <c r="C361" s="14" t="s">
        <v>273</v>
      </c>
      <c r="D361" s="14"/>
      <c r="E361" s="14">
        <v>400</v>
      </c>
      <c r="F361" s="14">
        <v>65</v>
      </c>
      <c r="G361" s="14">
        <v>73</v>
      </c>
      <c r="H361" s="14">
        <v>55</v>
      </c>
      <c r="I361" s="14">
        <v>47</v>
      </c>
      <c r="J361" s="14">
        <v>75</v>
      </c>
      <c r="K361" s="14">
        <v>85</v>
      </c>
      <c r="L361" s="14">
        <v>3</v>
      </c>
      <c r="M361" s="14" t="b">
        <v>0</v>
      </c>
    </row>
    <row r="362" spans="1:13" ht="15" x14ac:dyDescent="0.4">
      <c r="A362" s="14">
        <v>314</v>
      </c>
      <c r="B362" s="14" t="s">
        <v>395</v>
      </c>
      <c r="C362" s="14" t="s">
        <v>273</v>
      </c>
      <c r="D362" s="14"/>
      <c r="E362" s="14">
        <v>400</v>
      </c>
      <c r="F362" s="14">
        <v>65</v>
      </c>
      <c r="G362" s="14">
        <v>47</v>
      </c>
      <c r="H362" s="14">
        <v>55</v>
      </c>
      <c r="I362" s="14">
        <v>73</v>
      </c>
      <c r="J362" s="14">
        <v>75</v>
      </c>
      <c r="K362" s="14">
        <v>85</v>
      </c>
      <c r="L362" s="14">
        <v>3</v>
      </c>
      <c r="M362" s="14" t="b">
        <v>0</v>
      </c>
    </row>
    <row r="363" spans="1:13" ht="15" x14ac:dyDescent="0.4">
      <c r="A363" s="14">
        <v>315</v>
      </c>
      <c r="B363" s="14" t="s">
        <v>394</v>
      </c>
      <c r="C363" s="14" t="s">
        <v>137</v>
      </c>
      <c r="D363" s="14" t="s">
        <v>251</v>
      </c>
      <c r="E363" s="14">
        <v>400</v>
      </c>
      <c r="F363" s="14">
        <v>50</v>
      </c>
      <c r="G363" s="14">
        <v>60</v>
      </c>
      <c r="H363" s="14">
        <v>45</v>
      </c>
      <c r="I363" s="14">
        <v>100</v>
      </c>
      <c r="J363" s="14">
        <v>80</v>
      </c>
      <c r="K363" s="14">
        <v>65</v>
      </c>
      <c r="L363" s="14">
        <v>3</v>
      </c>
      <c r="M363" s="14" t="b">
        <v>0</v>
      </c>
    </row>
    <row r="364" spans="1:13" ht="15" x14ac:dyDescent="0.4">
      <c r="A364" s="14">
        <v>316</v>
      </c>
      <c r="B364" s="14" t="s">
        <v>393</v>
      </c>
      <c r="C364" s="14" t="s">
        <v>251</v>
      </c>
      <c r="D364" s="14"/>
      <c r="E364" s="14">
        <v>302</v>
      </c>
      <c r="F364" s="14">
        <v>70</v>
      </c>
      <c r="G364" s="14">
        <v>43</v>
      </c>
      <c r="H364" s="14">
        <v>53</v>
      </c>
      <c r="I364" s="14">
        <v>43</v>
      </c>
      <c r="J364" s="14">
        <v>53</v>
      </c>
      <c r="K364" s="14">
        <v>40</v>
      </c>
      <c r="L364" s="14">
        <v>3</v>
      </c>
      <c r="M364" s="14" t="b">
        <v>0</v>
      </c>
    </row>
    <row r="365" spans="1:13" ht="15" x14ac:dyDescent="0.4">
      <c r="A365" s="14">
        <v>317</v>
      </c>
      <c r="B365" s="14" t="s">
        <v>392</v>
      </c>
      <c r="C365" s="14" t="s">
        <v>251</v>
      </c>
      <c r="D365" s="14"/>
      <c r="E365" s="14">
        <v>467</v>
      </c>
      <c r="F365" s="14">
        <v>100</v>
      </c>
      <c r="G365" s="14">
        <v>73</v>
      </c>
      <c r="H365" s="14">
        <v>83</v>
      </c>
      <c r="I365" s="14">
        <v>73</v>
      </c>
      <c r="J365" s="14">
        <v>83</v>
      </c>
      <c r="K365" s="14">
        <v>55</v>
      </c>
      <c r="L365" s="14">
        <v>3</v>
      </c>
      <c r="M365" s="14" t="b">
        <v>0</v>
      </c>
    </row>
    <row r="366" spans="1:13" ht="15" x14ac:dyDescent="0.4">
      <c r="A366" s="14">
        <v>318</v>
      </c>
      <c r="B366" s="14" t="s">
        <v>391</v>
      </c>
      <c r="C366" s="14" t="s">
        <v>129</v>
      </c>
      <c r="D366" s="14" t="s">
        <v>238</v>
      </c>
      <c r="E366" s="14">
        <v>305</v>
      </c>
      <c r="F366" s="14">
        <v>45</v>
      </c>
      <c r="G366" s="14">
        <v>90</v>
      </c>
      <c r="H366" s="14">
        <v>20</v>
      </c>
      <c r="I366" s="14">
        <v>65</v>
      </c>
      <c r="J366" s="14">
        <v>20</v>
      </c>
      <c r="K366" s="14">
        <v>65</v>
      </c>
      <c r="L366" s="14">
        <v>3</v>
      </c>
      <c r="M366" s="14" t="b">
        <v>0</v>
      </c>
    </row>
    <row r="367" spans="1:13" ht="15" x14ac:dyDescent="0.4">
      <c r="A367" s="14">
        <v>319</v>
      </c>
      <c r="B367" s="14" t="s">
        <v>390</v>
      </c>
      <c r="C367" s="14" t="s">
        <v>129</v>
      </c>
      <c r="D367" s="14" t="s">
        <v>238</v>
      </c>
      <c r="E367" s="14">
        <v>460</v>
      </c>
      <c r="F367" s="14">
        <v>70</v>
      </c>
      <c r="G367" s="14">
        <v>120</v>
      </c>
      <c r="H367" s="14">
        <v>40</v>
      </c>
      <c r="I367" s="14">
        <v>95</v>
      </c>
      <c r="J367" s="14">
        <v>40</v>
      </c>
      <c r="K367" s="14">
        <v>95</v>
      </c>
      <c r="L367" s="14">
        <v>3</v>
      </c>
      <c r="M367" s="14" t="b">
        <v>0</v>
      </c>
    </row>
    <row r="368" spans="1:13" ht="15" x14ac:dyDescent="0.4">
      <c r="A368" s="14">
        <v>319</v>
      </c>
      <c r="B368" s="14" t="s">
        <v>389</v>
      </c>
      <c r="C368" s="14" t="s">
        <v>129</v>
      </c>
      <c r="D368" s="14" t="s">
        <v>238</v>
      </c>
      <c r="E368" s="14">
        <v>560</v>
      </c>
      <c r="F368" s="14">
        <v>70</v>
      </c>
      <c r="G368" s="14">
        <v>140</v>
      </c>
      <c r="H368" s="14">
        <v>70</v>
      </c>
      <c r="I368" s="14">
        <v>110</v>
      </c>
      <c r="J368" s="14">
        <v>65</v>
      </c>
      <c r="K368" s="14">
        <v>105</v>
      </c>
      <c r="L368" s="14">
        <v>3</v>
      </c>
      <c r="M368" s="14" t="b">
        <v>0</v>
      </c>
    </row>
    <row r="369" spans="1:13" ht="15" x14ac:dyDescent="0.4">
      <c r="A369" s="14">
        <v>320</v>
      </c>
      <c r="B369" s="14" t="s">
        <v>388</v>
      </c>
      <c r="C369" s="14" t="s">
        <v>129</v>
      </c>
      <c r="D369" s="14"/>
      <c r="E369" s="14">
        <v>400</v>
      </c>
      <c r="F369" s="14">
        <v>130</v>
      </c>
      <c r="G369" s="14">
        <v>70</v>
      </c>
      <c r="H369" s="14">
        <v>35</v>
      </c>
      <c r="I369" s="14">
        <v>70</v>
      </c>
      <c r="J369" s="14">
        <v>35</v>
      </c>
      <c r="K369" s="14">
        <v>60</v>
      </c>
      <c r="L369" s="14">
        <v>3</v>
      </c>
      <c r="M369" s="14" t="b">
        <v>0</v>
      </c>
    </row>
    <row r="370" spans="1:13" ht="15" x14ac:dyDescent="0.4">
      <c r="A370" s="14">
        <v>321</v>
      </c>
      <c r="B370" s="14" t="s">
        <v>387</v>
      </c>
      <c r="C370" s="14" t="s">
        <v>129</v>
      </c>
      <c r="D370" s="14"/>
      <c r="E370" s="14">
        <v>500</v>
      </c>
      <c r="F370" s="14">
        <v>170</v>
      </c>
      <c r="G370" s="14">
        <v>90</v>
      </c>
      <c r="H370" s="14">
        <v>45</v>
      </c>
      <c r="I370" s="14">
        <v>90</v>
      </c>
      <c r="J370" s="14">
        <v>45</v>
      </c>
      <c r="K370" s="14">
        <v>60</v>
      </c>
      <c r="L370" s="14">
        <v>3</v>
      </c>
      <c r="M370" s="14" t="b">
        <v>0</v>
      </c>
    </row>
    <row r="371" spans="1:13" ht="15" x14ac:dyDescent="0.4">
      <c r="A371" s="14">
        <v>322</v>
      </c>
      <c r="B371" s="14" t="s">
        <v>386</v>
      </c>
      <c r="C371" s="14" t="s">
        <v>133</v>
      </c>
      <c r="D371" s="14" t="s">
        <v>232</v>
      </c>
      <c r="E371" s="14">
        <v>305</v>
      </c>
      <c r="F371" s="14">
        <v>60</v>
      </c>
      <c r="G371" s="14">
        <v>60</v>
      </c>
      <c r="H371" s="14">
        <v>40</v>
      </c>
      <c r="I371" s="14">
        <v>65</v>
      </c>
      <c r="J371" s="14">
        <v>45</v>
      </c>
      <c r="K371" s="14">
        <v>35</v>
      </c>
      <c r="L371" s="14">
        <v>3</v>
      </c>
      <c r="M371" s="14" t="b">
        <v>0</v>
      </c>
    </row>
    <row r="372" spans="1:13" ht="15" x14ac:dyDescent="0.4">
      <c r="A372" s="14">
        <v>323</v>
      </c>
      <c r="B372" s="14" t="s">
        <v>385</v>
      </c>
      <c r="C372" s="14" t="s">
        <v>133</v>
      </c>
      <c r="D372" s="14" t="s">
        <v>232</v>
      </c>
      <c r="E372" s="14">
        <v>460</v>
      </c>
      <c r="F372" s="14">
        <v>70</v>
      </c>
      <c r="G372" s="14">
        <v>100</v>
      </c>
      <c r="H372" s="14">
        <v>70</v>
      </c>
      <c r="I372" s="14">
        <v>105</v>
      </c>
      <c r="J372" s="14">
        <v>75</v>
      </c>
      <c r="K372" s="14">
        <v>40</v>
      </c>
      <c r="L372" s="14">
        <v>3</v>
      </c>
      <c r="M372" s="14" t="b">
        <v>0</v>
      </c>
    </row>
    <row r="373" spans="1:13" ht="15" x14ac:dyDescent="0.4">
      <c r="A373" s="14">
        <v>323</v>
      </c>
      <c r="B373" s="14" t="s">
        <v>384</v>
      </c>
      <c r="C373" s="14" t="s">
        <v>133</v>
      </c>
      <c r="D373" s="14" t="s">
        <v>232</v>
      </c>
      <c r="E373" s="14">
        <v>560</v>
      </c>
      <c r="F373" s="14">
        <v>70</v>
      </c>
      <c r="G373" s="14">
        <v>120</v>
      </c>
      <c r="H373" s="14">
        <v>100</v>
      </c>
      <c r="I373" s="14">
        <v>145</v>
      </c>
      <c r="J373" s="14">
        <v>105</v>
      </c>
      <c r="K373" s="14">
        <v>20</v>
      </c>
      <c r="L373" s="14">
        <v>3</v>
      </c>
      <c r="M373" s="14" t="b">
        <v>0</v>
      </c>
    </row>
    <row r="374" spans="1:13" ht="15" x14ac:dyDescent="0.4">
      <c r="A374" s="14">
        <v>324</v>
      </c>
      <c r="B374" s="14" t="s">
        <v>383</v>
      </c>
      <c r="C374" s="14" t="s">
        <v>133</v>
      </c>
      <c r="D374" s="14"/>
      <c r="E374" s="14">
        <v>470</v>
      </c>
      <c r="F374" s="14">
        <v>70</v>
      </c>
      <c r="G374" s="14">
        <v>85</v>
      </c>
      <c r="H374" s="14">
        <v>140</v>
      </c>
      <c r="I374" s="14">
        <v>85</v>
      </c>
      <c r="J374" s="14">
        <v>70</v>
      </c>
      <c r="K374" s="14">
        <v>20</v>
      </c>
      <c r="L374" s="14">
        <v>3</v>
      </c>
      <c r="M374" s="14" t="b">
        <v>0</v>
      </c>
    </row>
    <row r="375" spans="1:13" ht="15" x14ac:dyDescent="0.4">
      <c r="A375" s="14">
        <v>325</v>
      </c>
      <c r="B375" s="14" t="s">
        <v>382</v>
      </c>
      <c r="C375" s="14" t="s">
        <v>245</v>
      </c>
      <c r="D375" s="14"/>
      <c r="E375" s="14">
        <v>330</v>
      </c>
      <c r="F375" s="14">
        <v>60</v>
      </c>
      <c r="G375" s="14">
        <v>25</v>
      </c>
      <c r="H375" s="14">
        <v>35</v>
      </c>
      <c r="I375" s="14">
        <v>70</v>
      </c>
      <c r="J375" s="14">
        <v>80</v>
      </c>
      <c r="K375" s="14">
        <v>60</v>
      </c>
      <c r="L375" s="14">
        <v>3</v>
      </c>
      <c r="M375" s="14" t="b">
        <v>0</v>
      </c>
    </row>
    <row r="376" spans="1:13" ht="15" x14ac:dyDescent="0.4">
      <c r="A376" s="14">
        <v>326</v>
      </c>
      <c r="B376" s="14" t="s">
        <v>381</v>
      </c>
      <c r="C376" s="14" t="s">
        <v>245</v>
      </c>
      <c r="D376" s="14"/>
      <c r="E376" s="14">
        <v>470</v>
      </c>
      <c r="F376" s="14">
        <v>80</v>
      </c>
      <c r="G376" s="14">
        <v>45</v>
      </c>
      <c r="H376" s="14">
        <v>65</v>
      </c>
      <c r="I376" s="14">
        <v>90</v>
      </c>
      <c r="J376" s="14">
        <v>110</v>
      </c>
      <c r="K376" s="14">
        <v>80</v>
      </c>
      <c r="L376" s="14">
        <v>3</v>
      </c>
      <c r="M376" s="14" t="b">
        <v>0</v>
      </c>
    </row>
    <row r="377" spans="1:13" ht="15" x14ac:dyDescent="0.4">
      <c r="A377" s="14">
        <v>327</v>
      </c>
      <c r="B377" s="14" t="s">
        <v>380</v>
      </c>
      <c r="C377" s="14" t="s">
        <v>230</v>
      </c>
      <c r="D377" s="14"/>
      <c r="E377" s="14">
        <v>360</v>
      </c>
      <c r="F377" s="14">
        <v>60</v>
      </c>
      <c r="G377" s="14">
        <v>60</v>
      </c>
      <c r="H377" s="14">
        <v>60</v>
      </c>
      <c r="I377" s="14">
        <v>60</v>
      </c>
      <c r="J377" s="14">
        <v>60</v>
      </c>
      <c r="K377" s="14">
        <v>60</v>
      </c>
      <c r="L377" s="14">
        <v>3</v>
      </c>
      <c r="M377" s="14" t="b">
        <v>0</v>
      </c>
    </row>
    <row r="378" spans="1:13" ht="15" x14ac:dyDescent="0.4">
      <c r="A378" s="14">
        <v>328</v>
      </c>
      <c r="B378" s="14" t="s">
        <v>379</v>
      </c>
      <c r="C378" s="14" t="s">
        <v>232</v>
      </c>
      <c r="D378" s="14"/>
      <c r="E378" s="14">
        <v>290</v>
      </c>
      <c r="F378" s="14">
        <v>45</v>
      </c>
      <c r="G378" s="14">
        <v>100</v>
      </c>
      <c r="H378" s="14">
        <v>45</v>
      </c>
      <c r="I378" s="14">
        <v>45</v>
      </c>
      <c r="J378" s="14">
        <v>45</v>
      </c>
      <c r="K378" s="14">
        <v>10</v>
      </c>
      <c r="L378" s="14">
        <v>3</v>
      </c>
      <c r="M378" s="14" t="b">
        <v>0</v>
      </c>
    </row>
    <row r="379" spans="1:13" ht="15" x14ac:dyDescent="0.4">
      <c r="A379" s="14">
        <v>329</v>
      </c>
      <c r="B379" s="14" t="s">
        <v>378</v>
      </c>
      <c r="C379" s="14" t="s">
        <v>232</v>
      </c>
      <c r="D379" s="14" t="s">
        <v>233</v>
      </c>
      <c r="E379" s="14">
        <v>340</v>
      </c>
      <c r="F379" s="14">
        <v>50</v>
      </c>
      <c r="G379" s="14">
        <v>70</v>
      </c>
      <c r="H379" s="14">
        <v>50</v>
      </c>
      <c r="I379" s="14">
        <v>50</v>
      </c>
      <c r="J379" s="14">
        <v>50</v>
      </c>
      <c r="K379" s="14">
        <v>70</v>
      </c>
      <c r="L379" s="14">
        <v>3</v>
      </c>
      <c r="M379" s="14" t="b">
        <v>0</v>
      </c>
    </row>
    <row r="380" spans="1:13" ht="15" x14ac:dyDescent="0.4">
      <c r="A380" s="14">
        <v>330</v>
      </c>
      <c r="B380" s="14" t="s">
        <v>377</v>
      </c>
      <c r="C380" s="14" t="s">
        <v>232</v>
      </c>
      <c r="D380" s="14" t="s">
        <v>233</v>
      </c>
      <c r="E380" s="14">
        <v>520</v>
      </c>
      <c r="F380" s="14">
        <v>80</v>
      </c>
      <c r="G380" s="14">
        <v>100</v>
      </c>
      <c r="H380" s="14">
        <v>80</v>
      </c>
      <c r="I380" s="14">
        <v>80</v>
      </c>
      <c r="J380" s="14">
        <v>80</v>
      </c>
      <c r="K380" s="14">
        <v>100</v>
      </c>
      <c r="L380" s="14">
        <v>3</v>
      </c>
      <c r="M380" s="14" t="b">
        <v>0</v>
      </c>
    </row>
    <row r="381" spans="1:13" ht="15" x14ac:dyDescent="0.4">
      <c r="A381" s="14">
        <v>331</v>
      </c>
      <c r="B381" s="14" t="s">
        <v>376</v>
      </c>
      <c r="C381" s="14" t="s">
        <v>137</v>
      </c>
      <c r="D381" s="14"/>
      <c r="E381" s="14">
        <v>335</v>
      </c>
      <c r="F381" s="14">
        <v>50</v>
      </c>
      <c r="G381" s="14">
        <v>85</v>
      </c>
      <c r="H381" s="14">
        <v>40</v>
      </c>
      <c r="I381" s="14">
        <v>85</v>
      </c>
      <c r="J381" s="14">
        <v>40</v>
      </c>
      <c r="K381" s="14">
        <v>35</v>
      </c>
      <c r="L381" s="14">
        <v>3</v>
      </c>
      <c r="M381" s="14" t="b">
        <v>0</v>
      </c>
    </row>
    <row r="382" spans="1:13" ht="15" x14ac:dyDescent="0.4">
      <c r="A382" s="14">
        <v>332</v>
      </c>
      <c r="B382" s="14" t="s">
        <v>375</v>
      </c>
      <c r="C382" s="14" t="s">
        <v>137</v>
      </c>
      <c r="D382" s="14" t="s">
        <v>238</v>
      </c>
      <c r="E382" s="14">
        <v>475</v>
      </c>
      <c r="F382" s="14">
        <v>70</v>
      </c>
      <c r="G382" s="14">
        <v>115</v>
      </c>
      <c r="H382" s="14">
        <v>60</v>
      </c>
      <c r="I382" s="14">
        <v>115</v>
      </c>
      <c r="J382" s="14">
        <v>60</v>
      </c>
      <c r="K382" s="14">
        <v>55</v>
      </c>
      <c r="L382" s="14">
        <v>3</v>
      </c>
      <c r="M382" s="14" t="b">
        <v>0</v>
      </c>
    </row>
    <row r="383" spans="1:13" ht="15" x14ac:dyDescent="0.4">
      <c r="A383" s="14">
        <v>333</v>
      </c>
      <c r="B383" s="14" t="s">
        <v>374</v>
      </c>
      <c r="C383" s="14" t="s">
        <v>230</v>
      </c>
      <c r="D383" s="14" t="s">
        <v>241</v>
      </c>
      <c r="E383" s="14">
        <v>310</v>
      </c>
      <c r="F383" s="14">
        <v>45</v>
      </c>
      <c r="G383" s="14">
        <v>40</v>
      </c>
      <c r="H383" s="14">
        <v>60</v>
      </c>
      <c r="I383" s="14">
        <v>40</v>
      </c>
      <c r="J383" s="14">
        <v>75</v>
      </c>
      <c r="K383" s="14">
        <v>50</v>
      </c>
      <c r="L383" s="14">
        <v>3</v>
      </c>
      <c r="M383" s="14" t="b">
        <v>0</v>
      </c>
    </row>
    <row r="384" spans="1:13" ht="15" x14ac:dyDescent="0.4">
      <c r="A384" s="14">
        <v>334</v>
      </c>
      <c r="B384" s="14" t="s">
        <v>373</v>
      </c>
      <c r="C384" s="14" t="s">
        <v>233</v>
      </c>
      <c r="D384" s="14" t="s">
        <v>241</v>
      </c>
      <c r="E384" s="14">
        <v>490</v>
      </c>
      <c r="F384" s="14">
        <v>75</v>
      </c>
      <c r="G384" s="14">
        <v>70</v>
      </c>
      <c r="H384" s="14">
        <v>90</v>
      </c>
      <c r="I384" s="14">
        <v>70</v>
      </c>
      <c r="J384" s="14">
        <v>105</v>
      </c>
      <c r="K384" s="14">
        <v>80</v>
      </c>
      <c r="L384" s="14">
        <v>3</v>
      </c>
      <c r="M384" s="14" t="b">
        <v>0</v>
      </c>
    </row>
    <row r="385" spans="1:13" ht="15" x14ac:dyDescent="0.4">
      <c r="A385" s="14">
        <v>334</v>
      </c>
      <c r="B385" s="14" t="s">
        <v>372</v>
      </c>
      <c r="C385" s="14" t="s">
        <v>233</v>
      </c>
      <c r="D385" s="14" t="s">
        <v>244</v>
      </c>
      <c r="E385" s="14">
        <v>590</v>
      </c>
      <c r="F385" s="14">
        <v>75</v>
      </c>
      <c r="G385" s="14">
        <v>110</v>
      </c>
      <c r="H385" s="14">
        <v>110</v>
      </c>
      <c r="I385" s="14">
        <v>110</v>
      </c>
      <c r="J385" s="14">
        <v>105</v>
      </c>
      <c r="K385" s="14">
        <v>80</v>
      </c>
      <c r="L385" s="14">
        <v>3</v>
      </c>
      <c r="M385" s="14" t="b">
        <v>0</v>
      </c>
    </row>
    <row r="386" spans="1:13" ht="15" x14ac:dyDescent="0.4">
      <c r="A386" s="14">
        <v>335</v>
      </c>
      <c r="B386" s="14" t="s">
        <v>371</v>
      </c>
      <c r="C386" s="14" t="s">
        <v>230</v>
      </c>
      <c r="D386" s="14"/>
      <c r="E386" s="14">
        <v>458</v>
      </c>
      <c r="F386" s="14">
        <v>73</v>
      </c>
      <c r="G386" s="14">
        <v>115</v>
      </c>
      <c r="H386" s="14">
        <v>60</v>
      </c>
      <c r="I386" s="14">
        <v>60</v>
      </c>
      <c r="J386" s="14">
        <v>60</v>
      </c>
      <c r="K386" s="14">
        <v>90</v>
      </c>
      <c r="L386" s="14">
        <v>3</v>
      </c>
      <c r="M386" s="14" t="b">
        <v>0</v>
      </c>
    </row>
    <row r="387" spans="1:13" ht="15" x14ac:dyDescent="0.4">
      <c r="A387" s="14">
        <v>336</v>
      </c>
      <c r="B387" s="14" t="s">
        <v>370</v>
      </c>
      <c r="C387" s="14" t="s">
        <v>251</v>
      </c>
      <c r="D387" s="14"/>
      <c r="E387" s="14">
        <v>458</v>
      </c>
      <c r="F387" s="14">
        <v>73</v>
      </c>
      <c r="G387" s="14">
        <v>100</v>
      </c>
      <c r="H387" s="14">
        <v>60</v>
      </c>
      <c r="I387" s="14">
        <v>100</v>
      </c>
      <c r="J387" s="14">
        <v>60</v>
      </c>
      <c r="K387" s="14">
        <v>65</v>
      </c>
      <c r="L387" s="14">
        <v>3</v>
      </c>
      <c r="M387" s="14" t="b">
        <v>0</v>
      </c>
    </row>
    <row r="388" spans="1:13" ht="15" x14ac:dyDescent="0.4">
      <c r="A388" s="14">
        <v>337</v>
      </c>
      <c r="B388" s="14" t="s">
        <v>369</v>
      </c>
      <c r="C388" s="14" t="s">
        <v>247</v>
      </c>
      <c r="D388" s="14" t="s">
        <v>245</v>
      </c>
      <c r="E388" s="14">
        <v>440</v>
      </c>
      <c r="F388" s="14">
        <v>70</v>
      </c>
      <c r="G388" s="14">
        <v>55</v>
      </c>
      <c r="H388" s="14">
        <v>65</v>
      </c>
      <c r="I388" s="14">
        <v>95</v>
      </c>
      <c r="J388" s="14">
        <v>85</v>
      </c>
      <c r="K388" s="14">
        <v>70</v>
      </c>
      <c r="L388" s="14">
        <v>3</v>
      </c>
      <c r="M388" s="14" t="b">
        <v>0</v>
      </c>
    </row>
    <row r="389" spans="1:13" ht="15" x14ac:dyDescent="0.4">
      <c r="A389" s="14">
        <v>338</v>
      </c>
      <c r="B389" s="14" t="s">
        <v>368</v>
      </c>
      <c r="C389" s="14" t="s">
        <v>247</v>
      </c>
      <c r="D389" s="14" t="s">
        <v>245</v>
      </c>
      <c r="E389" s="14">
        <v>440</v>
      </c>
      <c r="F389" s="14">
        <v>70</v>
      </c>
      <c r="G389" s="14">
        <v>95</v>
      </c>
      <c r="H389" s="14">
        <v>85</v>
      </c>
      <c r="I389" s="14">
        <v>55</v>
      </c>
      <c r="J389" s="14">
        <v>65</v>
      </c>
      <c r="K389" s="14">
        <v>70</v>
      </c>
      <c r="L389" s="14">
        <v>3</v>
      </c>
      <c r="M389" s="14" t="b">
        <v>0</v>
      </c>
    </row>
    <row r="390" spans="1:13" ht="15" x14ac:dyDescent="0.4">
      <c r="A390" s="14">
        <v>339</v>
      </c>
      <c r="B390" s="14" t="s">
        <v>367</v>
      </c>
      <c r="C390" s="14" t="s">
        <v>129</v>
      </c>
      <c r="D390" s="14" t="s">
        <v>232</v>
      </c>
      <c r="E390" s="14">
        <v>288</v>
      </c>
      <c r="F390" s="14">
        <v>50</v>
      </c>
      <c r="G390" s="14">
        <v>48</v>
      </c>
      <c r="H390" s="14">
        <v>43</v>
      </c>
      <c r="I390" s="14">
        <v>46</v>
      </c>
      <c r="J390" s="14">
        <v>41</v>
      </c>
      <c r="K390" s="14">
        <v>60</v>
      </c>
      <c r="L390" s="14">
        <v>3</v>
      </c>
      <c r="M390" s="14" t="b">
        <v>0</v>
      </c>
    </row>
    <row r="391" spans="1:13" ht="15" x14ac:dyDescent="0.4">
      <c r="A391" s="14">
        <v>340</v>
      </c>
      <c r="B391" s="14" t="s">
        <v>366</v>
      </c>
      <c r="C391" s="14" t="s">
        <v>129</v>
      </c>
      <c r="D391" s="14" t="s">
        <v>232</v>
      </c>
      <c r="E391" s="14">
        <v>468</v>
      </c>
      <c r="F391" s="14">
        <v>110</v>
      </c>
      <c r="G391" s="14">
        <v>78</v>
      </c>
      <c r="H391" s="14">
        <v>73</v>
      </c>
      <c r="I391" s="14">
        <v>76</v>
      </c>
      <c r="J391" s="14">
        <v>71</v>
      </c>
      <c r="K391" s="14">
        <v>60</v>
      </c>
      <c r="L391" s="14">
        <v>3</v>
      </c>
      <c r="M391" s="14" t="b">
        <v>0</v>
      </c>
    </row>
    <row r="392" spans="1:13" ht="15" x14ac:dyDescent="0.4">
      <c r="A392" s="14">
        <v>341</v>
      </c>
      <c r="B392" s="14" t="s">
        <v>365</v>
      </c>
      <c r="C392" s="14" t="s">
        <v>129</v>
      </c>
      <c r="D392" s="14"/>
      <c r="E392" s="14">
        <v>308</v>
      </c>
      <c r="F392" s="14">
        <v>43</v>
      </c>
      <c r="G392" s="14">
        <v>80</v>
      </c>
      <c r="H392" s="14">
        <v>65</v>
      </c>
      <c r="I392" s="14">
        <v>50</v>
      </c>
      <c r="J392" s="14">
        <v>35</v>
      </c>
      <c r="K392" s="14">
        <v>35</v>
      </c>
      <c r="L392" s="14">
        <v>3</v>
      </c>
      <c r="M392" s="14" t="b">
        <v>0</v>
      </c>
    </row>
    <row r="393" spans="1:13" ht="15" x14ac:dyDescent="0.4">
      <c r="A393" s="14">
        <v>342</v>
      </c>
      <c r="B393" s="14" t="s">
        <v>364</v>
      </c>
      <c r="C393" s="14" t="s">
        <v>129</v>
      </c>
      <c r="D393" s="14" t="s">
        <v>238</v>
      </c>
      <c r="E393" s="14">
        <v>468</v>
      </c>
      <c r="F393" s="14">
        <v>63</v>
      </c>
      <c r="G393" s="14">
        <v>120</v>
      </c>
      <c r="H393" s="14">
        <v>85</v>
      </c>
      <c r="I393" s="14">
        <v>90</v>
      </c>
      <c r="J393" s="14">
        <v>55</v>
      </c>
      <c r="K393" s="14">
        <v>55</v>
      </c>
      <c r="L393" s="14">
        <v>3</v>
      </c>
      <c r="M393" s="14" t="b">
        <v>0</v>
      </c>
    </row>
    <row r="394" spans="1:13" ht="15" x14ac:dyDescent="0.4">
      <c r="A394" s="14">
        <v>343</v>
      </c>
      <c r="B394" s="14" t="s">
        <v>363</v>
      </c>
      <c r="C394" s="14" t="s">
        <v>232</v>
      </c>
      <c r="D394" s="14" t="s">
        <v>245</v>
      </c>
      <c r="E394" s="14">
        <v>300</v>
      </c>
      <c r="F394" s="14">
        <v>40</v>
      </c>
      <c r="G394" s="14">
        <v>40</v>
      </c>
      <c r="H394" s="14">
        <v>55</v>
      </c>
      <c r="I394" s="14">
        <v>40</v>
      </c>
      <c r="J394" s="14">
        <v>70</v>
      </c>
      <c r="K394" s="14">
        <v>55</v>
      </c>
      <c r="L394" s="14">
        <v>3</v>
      </c>
      <c r="M394" s="14" t="b">
        <v>0</v>
      </c>
    </row>
    <row r="395" spans="1:13" ht="15" x14ac:dyDescent="0.4">
      <c r="A395" s="14">
        <v>344</v>
      </c>
      <c r="B395" s="14" t="s">
        <v>362</v>
      </c>
      <c r="C395" s="14" t="s">
        <v>232</v>
      </c>
      <c r="D395" s="14" t="s">
        <v>245</v>
      </c>
      <c r="E395" s="14">
        <v>500</v>
      </c>
      <c r="F395" s="14">
        <v>60</v>
      </c>
      <c r="G395" s="14">
        <v>70</v>
      </c>
      <c r="H395" s="14">
        <v>105</v>
      </c>
      <c r="I395" s="14">
        <v>70</v>
      </c>
      <c r="J395" s="14">
        <v>120</v>
      </c>
      <c r="K395" s="14">
        <v>75</v>
      </c>
      <c r="L395" s="14">
        <v>3</v>
      </c>
      <c r="M395" s="14" t="b">
        <v>0</v>
      </c>
    </row>
    <row r="396" spans="1:13" ht="15" x14ac:dyDescent="0.4">
      <c r="A396" s="14">
        <v>345</v>
      </c>
      <c r="B396" s="14" t="s">
        <v>361</v>
      </c>
      <c r="C396" s="14" t="s">
        <v>247</v>
      </c>
      <c r="D396" s="14" t="s">
        <v>137</v>
      </c>
      <c r="E396" s="14">
        <v>355</v>
      </c>
      <c r="F396" s="14">
        <v>66</v>
      </c>
      <c r="G396" s="14">
        <v>41</v>
      </c>
      <c r="H396" s="14">
        <v>77</v>
      </c>
      <c r="I396" s="14">
        <v>61</v>
      </c>
      <c r="J396" s="14">
        <v>87</v>
      </c>
      <c r="K396" s="14">
        <v>23</v>
      </c>
      <c r="L396" s="14">
        <v>3</v>
      </c>
      <c r="M396" s="14" t="b">
        <v>0</v>
      </c>
    </row>
    <row r="397" spans="1:13" ht="15" x14ac:dyDescent="0.4">
      <c r="A397" s="14">
        <v>346</v>
      </c>
      <c r="B397" s="14" t="s">
        <v>360</v>
      </c>
      <c r="C397" s="14" t="s">
        <v>247</v>
      </c>
      <c r="D397" s="14" t="s">
        <v>137</v>
      </c>
      <c r="E397" s="14">
        <v>495</v>
      </c>
      <c r="F397" s="14">
        <v>86</v>
      </c>
      <c r="G397" s="14">
        <v>81</v>
      </c>
      <c r="H397" s="14">
        <v>97</v>
      </c>
      <c r="I397" s="14">
        <v>81</v>
      </c>
      <c r="J397" s="14">
        <v>107</v>
      </c>
      <c r="K397" s="14">
        <v>43</v>
      </c>
      <c r="L397" s="14">
        <v>3</v>
      </c>
      <c r="M397" s="14" t="b">
        <v>0</v>
      </c>
    </row>
    <row r="398" spans="1:13" ht="15" x14ac:dyDescent="0.4">
      <c r="A398" s="14">
        <v>347</v>
      </c>
      <c r="B398" s="14" t="s">
        <v>359</v>
      </c>
      <c r="C398" s="14" t="s">
        <v>247</v>
      </c>
      <c r="D398" s="14" t="s">
        <v>273</v>
      </c>
      <c r="E398" s="14">
        <v>355</v>
      </c>
      <c r="F398" s="14">
        <v>45</v>
      </c>
      <c r="G398" s="14">
        <v>95</v>
      </c>
      <c r="H398" s="14">
        <v>50</v>
      </c>
      <c r="I398" s="14">
        <v>40</v>
      </c>
      <c r="J398" s="14">
        <v>50</v>
      </c>
      <c r="K398" s="14">
        <v>75</v>
      </c>
      <c r="L398" s="14">
        <v>3</v>
      </c>
      <c r="M398" s="14" t="b">
        <v>0</v>
      </c>
    </row>
    <row r="399" spans="1:13" ht="15" x14ac:dyDescent="0.4">
      <c r="A399" s="14">
        <v>348</v>
      </c>
      <c r="B399" s="14" t="s">
        <v>358</v>
      </c>
      <c r="C399" s="14" t="s">
        <v>247</v>
      </c>
      <c r="D399" s="14" t="s">
        <v>273</v>
      </c>
      <c r="E399" s="14">
        <v>495</v>
      </c>
      <c r="F399" s="14">
        <v>75</v>
      </c>
      <c r="G399" s="14">
        <v>125</v>
      </c>
      <c r="H399" s="14">
        <v>100</v>
      </c>
      <c r="I399" s="14">
        <v>70</v>
      </c>
      <c r="J399" s="14">
        <v>80</v>
      </c>
      <c r="K399" s="14">
        <v>45</v>
      </c>
      <c r="L399" s="14">
        <v>3</v>
      </c>
      <c r="M399" s="14" t="b">
        <v>0</v>
      </c>
    </row>
    <row r="400" spans="1:13" ht="15" x14ac:dyDescent="0.4">
      <c r="A400" s="14">
        <v>349</v>
      </c>
      <c r="B400" s="14" t="s">
        <v>357</v>
      </c>
      <c r="C400" s="14" t="s">
        <v>129</v>
      </c>
      <c r="D400" s="14"/>
      <c r="E400" s="14">
        <v>200</v>
      </c>
      <c r="F400" s="14">
        <v>20</v>
      </c>
      <c r="G400" s="14">
        <v>15</v>
      </c>
      <c r="H400" s="14">
        <v>20</v>
      </c>
      <c r="I400" s="14">
        <v>10</v>
      </c>
      <c r="J400" s="14">
        <v>55</v>
      </c>
      <c r="K400" s="14">
        <v>80</v>
      </c>
      <c r="L400" s="14">
        <v>3</v>
      </c>
      <c r="M400" s="14" t="b">
        <v>0</v>
      </c>
    </row>
    <row r="401" spans="1:13" ht="15" x14ac:dyDescent="0.4">
      <c r="A401" s="14">
        <v>350</v>
      </c>
      <c r="B401" s="14" t="s">
        <v>356</v>
      </c>
      <c r="C401" s="14" t="s">
        <v>129</v>
      </c>
      <c r="D401" s="14"/>
      <c r="E401" s="14">
        <v>540</v>
      </c>
      <c r="F401" s="14">
        <v>95</v>
      </c>
      <c r="G401" s="14">
        <v>60</v>
      </c>
      <c r="H401" s="14">
        <v>79</v>
      </c>
      <c r="I401" s="14">
        <v>100</v>
      </c>
      <c r="J401" s="14">
        <v>125</v>
      </c>
      <c r="K401" s="14">
        <v>81</v>
      </c>
      <c r="L401" s="14">
        <v>3</v>
      </c>
      <c r="M401" s="14" t="b">
        <v>0</v>
      </c>
    </row>
    <row r="402" spans="1:13" ht="15" x14ac:dyDescent="0.4">
      <c r="A402" s="14">
        <v>351</v>
      </c>
      <c r="B402" s="14" t="s">
        <v>355</v>
      </c>
      <c r="C402" s="14" t="s">
        <v>230</v>
      </c>
      <c r="D402" s="14"/>
      <c r="E402" s="14">
        <v>420</v>
      </c>
      <c r="F402" s="14">
        <v>70</v>
      </c>
      <c r="G402" s="14">
        <v>70</v>
      </c>
      <c r="H402" s="14">
        <v>70</v>
      </c>
      <c r="I402" s="14">
        <v>70</v>
      </c>
      <c r="J402" s="14">
        <v>70</v>
      </c>
      <c r="K402" s="14">
        <v>70</v>
      </c>
      <c r="L402" s="14">
        <v>3</v>
      </c>
      <c r="M402" s="14" t="b">
        <v>0</v>
      </c>
    </row>
    <row r="403" spans="1:13" ht="15" x14ac:dyDescent="0.4">
      <c r="A403" s="14">
        <v>352</v>
      </c>
      <c r="B403" s="14" t="s">
        <v>354</v>
      </c>
      <c r="C403" s="14" t="s">
        <v>230</v>
      </c>
      <c r="D403" s="14"/>
      <c r="E403" s="14">
        <v>440</v>
      </c>
      <c r="F403" s="14">
        <v>60</v>
      </c>
      <c r="G403" s="14">
        <v>90</v>
      </c>
      <c r="H403" s="14">
        <v>70</v>
      </c>
      <c r="I403" s="14">
        <v>60</v>
      </c>
      <c r="J403" s="14">
        <v>120</v>
      </c>
      <c r="K403" s="14">
        <v>40</v>
      </c>
      <c r="L403" s="14">
        <v>3</v>
      </c>
      <c r="M403" s="14" t="b">
        <v>0</v>
      </c>
    </row>
    <row r="404" spans="1:13" ht="15" x14ac:dyDescent="0.4">
      <c r="A404" s="14">
        <v>353</v>
      </c>
      <c r="B404" s="14" t="s">
        <v>353</v>
      </c>
      <c r="C404" s="14" t="s">
        <v>239</v>
      </c>
      <c r="D404" s="14"/>
      <c r="E404" s="14">
        <v>295</v>
      </c>
      <c r="F404" s="14">
        <v>44</v>
      </c>
      <c r="G404" s="14">
        <v>75</v>
      </c>
      <c r="H404" s="14">
        <v>35</v>
      </c>
      <c r="I404" s="14">
        <v>63</v>
      </c>
      <c r="J404" s="14">
        <v>33</v>
      </c>
      <c r="K404" s="14">
        <v>45</v>
      </c>
      <c r="L404" s="14">
        <v>3</v>
      </c>
      <c r="M404" s="14" t="b">
        <v>0</v>
      </c>
    </row>
    <row r="405" spans="1:13" ht="15" x14ac:dyDescent="0.4">
      <c r="A405" s="14">
        <v>354</v>
      </c>
      <c r="B405" s="14" t="s">
        <v>352</v>
      </c>
      <c r="C405" s="14" t="s">
        <v>239</v>
      </c>
      <c r="D405" s="14"/>
      <c r="E405" s="14">
        <v>455</v>
      </c>
      <c r="F405" s="14">
        <v>64</v>
      </c>
      <c r="G405" s="14">
        <v>115</v>
      </c>
      <c r="H405" s="14">
        <v>65</v>
      </c>
      <c r="I405" s="14">
        <v>83</v>
      </c>
      <c r="J405" s="14">
        <v>63</v>
      </c>
      <c r="K405" s="14">
        <v>65</v>
      </c>
      <c r="L405" s="14">
        <v>3</v>
      </c>
      <c r="M405" s="14" t="b">
        <v>0</v>
      </c>
    </row>
    <row r="406" spans="1:13" ht="15" x14ac:dyDescent="0.4">
      <c r="A406" s="14">
        <v>354</v>
      </c>
      <c r="B406" s="14" t="s">
        <v>351</v>
      </c>
      <c r="C406" s="14" t="s">
        <v>239</v>
      </c>
      <c r="D406" s="14"/>
      <c r="E406" s="14">
        <v>555</v>
      </c>
      <c r="F406" s="14">
        <v>64</v>
      </c>
      <c r="G406" s="14">
        <v>165</v>
      </c>
      <c r="H406" s="14">
        <v>75</v>
      </c>
      <c r="I406" s="14">
        <v>93</v>
      </c>
      <c r="J406" s="14">
        <v>83</v>
      </c>
      <c r="K406" s="14">
        <v>75</v>
      </c>
      <c r="L406" s="14">
        <v>3</v>
      </c>
      <c r="M406" s="14" t="b">
        <v>0</v>
      </c>
    </row>
    <row r="407" spans="1:13" ht="15" x14ac:dyDescent="0.4">
      <c r="A407" s="14">
        <v>355</v>
      </c>
      <c r="B407" s="14" t="s">
        <v>350</v>
      </c>
      <c r="C407" s="14" t="s">
        <v>239</v>
      </c>
      <c r="D407" s="14"/>
      <c r="E407" s="14">
        <v>295</v>
      </c>
      <c r="F407" s="14">
        <v>20</v>
      </c>
      <c r="G407" s="14">
        <v>40</v>
      </c>
      <c r="H407" s="14">
        <v>90</v>
      </c>
      <c r="I407" s="14">
        <v>30</v>
      </c>
      <c r="J407" s="14">
        <v>90</v>
      </c>
      <c r="K407" s="14">
        <v>25</v>
      </c>
      <c r="L407" s="14">
        <v>3</v>
      </c>
      <c r="M407" s="14" t="b">
        <v>0</v>
      </c>
    </row>
    <row r="408" spans="1:13" ht="15" x14ac:dyDescent="0.4">
      <c r="A408" s="14">
        <v>356</v>
      </c>
      <c r="B408" s="14" t="s">
        <v>349</v>
      </c>
      <c r="C408" s="14" t="s">
        <v>239</v>
      </c>
      <c r="D408" s="14"/>
      <c r="E408" s="14">
        <v>455</v>
      </c>
      <c r="F408" s="14">
        <v>40</v>
      </c>
      <c r="G408" s="14">
        <v>70</v>
      </c>
      <c r="H408" s="14">
        <v>130</v>
      </c>
      <c r="I408" s="14">
        <v>60</v>
      </c>
      <c r="J408" s="14">
        <v>130</v>
      </c>
      <c r="K408" s="14">
        <v>25</v>
      </c>
      <c r="L408" s="14">
        <v>3</v>
      </c>
      <c r="M408" s="14" t="b">
        <v>0</v>
      </c>
    </row>
    <row r="409" spans="1:13" ht="15" x14ac:dyDescent="0.4">
      <c r="A409" s="14">
        <v>357</v>
      </c>
      <c r="B409" s="14" t="s">
        <v>348</v>
      </c>
      <c r="C409" s="14" t="s">
        <v>137</v>
      </c>
      <c r="D409" s="14" t="s">
        <v>241</v>
      </c>
      <c r="E409" s="14">
        <v>460</v>
      </c>
      <c r="F409" s="14">
        <v>99</v>
      </c>
      <c r="G409" s="14">
        <v>68</v>
      </c>
      <c r="H409" s="14">
        <v>83</v>
      </c>
      <c r="I409" s="14">
        <v>72</v>
      </c>
      <c r="J409" s="14">
        <v>87</v>
      </c>
      <c r="K409" s="14">
        <v>51</v>
      </c>
      <c r="L409" s="14">
        <v>3</v>
      </c>
      <c r="M409" s="14" t="b">
        <v>0</v>
      </c>
    </row>
    <row r="410" spans="1:13" ht="15" x14ac:dyDescent="0.4">
      <c r="A410" s="14">
        <v>358</v>
      </c>
      <c r="B410" s="14" t="s">
        <v>347</v>
      </c>
      <c r="C410" s="14" t="s">
        <v>245</v>
      </c>
      <c r="D410" s="14"/>
      <c r="E410" s="14">
        <v>425</v>
      </c>
      <c r="F410" s="14">
        <v>65</v>
      </c>
      <c r="G410" s="14">
        <v>50</v>
      </c>
      <c r="H410" s="14">
        <v>70</v>
      </c>
      <c r="I410" s="14">
        <v>95</v>
      </c>
      <c r="J410" s="14">
        <v>80</v>
      </c>
      <c r="K410" s="14">
        <v>65</v>
      </c>
      <c r="L410" s="14">
        <v>3</v>
      </c>
      <c r="M410" s="14" t="b">
        <v>0</v>
      </c>
    </row>
    <row r="411" spans="1:13" ht="15" x14ac:dyDescent="0.4">
      <c r="A411" s="14">
        <v>359</v>
      </c>
      <c r="B411" s="14" t="s">
        <v>346</v>
      </c>
      <c r="C411" s="14" t="s">
        <v>238</v>
      </c>
      <c r="D411" s="14"/>
      <c r="E411" s="14">
        <v>465</v>
      </c>
      <c r="F411" s="14">
        <v>65</v>
      </c>
      <c r="G411" s="14">
        <v>130</v>
      </c>
      <c r="H411" s="14">
        <v>60</v>
      </c>
      <c r="I411" s="14">
        <v>75</v>
      </c>
      <c r="J411" s="14">
        <v>60</v>
      </c>
      <c r="K411" s="14">
        <v>75</v>
      </c>
      <c r="L411" s="14">
        <v>3</v>
      </c>
      <c r="M411" s="14" t="b">
        <v>0</v>
      </c>
    </row>
    <row r="412" spans="1:13" ht="15" x14ac:dyDescent="0.4">
      <c r="A412" s="14">
        <v>359</v>
      </c>
      <c r="B412" s="14" t="s">
        <v>345</v>
      </c>
      <c r="C412" s="14" t="s">
        <v>238</v>
      </c>
      <c r="D412" s="14"/>
      <c r="E412" s="14">
        <v>565</v>
      </c>
      <c r="F412" s="14">
        <v>65</v>
      </c>
      <c r="G412" s="14">
        <v>150</v>
      </c>
      <c r="H412" s="14">
        <v>60</v>
      </c>
      <c r="I412" s="14">
        <v>115</v>
      </c>
      <c r="J412" s="14">
        <v>60</v>
      </c>
      <c r="K412" s="14">
        <v>115</v>
      </c>
      <c r="L412" s="14">
        <v>3</v>
      </c>
      <c r="M412" s="14" t="b">
        <v>0</v>
      </c>
    </row>
    <row r="413" spans="1:13" ht="15" x14ac:dyDescent="0.4">
      <c r="A413" s="14">
        <v>360</v>
      </c>
      <c r="B413" s="14" t="s">
        <v>344</v>
      </c>
      <c r="C413" s="14" t="s">
        <v>245</v>
      </c>
      <c r="D413" s="14"/>
      <c r="E413" s="14">
        <v>260</v>
      </c>
      <c r="F413" s="14">
        <v>95</v>
      </c>
      <c r="G413" s="14">
        <v>23</v>
      </c>
      <c r="H413" s="14">
        <v>48</v>
      </c>
      <c r="I413" s="14">
        <v>23</v>
      </c>
      <c r="J413" s="14">
        <v>48</v>
      </c>
      <c r="K413" s="14">
        <v>23</v>
      </c>
      <c r="L413" s="14">
        <v>3</v>
      </c>
      <c r="M413" s="14" t="b">
        <v>0</v>
      </c>
    </row>
    <row r="414" spans="1:13" ht="15" x14ac:dyDescent="0.4">
      <c r="A414" s="14">
        <v>361</v>
      </c>
      <c r="B414" s="14" t="s">
        <v>343</v>
      </c>
      <c r="C414" s="14" t="s">
        <v>322</v>
      </c>
      <c r="D414" s="14"/>
      <c r="E414" s="14">
        <v>300</v>
      </c>
      <c r="F414" s="14">
        <v>50</v>
      </c>
      <c r="G414" s="14">
        <v>50</v>
      </c>
      <c r="H414" s="14">
        <v>50</v>
      </c>
      <c r="I414" s="14">
        <v>50</v>
      </c>
      <c r="J414" s="14">
        <v>50</v>
      </c>
      <c r="K414" s="14">
        <v>50</v>
      </c>
      <c r="L414" s="14">
        <v>3</v>
      </c>
      <c r="M414" s="14" t="b">
        <v>0</v>
      </c>
    </row>
    <row r="415" spans="1:13" ht="15" x14ac:dyDescent="0.4">
      <c r="A415" s="14">
        <v>362</v>
      </c>
      <c r="B415" s="14" t="s">
        <v>342</v>
      </c>
      <c r="C415" s="14" t="s">
        <v>322</v>
      </c>
      <c r="D415" s="14"/>
      <c r="E415" s="14">
        <v>480</v>
      </c>
      <c r="F415" s="14">
        <v>80</v>
      </c>
      <c r="G415" s="14">
        <v>80</v>
      </c>
      <c r="H415" s="14">
        <v>80</v>
      </c>
      <c r="I415" s="14">
        <v>80</v>
      </c>
      <c r="J415" s="14">
        <v>80</v>
      </c>
      <c r="K415" s="14">
        <v>80</v>
      </c>
      <c r="L415" s="14">
        <v>3</v>
      </c>
      <c r="M415" s="14" t="b">
        <v>0</v>
      </c>
    </row>
    <row r="416" spans="1:13" ht="15" x14ac:dyDescent="0.4">
      <c r="A416" s="14">
        <v>362</v>
      </c>
      <c r="B416" s="14" t="s">
        <v>341</v>
      </c>
      <c r="C416" s="14" t="s">
        <v>322</v>
      </c>
      <c r="D416" s="14"/>
      <c r="E416" s="14">
        <v>580</v>
      </c>
      <c r="F416" s="14">
        <v>80</v>
      </c>
      <c r="G416" s="14">
        <v>120</v>
      </c>
      <c r="H416" s="14">
        <v>80</v>
      </c>
      <c r="I416" s="14">
        <v>120</v>
      </c>
      <c r="J416" s="14">
        <v>80</v>
      </c>
      <c r="K416" s="14">
        <v>100</v>
      </c>
      <c r="L416" s="14">
        <v>3</v>
      </c>
      <c r="M416" s="14" t="b">
        <v>0</v>
      </c>
    </row>
    <row r="417" spans="1:13" ht="15" x14ac:dyDescent="0.4">
      <c r="A417" s="14">
        <v>363</v>
      </c>
      <c r="B417" s="14" t="s">
        <v>340</v>
      </c>
      <c r="C417" s="14" t="s">
        <v>322</v>
      </c>
      <c r="D417" s="14" t="s">
        <v>129</v>
      </c>
      <c r="E417" s="14">
        <v>290</v>
      </c>
      <c r="F417" s="14">
        <v>70</v>
      </c>
      <c r="G417" s="14">
        <v>40</v>
      </c>
      <c r="H417" s="14">
        <v>50</v>
      </c>
      <c r="I417" s="14">
        <v>55</v>
      </c>
      <c r="J417" s="14">
        <v>50</v>
      </c>
      <c r="K417" s="14">
        <v>25</v>
      </c>
      <c r="L417" s="14">
        <v>3</v>
      </c>
      <c r="M417" s="14" t="b">
        <v>0</v>
      </c>
    </row>
    <row r="418" spans="1:13" ht="15" x14ac:dyDescent="0.4">
      <c r="A418" s="14">
        <v>364</v>
      </c>
      <c r="B418" s="14" t="s">
        <v>339</v>
      </c>
      <c r="C418" s="14" t="s">
        <v>322</v>
      </c>
      <c r="D418" s="14" t="s">
        <v>129</v>
      </c>
      <c r="E418" s="14">
        <v>410</v>
      </c>
      <c r="F418" s="14">
        <v>90</v>
      </c>
      <c r="G418" s="14">
        <v>60</v>
      </c>
      <c r="H418" s="14">
        <v>70</v>
      </c>
      <c r="I418" s="14">
        <v>75</v>
      </c>
      <c r="J418" s="14">
        <v>70</v>
      </c>
      <c r="K418" s="14">
        <v>45</v>
      </c>
      <c r="L418" s="14">
        <v>3</v>
      </c>
      <c r="M418" s="14" t="b">
        <v>0</v>
      </c>
    </row>
    <row r="419" spans="1:13" ht="15" x14ac:dyDescent="0.4">
      <c r="A419" s="14">
        <v>365</v>
      </c>
      <c r="B419" s="14" t="s">
        <v>338</v>
      </c>
      <c r="C419" s="14" t="s">
        <v>322</v>
      </c>
      <c r="D419" s="14" t="s">
        <v>129</v>
      </c>
      <c r="E419" s="14">
        <v>530</v>
      </c>
      <c r="F419" s="14">
        <v>110</v>
      </c>
      <c r="G419" s="14">
        <v>80</v>
      </c>
      <c r="H419" s="14">
        <v>90</v>
      </c>
      <c r="I419" s="14">
        <v>95</v>
      </c>
      <c r="J419" s="14">
        <v>90</v>
      </c>
      <c r="K419" s="14">
        <v>65</v>
      </c>
      <c r="L419" s="14">
        <v>3</v>
      </c>
      <c r="M419" s="14" t="b">
        <v>0</v>
      </c>
    </row>
    <row r="420" spans="1:13" ht="15" x14ac:dyDescent="0.4">
      <c r="A420" s="14">
        <v>366</v>
      </c>
      <c r="B420" s="14" t="s">
        <v>337</v>
      </c>
      <c r="C420" s="14" t="s">
        <v>129</v>
      </c>
      <c r="D420" s="14"/>
      <c r="E420" s="14">
        <v>345</v>
      </c>
      <c r="F420" s="14">
        <v>35</v>
      </c>
      <c r="G420" s="14">
        <v>64</v>
      </c>
      <c r="H420" s="14">
        <v>85</v>
      </c>
      <c r="I420" s="14">
        <v>74</v>
      </c>
      <c r="J420" s="14">
        <v>55</v>
      </c>
      <c r="K420" s="14">
        <v>32</v>
      </c>
      <c r="L420" s="14">
        <v>3</v>
      </c>
      <c r="M420" s="14" t="b">
        <v>0</v>
      </c>
    </row>
    <row r="421" spans="1:13" ht="15" x14ac:dyDescent="0.4">
      <c r="A421" s="14">
        <v>367</v>
      </c>
      <c r="B421" s="14" t="s">
        <v>336</v>
      </c>
      <c r="C421" s="14" t="s">
        <v>129</v>
      </c>
      <c r="D421" s="14"/>
      <c r="E421" s="14">
        <v>485</v>
      </c>
      <c r="F421" s="14">
        <v>55</v>
      </c>
      <c r="G421" s="14">
        <v>104</v>
      </c>
      <c r="H421" s="14">
        <v>105</v>
      </c>
      <c r="I421" s="14">
        <v>94</v>
      </c>
      <c r="J421" s="14">
        <v>75</v>
      </c>
      <c r="K421" s="14">
        <v>52</v>
      </c>
      <c r="L421" s="14">
        <v>3</v>
      </c>
      <c r="M421" s="14" t="b">
        <v>0</v>
      </c>
    </row>
    <row r="422" spans="1:13" ht="15" x14ac:dyDescent="0.4">
      <c r="A422" s="14">
        <v>368</v>
      </c>
      <c r="B422" s="14" t="s">
        <v>335</v>
      </c>
      <c r="C422" s="14" t="s">
        <v>129</v>
      </c>
      <c r="D422" s="14"/>
      <c r="E422" s="14">
        <v>485</v>
      </c>
      <c r="F422" s="14">
        <v>55</v>
      </c>
      <c r="G422" s="14">
        <v>84</v>
      </c>
      <c r="H422" s="14">
        <v>105</v>
      </c>
      <c r="I422" s="14">
        <v>114</v>
      </c>
      <c r="J422" s="14">
        <v>75</v>
      </c>
      <c r="K422" s="14">
        <v>52</v>
      </c>
      <c r="L422" s="14">
        <v>3</v>
      </c>
      <c r="M422" s="14" t="b">
        <v>0</v>
      </c>
    </row>
    <row r="423" spans="1:13" ht="15" x14ac:dyDescent="0.4">
      <c r="A423" s="14">
        <v>369</v>
      </c>
      <c r="B423" s="14" t="s">
        <v>334</v>
      </c>
      <c r="C423" s="14" t="s">
        <v>129</v>
      </c>
      <c r="D423" s="14" t="s">
        <v>247</v>
      </c>
      <c r="E423" s="14">
        <v>485</v>
      </c>
      <c r="F423" s="14">
        <v>100</v>
      </c>
      <c r="G423" s="14">
        <v>90</v>
      </c>
      <c r="H423" s="14">
        <v>130</v>
      </c>
      <c r="I423" s="14">
        <v>45</v>
      </c>
      <c r="J423" s="14">
        <v>65</v>
      </c>
      <c r="K423" s="14">
        <v>55</v>
      </c>
      <c r="L423" s="14">
        <v>3</v>
      </c>
      <c r="M423" s="14" t="b">
        <v>0</v>
      </c>
    </row>
    <row r="424" spans="1:13" ht="15" x14ac:dyDescent="0.4">
      <c r="A424" s="14">
        <v>370</v>
      </c>
      <c r="B424" s="14" t="s">
        <v>333</v>
      </c>
      <c r="C424" s="14" t="s">
        <v>129</v>
      </c>
      <c r="D424" s="14"/>
      <c r="E424" s="14">
        <v>330</v>
      </c>
      <c r="F424" s="14">
        <v>43</v>
      </c>
      <c r="G424" s="14">
        <v>30</v>
      </c>
      <c r="H424" s="14">
        <v>55</v>
      </c>
      <c r="I424" s="14">
        <v>40</v>
      </c>
      <c r="J424" s="14">
        <v>65</v>
      </c>
      <c r="K424" s="14">
        <v>97</v>
      </c>
      <c r="L424" s="14">
        <v>3</v>
      </c>
      <c r="M424" s="14" t="b">
        <v>0</v>
      </c>
    </row>
    <row r="425" spans="1:13" ht="15" x14ac:dyDescent="0.4">
      <c r="A425" s="14">
        <v>371</v>
      </c>
      <c r="B425" s="14" t="s">
        <v>332</v>
      </c>
      <c r="C425" s="14" t="s">
        <v>233</v>
      </c>
      <c r="D425" s="14"/>
      <c r="E425" s="14">
        <v>300</v>
      </c>
      <c r="F425" s="14">
        <v>45</v>
      </c>
      <c r="G425" s="14">
        <v>75</v>
      </c>
      <c r="H425" s="14">
        <v>60</v>
      </c>
      <c r="I425" s="14">
        <v>40</v>
      </c>
      <c r="J425" s="14">
        <v>30</v>
      </c>
      <c r="K425" s="14">
        <v>50</v>
      </c>
      <c r="L425" s="14">
        <v>3</v>
      </c>
      <c r="M425" s="14" t="b">
        <v>0</v>
      </c>
    </row>
    <row r="426" spans="1:13" ht="15" x14ac:dyDescent="0.4">
      <c r="A426" s="14">
        <v>372</v>
      </c>
      <c r="B426" s="14" t="s">
        <v>331</v>
      </c>
      <c r="C426" s="14" t="s">
        <v>233</v>
      </c>
      <c r="D426" s="14"/>
      <c r="E426" s="14">
        <v>420</v>
      </c>
      <c r="F426" s="14">
        <v>65</v>
      </c>
      <c r="G426" s="14">
        <v>95</v>
      </c>
      <c r="H426" s="14">
        <v>100</v>
      </c>
      <c r="I426" s="14">
        <v>60</v>
      </c>
      <c r="J426" s="14">
        <v>50</v>
      </c>
      <c r="K426" s="14">
        <v>50</v>
      </c>
      <c r="L426" s="14">
        <v>3</v>
      </c>
      <c r="M426" s="14" t="b">
        <v>0</v>
      </c>
    </row>
    <row r="427" spans="1:13" ht="15" x14ac:dyDescent="0.4">
      <c r="A427" s="14">
        <v>373</v>
      </c>
      <c r="B427" s="14" t="s">
        <v>330</v>
      </c>
      <c r="C427" s="14" t="s">
        <v>233</v>
      </c>
      <c r="D427" s="14" t="s">
        <v>241</v>
      </c>
      <c r="E427" s="14">
        <v>600</v>
      </c>
      <c r="F427" s="14">
        <v>95</v>
      </c>
      <c r="G427" s="14">
        <v>135</v>
      </c>
      <c r="H427" s="14">
        <v>80</v>
      </c>
      <c r="I427" s="14">
        <v>110</v>
      </c>
      <c r="J427" s="14">
        <v>80</v>
      </c>
      <c r="K427" s="14">
        <v>100</v>
      </c>
      <c r="L427" s="14">
        <v>3</v>
      </c>
      <c r="M427" s="14" t="b">
        <v>0</v>
      </c>
    </row>
    <row r="428" spans="1:13" ht="15" x14ac:dyDescent="0.4">
      <c r="A428" s="14">
        <v>373</v>
      </c>
      <c r="B428" s="14" t="s">
        <v>329</v>
      </c>
      <c r="C428" s="14" t="s">
        <v>233</v>
      </c>
      <c r="D428" s="14" t="s">
        <v>241</v>
      </c>
      <c r="E428" s="14">
        <v>700</v>
      </c>
      <c r="F428" s="14">
        <v>95</v>
      </c>
      <c r="G428" s="14">
        <v>145</v>
      </c>
      <c r="H428" s="14">
        <v>130</v>
      </c>
      <c r="I428" s="14">
        <v>120</v>
      </c>
      <c r="J428" s="14">
        <v>90</v>
      </c>
      <c r="K428" s="14">
        <v>120</v>
      </c>
      <c r="L428" s="14">
        <v>3</v>
      </c>
      <c r="M428" s="14" t="b">
        <v>0</v>
      </c>
    </row>
    <row r="429" spans="1:13" ht="15" x14ac:dyDescent="0.4">
      <c r="A429" s="14">
        <v>374</v>
      </c>
      <c r="B429" s="14" t="s">
        <v>328</v>
      </c>
      <c r="C429" s="14" t="s">
        <v>225</v>
      </c>
      <c r="D429" s="14" t="s">
        <v>245</v>
      </c>
      <c r="E429" s="14">
        <v>300</v>
      </c>
      <c r="F429" s="14">
        <v>40</v>
      </c>
      <c r="G429" s="14">
        <v>55</v>
      </c>
      <c r="H429" s="14">
        <v>80</v>
      </c>
      <c r="I429" s="14">
        <v>35</v>
      </c>
      <c r="J429" s="14">
        <v>60</v>
      </c>
      <c r="K429" s="14">
        <v>30</v>
      </c>
      <c r="L429" s="14">
        <v>3</v>
      </c>
      <c r="M429" s="14" t="b">
        <v>0</v>
      </c>
    </row>
    <row r="430" spans="1:13" ht="15" x14ac:dyDescent="0.4">
      <c r="A430" s="14">
        <v>375</v>
      </c>
      <c r="B430" s="14" t="s">
        <v>327</v>
      </c>
      <c r="C430" s="14" t="s">
        <v>225</v>
      </c>
      <c r="D430" s="14" t="s">
        <v>245</v>
      </c>
      <c r="E430" s="14">
        <v>420</v>
      </c>
      <c r="F430" s="14">
        <v>60</v>
      </c>
      <c r="G430" s="14">
        <v>75</v>
      </c>
      <c r="H430" s="14">
        <v>100</v>
      </c>
      <c r="I430" s="14">
        <v>55</v>
      </c>
      <c r="J430" s="14">
        <v>80</v>
      </c>
      <c r="K430" s="14">
        <v>50</v>
      </c>
      <c r="L430" s="14">
        <v>3</v>
      </c>
      <c r="M430" s="14" t="b">
        <v>0</v>
      </c>
    </row>
    <row r="431" spans="1:13" ht="15" x14ac:dyDescent="0.4">
      <c r="A431" s="14">
        <v>376</v>
      </c>
      <c r="B431" s="14" t="s">
        <v>326</v>
      </c>
      <c r="C431" s="14" t="s">
        <v>225</v>
      </c>
      <c r="D431" s="14" t="s">
        <v>245</v>
      </c>
      <c r="E431" s="14">
        <v>600</v>
      </c>
      <c r="F431" s="14">
        <v>80</v>
      </c>
      <c r="G431" s="14">
        <v>135</v>
      </c>
      <c r="H431" s="14">
        <v>130</v>
      </c>
      <c r="I431" s="14">
        <v>95</v>
      </c>
      <c r="J431" s="14">
        <v>90</v>
      </c>
      <c r="K431" s="14">
        <v>70</v>
      </c>
      <c r="L431" s="14">
        <v>3</v>
      </c>
      <c r="M431" s="14" t="b">
        <v>0</v>
      </c>
    </row>
    <row r="432" spans="1:13" ht="15" x14ac:dyDescent="0.4">
      <c r="A432" s="14">
        <v>376</v>
      </c>
      <c r="B432" s="14" t="s">
        <v>325</v>
      </c>
      <c r="C432" s="14" t="s">
        <v>225</v>
      </c>
      <c r="D432" s="14" t="s">
        <v>245</v>
      </c>
      <c r="E432" s="14">
        <v>700</v>
      </c>
      <c r="F432" s="14">
        <v>80</v>
      </c>
      <c r="G432" s="14">
        <v>145</v>
      </c>
      <c r="H432" s="14">
        <v>150</v>
      </c>
      <c r="I432" s="14">
        <v>105</v>
      </c>
      <c r="J432" s="14">
        <v>110</v>
      </c>
      <c r="K432" s="14">
        <v>110</v>
      </c>
      <c r="L432" s="14">
        <v>3</v>
      </c>
      <c r="M432" s="14" t="b">
        <v>0</v>
      </c>
    </row>
    <row r="433" spans="1:13" ht="15" x14ac:dyDescent="0.4">
      <c r="A433" s="14">
        <v>377</v>
      </c>
      <c r="B433" s="14" t="s">
        <v>324</v>
      </c>
      <c r="C433" s="14" t="s">
        <v>247</v>
      </c>
      <c r="D433" s="14"/>
      <c r="E433" s="14">
        <v>580</v>
      </c>
      <c r="F433" s="14">
        <v>80</v>
      </c>
      <c r="G433" s="14">
        <v>100</v>
      </c>
      <c r="H433" s="14">
        <v>200</v>
      </c>
      <c r="I433" s="14">
        <v>50</v>
      </c>
      <c r="J433" s="14">
        <v>100</v>
      </c>
      <c r="K433" s="14">
        <v>50</v>
      </c>
      <c r="L433" s="14">
        <v>3</v>
      </c>
      <c r="M433" s="14" t="b">
        <v>1</v>
      </c>
    </row>
    <row r="434" spans="1:13" ht="15" x14ac:dyDescent="0.4">
      <c r="A434" s="14">
        <v>378</v>
      </c>
      <c r="B434" s="14" t="s">
        <v>323</v>
      </c>
      <c r="C434" s="14" t="s">
        <v>322</v>
      </c>
      <c r="D434" s="14"/>
      <c r="E434" s="14">
        <v>580</v>
      </c>
      <c r="F434" s="14">
        <v>80</v>
      </c>
      <c r="G434" s="14">
        <v>50</v>
      </c>
      <c r="H434" s="14">
        <v>100</v>
      </c>
      <c r="I434" s="14">
        <v>100</v>
      </c>
      <c r="J434" s="14">
        <v>200</v>
      </c>
      <c r="K434" s="14">
        <v>50</v>
      </c>
      <c r="L434" s="14">
        <v>3</v>
      </c>
      <c r="M434" s="14" t="b">
        <v>1</v>
      </c>
    </row>
    <row r="435" spans="1:13" ht="15" x14ac:dyDescent="0.4">
      <c r="A435" s="14">
        <v>379</v>
      </c>
      <c r="B435" s="14" t="s">
        <v>321</v>
      </c>
      <c r="C435" s="14" t="s">
        <v>225</v>
      </c>
      <c r="D435" s="14"/>
      <c r="E435" s="14">
        <v>580</v>
      </c>
      <c r="F435" s="14">
        <v>80</v>
      </c>
      <c r="G435" s="14">
        <v>75</v>
      </c>
      <c r="H435" s="14">
        <v>150</v>
      </c>
      <c r="I435" s="14">
        <v>75</v>
      </c>
      <c r="J435" s="14">
        <v>150</v>
      </c>
      <c r="K435" s="14">
        <v>50</v>
      </c>
      <c r="L435" s="14">
        <v>3</v>
      </c>
      <c r="M435" s="14" t="b">
        <v>1</v>
      </c>
    </row>
    <row r="436" spans="1:13" ht="15" x14ac:dyDescent="0.4">
      <c r="A436" s="14">
        <v>380</v>
      </c>
      <c r="B436" s="14" t="s">
        <v>320</v>
      </c>
      <c r="C436" s="14" t="s">
        <v>233</v>
      </c>
      <c r="D436" s="14" t="s">
        <v>245</v>
      </c>
      <c r="E436" s="14">
        <v>600</v>
      </c>
      <c r="F436" s="14">
        <v>80</v>
      </c>
      <c r="G436" s="14">
        <v>80</v>
      </c>
      <c r="H436" s="14">
        <v>90</v>
      </c>
      <c r="I436" s="14">
        <v>110</v>
      </c>
      <c r="J436" s="14">
        <v>130</v>
      </c>
      <c r="K436" s="14">
        <v>110</v>
      </c>
      <c r="L436" s="14">
        <v>3</v>
      </c>
      <c r="M436" s="14" t="b">
        <v>1</v>
      </c>
    </row>
    <row r="437" spans="1:13" ht="15" x14ac:dyDescent="0.4">
      <c r="A437" s="14">
        <v>380</v>
      </c>
      <c r="B437" s="14" t="s">
        <v>319</v>
      </c>
      <c r="C437" s="14" t="s">
        <v>233</v>
      </c>
      <c r="D437" s="14" t="s">
        <v>245</v>
      </c>
      <c r="E437" s="14">
        <v>700</v>
      </c>
      <c r="F437" s="14">
        <v>80</v>
      </c>
      <c r="G437" s="14">
        <v>100</v>
      </c>
      <c r="H437" s="14">
        <v>120</v>
      </c>
      <c r="I437" s="14">
        <v>140</v>
      </c>
      <c r="J437" s="14">
        <v>150</v>
      </c>
      <c r="K437" s="14">
        <v>110</v>
      </c>
      <c r="L437" s="14">
        <v>3</v>
      </c>
      <c r="M437" s="14" t="b">
        <v>1</v>
      </c>
    </row>
    <row r="438" spans="1:13" ht="15" x14ac:dyDescent="0.4">
      <c r="A438" s="14">
        <v>381</v>
      </c>
      <c r="B438" s="14" t="s">
        <v>318</v>
      </c>
      <c r="C438" s="14" t="s">
        <v>233</v>
      </c>
      <c r="D438" s="14" t="s">
        <v>245</v>
      </c>
      <c r="E438" s="14">
        <v>600</v>
      </c>
      <c r="F438" s="14">
        <v>80</v>
      </c>
      <c r="G438" s="14">
        <v>90</v>
      </c>
      <c r="H438" s="14">
        <v>80</v>
      </c>
      <c r="I438" s="14">
        <v>130</v>
      </c>
      <c r="J438" s="14">
        <v>110</v>
      </c>
      <c r="K438" s="14">
        <v>110</v>
      </c>
      <c r="L438" s="14">
        <v>3</v>
      </c>
      <c r="M438" s="14" t="b">
        <v>1</v>
      </c>
    </row>
    <row r="439" spans="1:13" ht="15" x14ac:dyDescent="0.4">
      <c r="A439" s="14">
        <v>381</v>
      </c>
      <c r="B439" s="14" t="s">
        <v>317</v>
      </c>
      <c r="C439" s="14" t="s">
        <v>233</v>
      </c>
      <c r="D439" s="14" t="s">
        <v>245</v>
      </c>
      <c r="E439" s="14">
        <v>700</v>
      </c>
      <c r="F439" s="14">
        <v>80</v>
      </c>
      <c r="G439" s="14">
        <v>130</v>
      </c>
      <c r="H439" s="14">
        <v>100</v>
      </c>
      <c r="I439" s="14">
        <v>160</v>
      </c>
      <c r="J439" s="14">
        <v>120</v>
      </c>
      <c r="K439" s="14">
        <v>110</v>
      </c>
      <c r="L439" s="14">
        <v>3</v>
      </c>
      <c r="M439" s="14" t="b">
        <v>1</v>
      </c>
    </row>
    <row r="440" spans="1:13" ht="15" x14ac:dyDescent="0.4">
      <c r="A440" s="14">
        <v>382</v>
      </c>
      <c r="B440" s="14" t="s">
        <v>316</v>
      </c>
      <c r="C440" s="14" t="s">
        <v>129</v>
      </c>
      <c r="D440" s="14"/>
      <c r="E440" s="14">
        <v>670</v>
      </c>
      <c r="F440" s="14">
        <v>100</v>
      </c>
      <c r="G440" s="14">
        <v>100</v>
      </c>
      <c r="H440" s="14">
        <v>90</v>
      </c>
      <c r="I440" s="14">
        <v>150</v>
      </c>
      <c r="J440" s="14">
        <v>140</v>
      </c>
      <c r="K440" s="14">
        <v>90</v>
      </c>
      <c r="L440" s="14">
        <v>3</v>
      </c>
      <c r="M440" s="14" t="b">
        <v>1</v>
      </c>
    </row>
    <row r="441" spans="1:13" ht="15" x14ac:dyDescent="0.4">
      <c r="A441" s="14">
        <v>382</v>
      </c>
      <c r="B441" s="14" t="s">
        <v>315</v>
      </c>
      <c r="C441" s="14" t="s">
        <v>129</v>
      </c>
      <c r="D441" s="14"/>
      <c r="E441" s="14">
        <v>770</v>
      </c>
      <c r="F441" s="14">
        <v>100</v>
      </c>
      <c r="G441" s="14">
        <v>150</v>
      </c>
      <c r="H441" s="14">
        <v>90</v>
      </c>
      <c r="I441" s="14">
        <v>180</v>
      </c>
      <c r="J441" s="14">
        <v>160</v>
      </c>
      <c r="K441" s="14">
        <v>90</v>
      </c>
      <c r="L441" s="14">
        <v>3</v>
      </c>
      <c r="M441" s="14" t="b">
        <v>1</v>
      </c>
    </row>
    <row r="442" spans="1:13" ht="15" x14ac:dyDescent="0.4">
      <c r="A442" s="14">
        <v>383</v>
      </c>
      <c r="B442" s="14" t="s">
        <v>314</v>
      </c>
      <c r="C442" s="14" t="s">
        <v>232</v>
      </c>
      <c r="D442" s="14"/>
      <c r="E442" s="14">
        <v>670</v>
      </c>
      <c r="F442" s="14">
        <v>100</v>
      </c>
      <c r="G442" s="14">
        <v>150</v>
      </c>
      <c r="H442" s="14">
        <v>140</v>
      </c>
      <c r="I442" s="14">
        <v>100</v>
      </c>
      <c r="J442" s="14">
        <v>90</v>
      </c>
      <c r="K442" s="14">
        <v>90</v>
      </c>
      <c r="L442" s="14">
        <v>3</v>
      </c>
      <c r="M442" s="14" t="b">
        <v>1</v>
      </c>
    </row>
    <row r="443" spans="1:13" ht="15" x14ac:dyDescent="0.4">
      <c r="A443" s="14">
        <v>383</v>
      </c>
      <c r="B443" s="14" t="s">
        <v>313</v>
      </c>
      <c r="C443" s="14" t="s">
        <v>232</v>
      </c>
      <c r="D443" s="14" t="s">
        <v>133</v>
      </c>
      <c r="E443" s="14">
        <v>770</v>
      </c>
      <c r="F443" s="14">
        <v>100</v>
      </c>
      <c r="G443" s="14">
        <v>180</v>
      </c>
      <c r="H443" s="14">
        <v>160</v>
      </c>
      <c r="I443" s="14">
        <v>150</v>
      </c>
      <c r="J443" s="14">
        <v>90</v>
      </c>
      <c r="K443" s="14">
        <v>90</v>
      </c>
      <c r="L443" s="14">
        <v>3</v>
      </c>
      <c r="M443" s="14" t="b">
        <v>1</v>
      </c>
    </row>
    <row r="444" spans="1:13" ht="15" x14ac:dyDescent="0.4">
      <c r="A444" s="14">
        <v>384</v>
      </c>
      <c r="B444" s="14" t="s">
        <v>312</v>
      </c>
      <c r="C444" s="14" t="s">
        <v>233</v>
      </c>
      <c r="D444" s="14" t="s">
        <v>241</v>
      </c>
      <c r="E444" s="14">
        <v>680</v>
      </c>
      <c r="F444" s="14">
        <v>105</v>
      </c>
      <c r="G444" s="14">
        <v>150</v>
      </c>
      <c r="H444" s="14">
        <v>90</v>
      </c>
      <c r="I444" s="14">
        <v>150</v>
      </c>
      <c r="J444" s="14">
        <v>90</v>
      </c>
      <c r="K444" s="14">
        <v>95</v>
      </c>
      <c r="L444" s="14">
        <v>3</v>
      </c>
      <c r="M444" s="14" t="b">
        <v>1</v>
      </c>
    </row>
    <row r="445" spans="1:13" ht="15" x14ac:dyDescent="0.4">
      <c r="A445" s="14">
        <v>384</v>
      </c>
      <c r="B445" s="14" t="s">
        <v>311</v>
      </c>
      <c r="C445" s="14" t="s">
        <v>233</v>
      </c>
      <c r="D445" s="14" t="s">
        <v>241</v>
      </c>
      <c r="E445" s="14">
        <v>780</v>
      </c>
      <c r="F445" s="14">
        <v>105</v>
      </c>
      <c r="G445" s="14">
        <v>180</v>
      </c>
      <c r="H445" s="14">
        <v>100</v>
      </c>
      <c r="I445" s="14">
        <v>180</v>
      </c>
      <c r="J445" s="14">
        <v>100</v>
      </c>
      <c r="K445" s="14">
        <v>115</v>
      </c>
      <c r="L445" s="14">
        <v>3</v>
      </c>
      <c r="M445" s="14" t="b">
        <v>1</v>
      </c>
    </row>
    <row r="446" spans="1:13" ht="15" x14ac:dyDescent="0.4">
      <c r="A446" s="14">
        <v>385</v>
      </c>
      <c r="B446" s="14" t="s">
        <v>310</v>
      </c>
      <c r="C446" s="14" t="s">
        <v>225</v>
      </c>
      <c r="D446" s="14" t="s">
        <v>245</v>
      </c>
      <c r="E446" s="14">
        <v>600</v>
      </c>
      <c r="F446" s="14">
        <v>100</v>
      </c>
      <c r="G446" s="14">
        <v>100</v>
      </c>
      <c r="H446" s="14">
        <v>100</v>
      </c>
      <c r="I446" s="14">
        <v>100</v>
      </c>
      <c r="J446" s="14">
        <v>100</v>
      </c>
      <c r="K446" s="14">
        <v>100</v>
      </c>
      <c r="L446" s="14">
        <v>3</v>
      </c>
      <c r="M446" s="14" t="b">
        <v>1</v>
      </c>
    </row>
    <row r="447" spans="1:13" ht="15" x14ac:dyDescent="0.4">
      <c r="A447" s="14">
        <v>386</v>
      </c>
      <c r="B447" s="14" t="s">
        <v>309</v>
      </c>
      <c r="C447" s="14" t="s">
        <v>245</v>
      </c>
      <c r="D447" s="14"/>
      <c r="E447" s="14">
        <v>600</v>
      </c>
      <c r="F447" s="14">
        <v>50</v>
      </c>
      <c r="G447" s="14">
        <v>150</v>
      </c>
      <c r="H447" s="14">
        <v>50</v>
      </c>
      <c r="I447" s="14">
        <v>150</v>
      </c>
      <c r="J447" s="14">
        <v>50</v>
      </c>
      <c r="K447" s="14">
        <v>150</v>
      </c>
      <c r="L447" s="14">
        <v>3</v>
      </c>
      <c r="M447" s="14" t="b">
        <v>1</v>
      </c>
    </row>
    <row r="448" spans="1:13" ht="15" x14ac:dyDescent="0.4">
      <c r="A448" s="14">
        <v>386</v>
      </c>
      <c r="B448" s="14" t="s">
        <v>308</v>
      </c>
      <c r="C448" s="14" t="s">
        <v>245</v>
      </c>
      <c r="D448" s="14"/>
      <c r="E448" s="14">
        <v>600</v>
      </c>
      <c r="F448" s="14">
        <v>50</v>
      </c>
      <c r="G448" s="14">
        <v>180</v>
      </c>
      <c r="H448" s="14">
        <v>20</v>
      </c>
      <c r="I448" s="14">
        <v>180</v>
      </c>
      <c r="J448" s="14">
        <v>20</v>
      </c>
      <c r="K448" s="14">
        <v>150</v>
      </c>
      <c r="L448" s="14">
        <v>3</v>
      </c>
      <c r="M448" s="14" t="b">
        <v>1</v>
      </c>
    </row>
    <row r="449" spans="1:13" ht="15" x14ac:dyDescent="0.4">
      <c r="A449" s="14">
        <v>386</v>
      </c>
      <c r="B449" s="14" t="s">
        <v>307</v>
      </c>
      <c r="C449" s="14" t="s">
        <v>245</v>
      </c>
      <c r="D449" s="14"/>
      <c r="E449" s="14">
        <v>600</v>
      </c>
      <c r="F449" s="14">
        <v>50</v>
      </c>
      <c r="G449" s="14">
        <v>70</v>
      </c>
      <c r="H449" s="14">
        <v>160</v>
      </c>
      <c r="I449" s="14">
        <v>70</v>
      </c>
      <c r="J449" s="14">
        <v>160</v>
      </c>
      <c r="K449" s="14">
        <v>90</v>
      </c>
      <c r="L449" s="14">
        <v>3</v>
      </c>
      <c r="M449" s="14" t="b">
        <v>1</v>
      </c>
    </row>
    <row r="450" spans="1:13" ht="15" x14ac:dyDescent="0.4">
      <c r="A450" s="14">
        <v>386</v>
      </c>
      <c r="B450" s="14" t="s">
        <v>306</v>
      </c>
      <c r="C450" s="14" t="s">
        <v>245</v>
      </c>
      <c r="D450" s="14"/>
      <c r="E450" s="14">
        <v>600</v>
      </c>
      <c r="F450" s="14">
        <v>50</v>
      </c>
      <c r="G450" s="14">
        <v>95</v>
      </c>
      <c r="H450" s="14">
        <v>90</v>
      </c>
      <c r="I450" s="14">
        <v>95</v>
      </c>
      <c r="J450" s="14">
        <v>90</v>
      </c>
      <c r="K450" s="14">
        <v>180</v>
      </c>
      <c r="L450" s="14">
        <v>3</v>
      </c>
      <c r="M450" s="14" t="b">
        <v>1</v>
      </c>
    </row>
    <row r="451" spans="1:13" ht="15" x14ac:dyDescent="0.4">
      <c r="A451" s="14">
        <v>387</v>
      </c>
      <c r="B451" s="14" t="s">
        <v>305</v>
      </c>
      <c r="C451" s="14" t="s">
        <v>137</v>
      </c>
      <c r="D451" s="14"/>
      <c r="E451" s="14">
        <v>318</v>
      </c>
      <c r="F451" s="14">
        <v>55</v>
      </c>
      <c r="G451" s="14">
        <v>68</v>
      </c>
      <c r="H451" s="14">
        <v>64</v>
      </c>
      <c r="I451" s="14">
        <v>45</v>
      </c>
      <c r="J451" s="14">
        <v>55</v>
      </c>
      <c r="K451" s="14">
        <v>31</v>
      </c>
      <c r="L451" s="14">
        <v>4</v>
      </c>
      <c r="M451" s="14" t="b">
        <v>0</v>
      </c>
    </row>
    <row r="452" spans="1:13" ht="15" x14ac:dyDescent="0.4">
      <c r="A452" s="14">
        <v>388</v>
      </c>
      <c r="B452" s="14" t="s">
        <v>304</v>
      </c>
      <c r="C452" s="14" t="s">
        <v>137</v>
      </c>
      <c r="D452" s="14"/>
      <c r="E452" s="14">
        <v>405</v>
      </c>
      <c r="F452" s="14">
        <v>75</v>
      </c>
      <c r="G452" s="14">
        <v>89</v>
      </c>
      <c r="H452" s="14">
        <v>85</v>
      </c>
      <c r="I452" s="14">
        <v>55</v>
      </c>
      <c r="J452" s="14">
        <v>65</v>
      </c>
      <c r="K452" s="14">
        <v>36</v>
      </c>
      <c r="L452" s="14">
        <v>4</v>
      </c>
      <c r="M452" s="14" t="b">
        <v>0</v>
      </c>
    </row>
    <row r="453" spans="1:13" ht="15" x14ac:dyDescent="0.4">
      <c r="A453" s="14">
        <v>389</v>
      </c>
      <c r="B453" s="14" t="s">
        <v>303</v>
      </c>
      <c r="C453" s="14" t="s">
        <v>137</v>
      </c>
      <c r="D453" s="14" t="s">
        <v>232</v>
      </c>
      <c r="E453" s="14">
        <v>525</v>
      </c>
      <c r="F453" s="14">
        <v>95</v>
      </c>
      <c r="G453" s="14">
        <v>109</v>
      </c>
      <c r="H453" s="14">
        <v>105</v>
      </c>
      <c r="I453" s="14">
        <v>75</v>
      </c>
      <c r="J453" s="14">
        <v>85</v>
      </c>
      <c r="K453" s="14">
        <v>56</v>
      </c>
      <c r="L453" s="14">
        <v>4</v>
      </c>
      <c r="M453" s="14" t="b">
        <v>0</v>
      </c>
    </row>
    <row r="454" spans="1:13" ht="15" x14ac:dyDescent="0.4">
      <c r="A454" s="14">
        <v>390</v>
      </c>
      <c r="B454" s="14" t="s">
        <v>302</v>
      </c>
      <c r="C454" s="14" t="s">
        <v>133</v>
      </c>
      <c r="D454" s="14"/>
      <c r="E454" s="14">
        <v>309</v>
      </c>
      <c r="F454" s="14">
        <v>44</v>
      </c>
      <c r="G454" s="14">
        <v>58</v>
      </c>
      <c r="H454" s="14">
        <v>44</v>
      </c>
      <c r="I454" s="14">
        <v>58</v>
      </c>
      <c r="J454" s="14">
        <v>44</v>
      </c>
      <c r="K454" s="14">
        <v>61</v>
      </c>
      <c r="L454" s="14">
        <v>4</v>
      </c>
      <c r="M454" s="14" t="b">
        <v>0</v>
      </c>
    </row>
    <row r="455" spans="1:13" ht="15" x14ac:dyDescent="0.4">
      <c r="A455" s="14">
        <v>391</v>
      </c>
      <c r="B455" s="14" t="s">
        <v>301</v>
      </c>
      <c r="C455" s="14" t="s">
        <v>133</v>
      </c>
      <c r="D455" s="14" t="s">
        <v>226</v>
      </c>
      <c r="E455" s="14">
        <v>405</v>
      </c>
      <c r="F455" s="14">
        <v>64</v>
      </c>
      <c r="G455" s="14">
        <v>78</v>
      </c>
      <c r="H455" s="14">
        <v>52</v>
      </c>
      <c r="I455" s="14">
        <v>78</v>
      </c>
      <c r="J455" s="14">
        <v>52</v>
      </c>
      <c r="K455" s="14">
        <v>81</v>
      </c>
      <c r="L455" s="14">
        <v>4</v>
      </c>
      <c r="M455" s="14" t="b">
        <v>0</v>
      </c>
    </row>
    <row r="456" spans="1:13" ht="15" x14ac:dyDescent="0.4">
      <c r="A456" s="14">
        <v>392</v>
      </c>
      <c r="B456" s="14" t="s">
        <v>300</v>
      </c>
      <c r="C456" s="14" t="s">
        <v>133</v>
      </c>
      <c r="D456" s="14" t="s">
        <v>226</v>
      </c>
      <c r="E456" s="14">
        <v>534</v>
      </c>
      <c r="F456" s="14">
        <v>76</v>
      </c>
      <c r="G456" s="14">
        <v>104</v>
      </c>
      <c r="H456" s="14">
        <v>71</v>
      </c>
      <c r="I456" s="14">
        <v>104</v>
      </c>
      <c r="J456" s="14">
        <v>71</v>
      </c>
      <c r="K456" s="14">
        <v>108</v>
      </c>
      <c r="L456" s="14">
        <v>4</v>
      </c>
      <c r="M456" s="14" t="b">
        <v>0</v>
      </c>
    </row>
    <row r="457" spans="1:13" ht="15" x14ac:dyDescent="0.4">
      <c r="A457" s="14">
        <v>393</v>
      </c>
      <c r="B457" s="14" t="s">
        <v>299</v>
      </c>
      <c r="C457" s="14" t="s">
        <v>129</v>
      </c>
      <c r="D457" s="14"/>
      <c r="E457" s="14">
        <v>314</v>
      </c>
      <c r="F457" s="14">
        <v>53</v>
      </c>
      <c r="G457" s="14">
        <v>51</v>
      </c>
      <c r="H457" s="14">
        <v>53</v>
      </c>
      <c r="I457" s="14">
        <v>61</v>
      </c>
      <c r="J457" s="14">
        <v>56</v>
      </c>
      <c r="K457" s="14">
        <v>40</v>
      </c>
      <c r="L457" s="14">
        <v>4</v>
      </c>
      <c r="M457" s="14" t="b">
        <v>0</v>
      </c>
    </row>
    <row r="458" spans="1:13" ht="15" x14ac:dyDescent="0.4">
      <c r="A458" s="14">
        <v>394</v>
      </c>
      <c r="B458" s="14" t="s">
        <v>298</v>
      </c>
      <c r="C458" s="14" t="s">
        <v>129</v>
      </c>
      <c r="D458" s="14"/>
      <c r="E458" s="14">
        <v>405</v>
      </c>
      <c r="F458" s="14">
        <v>64</v>
      </c>
      <c r="G458" s="14">
        <v>66</v>
      </c>
      <c r="H458" s="14">
        <v>68</v>
      </c>
      <c r="I458" s="14">
        <v>81</v>
      </c>
      <c r="J458" s="14">
        <v>76</v>
      </c>
      <c r="K458" s="14">
        <v>50</v>
      </c>
      <c r="L458" s="14">
        <v>4</v>
      </c>
      <c r="M458" s="14" t="b">
        <v>0</v>
      </c>
    </row>
    <row r="459" spans="1:13" ht="15" x14ac:dyDescent="0.4">
      <c r="A459" s="14">
        <v>395</v>
      </c>
      <c r="B459" s="14" t="s">
        <v>297</v>
      </c>
      <c r="C459" s="14" t="s">
        <v>129</v>
      </c>
      <c r="D459" s="14" t="s">
        <v>225</v>
      </c>
      <c r="E459" s="14">
        <v>530</v>
      </c>
      <c r="F459" s="14">
        <v>84</v>
      </c>
      <c r="G459" s="14">
        <v>86</v>
      </c>
      <c r="H459" s="14">
        <v>88</v>
      </c>
      <c r="I459" s="14">
        <v>111</v>
      </c>
      <c r="J459" s="14">
        <v>101</v>
      </c>
      <c r="K459" s="14">
        <v>60</v>
      </c>
      <c r="L459" s="14">
        <v>4</v>
      </c>
      <c r="M459" s="14" t="b">
        <v>0</v>
      </c>
    </row>
    <row r="460" spans="1:13" ht="15" x14ac:dyDescent="0.4">
      <c r="A460" s="14">
        <v>396</v>
      </c>
      <c r="B460" s="14" t="s">
        <v>296</v>
      </c>
      <c r="C460" s="14" t="s">
        <v>230</v>
      </c>
      <c r="D460" s="14" t="s">
        <v>241</v>
      </c>
      <c r="E460" s="14">
        <v>245</v>
      </c>
      <c r="F460" s="14">
        <v>40</v>
      </c>
      <c r="G460" s="14">
        <v>55</v>
      </c>
      <c r="H460" s="14">
        <v>30</v>
      </c>
      <c r="I460" s="14">
        <v>30</v>
      </c>
      <c r="J460" s="14">
        <v>30</v>
      </c>
      <c r="K460" s="14">
        <v>60</v>
      </c>
      <c r="L460" s="14">
        <v>4</v>
      </c>
      <c r="M460" s="14" t="b">
        <v>0</v>
      </c>
    </row>
    <row r="461" spans="1:13" ht="15" x14ac:dyDescent="0.4">
      <c r="A461" s="14">
        <v>397</v>
      </c>
      <c r="B461" s="14" t="s">
        <v>295</v>
      </c>
      <c r="C461" s="14" t="s">
        <v>230</v>
      </c>
      <c r="D461" s="14" t="s">
        <v>241</v>
      </c>
      <c r="E461" s="14">
        <v>340</v>
      </c>
      <c r="F461" s="14">
        <v>55</v>
      </c>
      <c r="G461" s="14">
        <v>75</v>
      </c>
      <c r="H461" s="14">
        <v>50</v>
      </c>
      <c r="I461" s="14">
        <v>40</v>
      </c>
      <c r="J461" s="14">
        <v>40</v>
      </c>
      <c r="K461" s="14">
        <v>80</v>
      </c>
      <c r="L461" s="14">
        <v>4</v>
      </c>
      <c r="M461" s="14" t="b">
        <v>0</v>
      </c>
    </row>
    <row r="462" spans="1:13" ht="15" x14ac:dyDescent="0.4">
      <c r="A462" s="14">
        <v>398</v>
      </c>
      <c r="B462" s="14" t="s">
        <v>294</v>
      </c>
      <c r="C462" s="14" t="s">
        <v>230</v>
      </c>
      <c r="D462" s="14" t="s">
        <v>241</v>
      </c>
      <c r="E462" s="14">
        <v>485</v>
      </c>
      <c r="F462" s="14">
        <v>85</v>
      </c>
      <c r="G462" s="14">
        <v>120</v>
      </c>
      <c r="H462" s="14">
        <v>70</v>
      </c>
      <c r="I462" s="14">
        <v>50</v>
      </c>
      <c r="J462" s="14">
        <v>60</v>
      </c>
      <c r="K462" s="14">
        <v>100</v>
      </c>
      <c r="L462" s="14">
        <v>4</v>
      </c>
      <c r="M462" s="14" t="b">
        <v>0</v>
      </c>
    </row>
    <row r="463" spans="1:13" ht="15" x14ac:dyDescent="0.4">
      <c r="A463" s="14">
        <v>399</v>
      </c>
      <c r="B463" s="14" t="s">
        <v>293</v>
      </c>
      <c r="C463" s="14" t="s">
        <v>230</v>
      </c>
      <c r="D463" s="14"/>
      <c r="E463" s="14">
        <v>250</v>
      </c>
      <c r="F463" s="14">
        <v>59</v>
      </c>
      <c r="G463" s="14">
        <v>45</v>
      </c>
      <c r="H463" s="14">
        <v>40</v>
      </c>
      <c r="I463" s="14">
        <v>35</v>
      </c>
      <c r="J463" s="14">
        <v>40</v>
      </c>
      <c r="K463" s="14">
        <v>31</v>
      </c>
      <c r="L463" s="14">
        <v>4</v>
      </c>
      <c r="M463" s="14" t="b">
        <v>0</v>
      </c>
    </row>
    <row r="464" spans="1:13" ht="15" x14ac:dyDescent="0.4">
      <c r="A464" s="14">
        <v>400</v>
      </c>
      <c r="B464" s="14" t="s">
        <v>292</v>
      </c>
      <c r="C464" s="14" t="s">
        <v>230</v>
      </c>
      <c r="D464" s="14" t="s">
        <v>129</v>
      </c>
      <c r="E464" s="14">
        <v>410</v>
      </c>
      <c r="F464" s="14">
        <v>79</v>
      </c>
      <c r="G464" s="14">
        <v>85</v>
      </c>
      <c r="H464" s="14">
        <v>60</v>
      </c>
      <c r="I464" s="14">
        <v>55</v>
      </c>
      <c r="J464" s="14">
        <v>60</v>
      </c>
      <c r="K464" s="14">
        <v>71</v>
      </c>
      <c r="L464" s="14">
        <v>4</v>
      </c>
      <c r="M464" s="14" t="b">
        <v>0</v>
      </c>
    </row>
    <row r="465" spans="1:13" ht="15" x14ac:dyDescent="0.4">
      <c r="A465" s="14">
        <v>401</v>
      </c>
      <c r="B465" s="14" t="s">
        <v>291</v>
      </c>
      <c r="C465" s="14" t="s">
        <v>273</v>
      </c>
      <c r="D465" s="14"/>
      <c r="E465" s="14">
        <v>194</v>
      </c>
      <c r="F465" s="14">
        <v>37</v>
      </c>
      <c r="G465" s="14">
        <v>25</v>
      </c>
      <c r="H465" s="14">
        <v>41</v>
      </c>
      <c r="I465" s="14">
        <v>25</v>
      </c>
      <c r="J465" s="14">
        <v>41</v>
      </c>
      <c r="K465" s="14">
        <v>25</v>
      </c>
      <c r="L465" s="14">
        <v>4</v>
      </c>
      <c r="M465" s="14" t="b">
        <v>0</v>
      </c>
    </row>
    <row r="466" spans="1:13" ht="15" x14ac:dyDescent="0.4">
      <c r="A466" s="14">
        <v>402</v>
      </c>
      <c r="B466" s="14" t="s">
        <v>290</v>
      </c>
      <c r="C466" s="14" t="s">
        <v>273</v>
      </c>
      <c r="D466" s="14"/>
      <c r="E466" s="14">
        <v>384</v>
      </c>
      <c r="F466" s="14">
        <v>77</v>
      </c>
      <c r="G466" s="14">
        <v>85</v>
      </c>
      <c r="H466" s="14">
        <v>51</v>
      </c>
      <c r="I466" s="14">
        <v>55</v>
      </c>
      <c r="J466" s="14">
        <v>51</v>
      </c>
      <c r="K466" s="14">
        <v>65</v>
      </c>
      <c r="L466" s="14">
        <v>4</v>
      </c>
      <c r="M466" s="14" t="b">
        <v>0</v>
      </c>
    </row>
    <row r="467" spans="1:13" ht="15" x14ac:dyDescent="0.4">
      <c r="A467" s="14">
        <v>403</v>
      </c>
      <c r="B467" s="14" t="s">
        <v>289</v>
      </c>
      <c r="C467" s="14" t="s">
        <v>271</v>
      </c>
      <c r="D467" s="14"/>
      <c r="E467" s="14">
        <v>263</v>
      </c>
      <c r="F467" s="14">
        <v>45</v>
      </c>
      <c r="G467" s="14">
        <v>65</v>
      </c>
      <c r="H467" s="14">
        <v>34</v>
      </c>
      <c r="I467" s="14">
        <v>40</v>
      </c>
      <c r="J467" s="14">
        <v>34</v>
      </c>
      <c r="K467" s="14">
        <v>45</v>
      </c>
      <c r="L467" s="14">
        <v>4</v>
      </c>
      <c r="M467" s="14" t="b">
        <v>0</v>
      </c>
    </row>
    <row r="468" spans="1:13" ht="15" x14ac:dyDescent="0.4">
      <c r="A468" s="14">
        <v>404</v>
      </c>
      <c r="B468" s="14" t="s">
        <v>288</v>
      </c>
      <c r="C468" s="14" t="s">
        <v>271</v>
      </c>
      <c r="D468" s="14"/>
      <c r="E468" s="14">
        <v>363</v>
      </c>
      <c r="F468" s="14">
        <v>60</v>
      </c>
      <c r="G468" s="14">
        <v>85</v>
      </c>
      <c r="H468" s="14">
        <v>49</v>
      </c>
      <c r="I468" s="14">
        <v>60</v>
      </c>
      <c r="J468" s="14">
        <v>49</v>
      </c>
      <c r="K468" s="14">
        <v>60</v>
      </c>
      <c r="L468" s="14">
        <v>4</v>
      </c>
      <c r="M468" s="14" t="b">
        <v>0</v>
      </c>
    </row>
    <row r="469" spans="1:13" ht="15" x14ac:dyDescent="0.4">
      <c r="A469" s="14">
        <v>405</v>
      </c>
      <c r="B469" s="14" t="s">
        <v>287</v>
      </c>
      <c r="C469" s="14" t="s">
        <v>271</v>
      </c>
      <c r="D469" s="14"/>
      <c r="E469" s="14">
        <v>523</v>
      </c>
      <c r="F469" s="14">
        <v>80</v>
      </c>
      <c r="G469" s="14">
        <v>120</v>
      </c>
      <c r="H469" s="14">
        <v>79</v>
      </c>
      <c r="I469" s="14">
        <v>95</v>
      </c>
      <c r="J469" s="14">
        <v>79</v>
      </c>
      <c r="K469" s="14">
        <v>70</v>
      </c>
      <c r="L469" s="14">
        <v>4</v>
      </c>
      <c r="M469" s="14" t="b">
        <v>0</v>
      </c>
    </row>
    <row r="470" spans="1:13" ht="15" x14ac:dyDescent="0.4">
      <c r="A470" s="14">
        <v>406</v>
      </c>
      <c r="B470" s="14" t="s">
        <v>286</v>
      </c>
      <c r="C470" s="14" t="s">
        <v>137</v>
      </c>
      <c r="D470" s="14" t="s">
        <v>251</v>
      </c>
      <c r="E470" s="14">
        <v>280</v>
      </c>
      <c r="F470" s="14">
        <v>40</v>
      </c>
      <c r="G470" s="14">
        <v>30</v>
      </c>
      <c r="H470" s="14">
        <v>35</v>
      </c>
      <c r="I470" s="14">
        <v>50</v>
      </c>
      <c r="J470" s="14">
        <v>70</v>
      </c>
      <c r="K470" s="14">
        <v>55</v>
      </c>
      <c r="L470" s="14">
        <v>4</v>
      </c>
      <c r="M470" s="14" t="b">
        <v>0</v>
      </c>
    </row>
    <row r="471" spans="1:13" ht="15" x14ac:dyDescent="0.4">
      <c r="A471" s="14">
        <v>407</v>
      </c>
      <c r="B471" s="14" t="s">
        <v>285</v>
      </c>
      <c r="C471" s="14" t="s">
        <v>137</v>
      </c>
      <c r="D471" s="14" t="s">
        <v>251</v>
      </c>
      <c r="E471" s="14">
        <v>515</v>
      </c>
      <c r="F471" s="14">
        <v>60</v>
      </c>
      <c r="G471" s="14">
        <v>70</v>
      </c>
      <c r="H471" s="14">
        <v>65</v>
      </c>
      <c r="I471" s="14">
        <v>125</v>
      </c>
      <c r="J471" s="14">
        <v>105</v>
      </c>
      <c r="K471" s="14">
        <v>90</v>
      </c>
      <c r="L471" s="14">
        <v>4</v>
      </c>
      <c r="M471" s="14" t="b">
        <v>0</v>
      </c>
    </row>
    <row r="472" spans="1:13" ht="15" x14ac:dyDescent="0.4">
      <c r="A472" s="14">
        <v>408</v>
      </c>
      <c r="B472" s="14" t="s">
        <v>284</v>
      </c>
      <c r="C472" s="14" t="s">
        <v>247</v>
      </c>
      <c r="D472" s="14"/>
      <c r="E472" s="14">
        <v>350</v>
      </c>
      <c r="F472" s="14">
        <v>67</v>
      </c>
      <c r="G472" s="14">
        <v>125</v>
      </c>
      <c r="H472" s="14">
        <v>40</v>
      </c>
      <c r="I472" s="14">
        <v>30</v>
      </c>
      <c r="J472" s="14">
        <v>30</v>
      </c>
      <c r="K472" s="14">
        <v>58</v>
      </c>
      <c r="L472" s="14">
        <v>4</v>
      </c>
      <c r="M472" s="14" t="b">
        <v>0</v>
      </c>
    </row>
    <row r="473" spans="1:13" ht="15" x14ac:dyDescent="0.4">
      <c r="A473" s="14">
        <v>409</v>
      </c>
      <c r="B473" s="14" t="s">
        <v>283</v>
      </c>
      <c r="C473" s="14" t="s">
        <v>247</v>
      </c>
      <c r="D473" s="14"/>
      <c r="E473" s="14">
        <v>495</v>
      </c>
      <c r="F473" s="14">
        <v>97</v>
      </c>
      <c r="G473" s="14">
        <v>165</v>
      </c>
      <c r="H473" s="14">
        <v>60</v>
      </c>
      <c r="I473" s="14">
        <v>65</v>
      </c>
      <c r="J473" s="14">
        <v>50</v>
      </c>
      <c r="K473" s="14">
        <v>58</v>
      </c>
      <c r="L473" s="14">
        <v>4</v>
      </c>
      <c r="M473" s="14" t="b">
        <v>0</v>
      </c>
    </row>
    <row r="474" spans="1:13" ht="15" x14ac:dyDescent="0.4">
      <c r="A474" s="14">
        <v>410</v>
      </c>
      <c r="B474" s="14" t="s">
        <v>282</v>
      </c>
      <c r="C474" s="14" t="s">
        <v>247</v>
      </c>
      <c r="D474" s="14" t="s">
        <v>225</v>
      </c>
      <c r="E474" s="14">
        <v>350</v>
      </c>
      <c r="F474" s="14">
        <v>30</v>
      </c>
      <c r="G474" s="14">
        <v>42</v>
      </c>
      <c r="H474" s="14">
        <v>118</v>
      </c>
      <c r="I474" s="14">
        <v>42</v>
      </c>
      <c r="J474" s="14">
        <v>88</v>
      </c>
      <c r="K474" s="14">
        <v>30</v>
      </c>
      <c r="L474" s="14">
        <v>4</v>
      </c>
      <c r="M474" s="14" t="b">
        <v>0</v>
      </c>
    </row>
    <row r="475" spans="1:13" ht="15" x14ac:dyDescent="0.4">
      <c r="A475" s="14">
        <v>411</v>
      </c>
      <c r="B475" s="14" t="s">
        <v>281</v>
      </c>
      <c r="C475" s="14" t="s">
        <v>247</v>
      </c>
      <c r="D475" s="14" t="s">
        <v>225</v>
      </c>
      <c r="E475" s="14">
        <v>495</v>
      </c>
      <c r="F475" s="14">
        <v>60</v>
      </c>
      <c r="G475" s="14">
        <v>52</v>
      </c>
      <c r="H475" s="14">
        <v>168</v>
      </c>
      <c r="I475" s="14">
        <v>47</v>
      </c>
      <c r="J475" s="14">
        <v>138</v>
      </c>
      <c r="K475" s="14">
        <v>30</v>
      </c>
      <c r="L475" s="14">
        <v>4</v>
      </c>
      <c r="M475" s="14" t="b">
        <v>0</v>
      </c>
    </row>
    <row r="476" spans="1:13" ht="15" x14ac:dyDescent="0.4">
      <c r="A476" s="14">
        <v>412</v>
      </c>
      <c r="B476" s="14" t="s">
        <v>280</v>
      </c>
      <c r="C476" s="14" t="s">
        <v>273</v>
      </c>
      <c r="D476" s="14"/>
      <c r="E476" s="14">
        <v>224</v>
      </c>
      <c r="F476" s="14">
        <v>40</v>
      </c>
      <c r="G476" s="14">
        <v>29</v>
      </c>
      <c r="H476" s="14">
        <v>45</v>
      </c>
      <c r="I476" s="14">
        <v>29</v>
      </c>
      <c r="J476" s="14">
        <v>45</v>
      </c>
      <c r="K476" s="14">
        <v>36</v>
      </c>
      <c r="L476" s="14">
        <v>4</v>
      </c>
      <c r="M476" s="14" t="b">
        <v>0</v>
      </c>
    </row>
    <row r="477" spans="1:13" ht="15" x14ac:dyDescent="0.4">
      <c r="A477" s="14">
        <v>413</v>
      </c>
      <c r="B477" s="14" t="s">
        <v>279</v>
      </c>
      <c r="C477" s="14" t="s">
        <v>273</v>
      </c>
      <c r="D477" s="14" t="s">
        <v>137</v>
      </c>
      <c r="E477" s="14">
        <v>424</v>
      </c>
      <c r="F477" s="14">
        <v>60</v>
      </c>
      <c r="G477" s="14">
        <v>59</v>
      </c>
      <c r="H477" s="14">
        <v>85</v>
      </c>
      <c r="I477" s="14">
        <v>79</v>
      </c>
      <c r="J477" s="14">
        <v>105</v>
      </c>
      <c r="K477" s="14">
        <v>36</v>
      </c>
      <c r="L477" s="14">
        <v>4</v>
      </c>
      <c r="M477" s="14" t="b">
        <v>0</v>
      </c>
    </row>
    <row r="478" spans="1:13" ht="15" x14ac:dyDescent="0.4">
      <c r="A478" s="14">
        <v>413</v>
      </c>
      <c r="B478" s="14" t="s">
        <v>278</v>
      </c>
      <c r="C478" s="14" t="s">
        <v>273</v>
      </c>
      <c r="D478" s="14" t="s">
        <v>232</v>
      </c>
      <c r="E478" s="14">
        <v>424</v>
      </c>
      <c r="F478" s="14">
        <v>60</v>
      </c>
      <c r="G478" s="14">
        <v>79</v>
      </c>
      <c r="H478" s="14">
        <v>105</v>
      </c>
      <c r="I478" s="14">
        <v>59</v>
      </c>
      <c r="J478" s="14">
        <v>85</v>
      </c>
      <c r="K478" s="14">
        <v>36</v>
      </c>
      <c r="L478" s="14">
        <v>4</v>
      </c>
      <c r="M478" s="14" t="b">
        <v>0</v>
      </c>
    </row>
    <row r="479" spans="1:13" ht="15" x14ac:dyDescent="0.4">
      <c r="A479" s="14">
        <v>413</v>
      </c>
      <c r="B479" s="14" t="s">
        <v>277</v>
      </c>
      <c r="C479" s="14" t="s">
        <v>273</v>
      </c>
      <c r="D479" s="14" t="s">
        <v>225</v>
      </c>
      <c r="E479" s="14">
        <v>424</v>
      </c>
      <c r="F479" s="14">
        <v>60</v>
      </c>
      <c r="G479" s="14">
        <v>69</v>
      </c>
      <c r="H479" s="14">
        <v>95</v>
      </c>
      <c r="I479" s="14">
        <v>69</v>
      </c>
      <c r="J479" s="14">
        <v>95</v>
      </c>
      <c r="K479" s="14">
        <v>36</v>
      </c>
      <c r="L479" s="14">
        <v>4</v>
      </c>
      <c r="M479" s="14" t="b">
        <v>0</v>
      </c>
    </row>
    <row r="480" spans="1:13" ht="15" x14ac:dyDescent="0.4">
      <c r="A480" s="14">
        <v>414</v>
      </c>
      <c r="B480" s="14" t="s">
        <v>276</v>
      </c>
      <c r="C480" s="14" t="s">
        <v>273</v>
      </c>
      <c r="D480" s="14" t="s">
        <v>241</v>
      </c>
      <c r="E480" s="14">
        <v>424</v>
      </c>
      <c r="F480" s="14">
        <v>70</v>
      </c>
      <c r="G480" s="14">
        <v>94</v>
      </c>
      <c r="H480" s="14">
        <v>50</v>
      </c>
      <c r="I480" s="14">
        <v>94</v>
      </c>
      <c r="J480" s="14">
        <v>50</v>
      </c>
      <c r="K480" s="14">
        <v>66</v>
      </c>
      <c r="L480" s="14">
        <v>4</v>
      </c>
      <c r="M480" s="14" t="b">
        <v>0</v>
      </c>
    </row>
    <row r="481" spans="1:13" ht="15" x14ac:dyDescent="0.4">
      <c r="A481" s="14">
        <v>415</v>
      </c>
      <c r="B481" s="14" t="s">
        <v>275</v>
      </c>
      <c r="C481" s="14" t="s">
        <v>273</v>
      </c>
      <c r="D481" s="14" t="s">
        <v>241</v>
      </c>
      <c r="E481" s="14">
        <v>244</v>
      </c>
      <c r="F481" s="14">
        <v>30</v>
      </c>
      <c r="G481" s="14">
        <v>30</v>
      </c>
      <c r="H481" s="14">
        <v>42</v>
      </c>
      <c r="I481" s="14">
        <v>30</v>
      </c>
      <c r="J481" s="14">
        <v>42</v>
      </c>
      <c r="K481" s="14">
        <v>70</v>
      </c>
      <c r="L481" s="14">
        <v>4</v>
      </c>
      <c r="M481" s="14" t="b">
        <v>0</v>
      </c>
    </row>
    <row r="482" spans="1:13" ht="15" x14ac:dyDescent="0.4">
      <c r="A482" s="14">
        <v>416</v>
      </c>
      <c r="B482" s="14" t="s">
        <v>274</v>
      </c>
      <c r="C482" s="14" t="s">
        <v>273</v>
      </c>
      <c r="D482" s="14" t="s">
        <v>241</v>
      </c>
      <c r="E482" s="14">
        <v>474</v>
      </c>
      <c r="F482" s="14">
        <v>70</v>
      </c>
      <c r="G482" s="14">
        <v>80</v>
      </c>
      <c r="H482" s="14">
        <v>102</v>
      </c>
      <c r="I482" s="14">
        <v>80</v>
      </c>
      <c r="J482" s="14">
        <v>102</v>
      </c>
      <c r="K482" s="14">
        <v>40</v>
      </c>
      <c r="L482" s="14">
        <v>4</v>
      </c>
      <c r="M482" s="14" t="b">
        <v>0</v>
      </c>
    </row>
    <row r="483" spans="1:13" ht="15" x14ac:dyDescent="0.4">
      <c r="A483" s="14">
        <v>417</v>
      </c>
      <c r="B483" s="14" t="s">
        <v>272</v>
      </c>
      <c r="C483" s="14" t="s">
        <v>271</v>
      </c>
      <c r="D483" s="14"/>
      <c r="E483" s="14">
        <v>405</v>
      </c>
      <c r="F483" s="14">
        <v>60</v>
      </c>
      <c r="G483" s="14">
        <v>45</v>
      </c>
      <c r="H483" s="14">
        <v>70</v>
      </c>
      <c r="I483" s="14">
        <v>45</v>
      </c>
      <c r="J483" s="14">
        <v>90</v>
      </c>
      <c r="K483" s="14">
        <v>95</v>
      </c>
      <c r="L483" s="14">
        <v>4</v>
      </c>
      <c r="M483" s="14" t="b">
        <v>0</v>
      </c>
    </row>
    <row r="484" spans="1:13" ht="15" x14ac:dyDescent="0.4">
      <c r="A484" s="14">
        <v>418</v>
      </c>
      <c r="B484" s="14" t="s">
        <v>270</v>
      </c>
      <c r="C484" s="14" t="s">
        <v>129</v>
      </c>
      <c r="D484" s="14"/>
      <c r="E484" s="14">
        <v>330</v>
      </c>
      <c r="F484" s="14">
        <v>55</v>
      </c>
      <c r="G484" s="14">
        <v>65</v>
      </c>
      <c r="H484" s="14">
        <v>35</v>
      </c>
      <c r="I484" s="14">
        <v>60</v>
      </c>
      <c r="J484" s="14">
        <v>30</v>
      </c>
      <c r="K484" s="14">
        <v>85</v>
      </c>
      <c r="L484" s="14">
        <v>4</v>
      </c>
      <c r="M484" s="14" t="b">
        <v>0</v>
      </c>
    </row>
    <row r="485" spans="1:13" ht="15" x14ac:dyDescent="0.4">
      <c r="A485" s="14">
        <v>419</v>
      </c>
      <c r="B485" s="14" t="s">
        <v>269</v>
      </c>
      <c r="C485" s="14" t="s">
        <v>129</v>
      </c>
      <c r="D485" s="14"/>
      <c r="E485" s="14">
        <v>495</v>
      </c>
      <c r="F485" s="14">
        <v>85</v>
      </c>
      <c r="G485" s="14">
        <v>105</v>
      </c>
      <c r="H485" s="14">
        <v>55</v>
      </c>
      <c r="I485" s="14">
        <v>85</v>
      </c>
      <c r="J485" s="14">
        <v>50</v>
      </c>
      <c r="K485" s="14">
        <v>115</v>
      </c>
      <c r="L485" s="14">
        <v>4</v>
      </c>
      <c r="M485" s="14" t="b">
        <v>0</v>
      </c>
    </row>
    <row r="486" spans="1:13" ht="15" x14ac:dyDescent="0.4">
      <c r="A486" s="14">
        <v>420</v>
      </c>
      <c r="B486" s="14" t="s">
        <v>268</v>
      </c>
      <c r="C486" s="14" t="s">
        <v>137</v>
      </c>
      <c r="D486" s="14"/>
      <c r="E486" s="14">
        <v>275</v>
      </c>
      <c r="F486" s="14">
        <v>45</v>
      </c>
      <c r="G486" s="14">
        <v>35</v>
      </c>
      <c r="H486" s="14">
        <v>45</v>
      </c>
      <c r="I486" s="14">
        <v>62</v>
      </c>
      <c r="J486" s="14">
        <v>53</v>
      </c>
      <c r="K486" s="14">
        <v>35</v>
      </c>
      <c r="L486" s="14">
        <v>4</v>
      </c>
      <c r="M486" s="14" t="b">
        <v>0</v>
      </c>
    </row>
    <row r="487" spans="1:13" ht="15" x14ac:dyDescent="0.4">
      <c r="A487" s="14">
        <v>421</v>
      </c>
      <c r="B487" s="14" t="s">
        <v>267</v>
      </c>
      <c r="C487" s="14" t="s">
        <v>137</v>
      </c>
      <c r="D487" s="14"/>
      <c r="E487" s="14">
        <v>450</v>
      </c>
      <c r="F487" s="14">
        <v>70</v>
      </c>
      <c r="G487" s="14">
        <v>60</v>
      </c>
      <c r="H487" s="14">
        <v>70</v>
      </c>
      <c r="I487" s="14">
        <v>87</v>
      </c>
      <c r="J487" s="14">
        <v>78</v>
      </c>
      <c r="K487" s="14">
        <v>85</v>
      </c>
      <c r="L487" s="14">
        <v>4</v>
      </c>
      <c r="M487" s="14" t="b">
        <v>0</v>
      </c>
    </row>
    <row r="488" spans="1:13" ht="15" x14ac:dyDescent="0.4">
      <c r="A488" s="14">
        <v>422</v>
      </c>
      <c r="B488" s="14" t="s">
        <v>266</v>
      </c>
      <c r="C488" s="14" t="s">
        <v>129</v>
      </c>
      <c r="D488" s="14"/>
      <c r="E488" s="14">
        <v>325</v>
      </c>
      <c r="F488" s="14">
        <v>76</v>
      </c>
      <c r="G488" s="14">
        <v>48</v>
      </c>
      <c r="H488" s="14">
        <v>48</v>
      </c>
      <c r="I488" s="14">
        <v>57</v>
      </c>
      <c r="J488" s="14">
        <v>62</v>
      </c>
      <c r="K488" s="14">
        <v>34</v>
      </c>
      <c r="L488" s="14">
        <v>4</v>
      </c>
      <c r="M488" s="14" t="b">
        <v>0</v>
      </c>
    </row>
    <row r="489" spans="1:13" ht="15" x14ac:dyDescent="0.4">
      <c r="A489" s="14">
        <v>423</v>
      </c>
      <c r="B489" s="14" t="s">
        <v>265</v>
      </c>
      <c r="C489" s="14" t="s">
        <v>129</v>
      </c>
      <c r="D489" s="14" t="s">
        <v>232</v>
      </c>
      <c r="E489" s="14">
        <v>475</v>
      </c>
      <c r="F489" s="14">
        <v>111</v>
      </c>
      <c r="G489" s="14">
        <v>83</v>
      </c>
      <c r="H489" s="14">
        <v>68</v>
      </c>
      <c r="I489" s="14">
        <v>92</v>
      </c>
      <c r="J489" s="14">
        <v>82</v>
      </c>
      <c r="K489" s="14">
        <v>39</v>
      </c>
      <c r="L489" s="14">
        <v>4</v>
      </c>
      <c r="M489" s="14" t="b">
        <v>0</v>
      </c>
    </row>
    <row r="490" spans="1:13" ht="15" x14ac:dyDescent="0.4">
      <c r="A490" s="14">
        <v>424</v>
      </c>
      <c r="B490" s="14" t="s">
        <v>264</v>
      </c>
      <c r="C490" s="14" t="s">
        <v>230</v>
      </c>
      <c r="D490" s="14"/>
      <c r="E490" s="14">
        <v>482</v>
      </c>
      <c r="F490" s="14">
        <v>75</v>
      </c>
      <c r="G490" s="14">
        <v>100</v>
      </c>
      <c r="H490" s="14">
        <v>66</v>
      </c>
      <c r="I490" s="14">
        <v>60</v>
      </c>
      <c r="J490" s="14">
        <v>66</v>
      </c>
      <c r="K490" s="14">
        <v>115</v>
      </c>
      <c r="L490" s="14">
        <v>4</v>
      </c>
      <c r="M490" s="14" t="b">
        <v>0</v>
      </c>
    </row>
    <row r="491" spans="1:13" ht="15" x14ac:dyDescent="0.4">
      <c r="A491" s="14">
        <v>425</v>
      </c>
      <c r="B491" s="14" t="s">
        <v>263</v>
      </c>
      <c r="C491" s="14" t="s">
        <v>239</v>
      </c>
      <c r="D491" s="14" t="s">
        <v>241</v>
      </c>
      <c r="E491" s="14">
        <v>348</v>
      </c>
      <c r="F491" s="14">
        <v>90</v>
      </c>
      <c r="G491" s="14">
        <v>50</v>
      </c>
      <c r="H491" s="14">
        <v>34</v>
      </c>
      <c r="I491" s="14">
        <v>60</v>
      </c>
      <c r="J491" s="14">
        <v>44</v>
      </c>
      <c r="K491" s="14">
        <v>70</v>
      </c>
      <c r="L491" s="14">
        <v>4</v>
      </c>
      <c r="M491" s="14" t="b">
        <v>0</v>
      </c>
    </row>
    <row r="492" spans="1:13" ht="15" x14ac:dyDescent="0.4">
      <c r="A492" s="14">
        <v>426</v>
      </c>
      <c r="B492" s="14" t="s">
        <v>262</v>
      </c>
      <c r="C492" s="14" t="s">
        <v>239</v>
      </c>
      <c r="D492" s="14" t="s">
        <v>241</v>
      </c>
      <c r="E492" s="14">
        <v>498</v>
      </c>
      <c r="F492" s="14">
        <v>150</v>
      </c>
      <c r="G492" s="14">
        <v>80</v>
      </c>
      <c r="H492" s="14">
        <v>44</v>
      </c>
      <c r="I492" s="14">
        <v>90</v>
      </c>
      <c r="J492" s="14">
        <v>54</v>
      </c>
      <c r="K492" s="14">
        <v>80</v>
      </c>
      <c r="L492" s="14">
        <v>4</v>
      </c>
      <c r="M492" s="14" t="b">
        <v>0</v>
      </c>
    </row>
    <row r="493" spans="1:13" ht="15" x14ac:dyDescent="0.4">
      <c r="A493" s="14">
        <v>427</v>
      </c>
      <c r="B493" s="14" t="s">
        <v>261</v>
      </c>
      <c r="C493" s="14" t="s">
        <v>230</v>
      </c>
      <c r="D493" s="14"/>
      <c r="E493" s="14">
        <v>350</v>
      </c>
      <c r="F493" s="14">
        <v>55</v>
      </c>
      <c r="G493" s="14">
        <v>66</v>
      </c>
      <c r="H493" s="14">
        <v>44</v>
      </c>
      <c r="I493" s="14">
        <v>44</v>
      </c>
      <c r="J493" s="14">
        <v>56</v>
      </c>
      <c r="K493" s="14">
        <v>85</v>
      </c>
      <c r="L493" s="14">
        <v>4</v>
      </c>
      <c r="M493" s="14" t="b">
        <v>0</v>
      </c>
    </row>
    <row r="494" spans="1:13" ht="15" x14ac:dyDescent="0.4">
      <c r="A494" s="14">
        <v>428</v>
      </c>
      <c r="B494" s="14" t="s">
        <v>260</v>
      </c>
      <c r="C494" s="14" t="s">
        <v>230</v>
      </c>
      <c r="D494" s="14"/>
      <c r="E494" s="14">
        <v>480</v>
      </c>
      <c r="F494" s="14">
        <v>65</v>
      </c>
      <c r="G494" s="14">
        <v>76</v>
      </c>
      <c r="H494" s="14">
        <v>84</v>
      </c>
      <c r="I494" s="14">
        <v>54</v>
      </c>
      <c r="J494" s="14">
        <v>96</v>
      </c>
      <c r="K494" s="14">
        <v>105</v>
      </c>
      <c r="L494" s="14">
        <v>4</v>
      </c>
      <c r="M494" s="14" t="b">
        <v>0</v>
      </c>
    </row>
    <row r="495" spans="1:13" ht="15" x14ac:dyDescent="0.4">
      <c r="A495" s="14">
        <v>428</v>
      </c>
      <c r="B495" s="14" t="s">
        <v>259</v>
      </c>
      <c r="C495" s="14" t="s">
        <v>230</v>
      </c>
      <c r="D495" s="14" t="s">
        <v>226</v>
      </c>
      <c r="E495" s="14">
        <v>580</v>
      </c>
      <c r="F495" s="14">
        <v>65</v>
      </c>
      <c r="G495" s="14">
        <v>136</v>
      </c>
      <c r="H495" s="14">
        <v>94</v>
      </c>
      <c r="I495" s="14">
        <v>54</v>
      </c>
      <c r="J495" s="14">
        <v>96</v>
      </c>
      <c r="K495" s="14">
        <v>135</v>
      </c>
      <c r="L495" s="14">
        <v>4</v>
      </c>
      <c r="M495" s="14" t="b">
        <v>0</v>
      </c>
    </row>
    <row r="496" spans="1:13" ht="15" x14ac:dyDescent="0.4">
      <c r="A496" s="14">
        <v>429</v>
      </c>
      <c r="B496" s="14" t="s">
        <v>258</v>
      </c>
      <c r="C496" s="14" t="s">
        <v>239</v>
      </c>
      <c r="D496" s="14"/>
      <c r="E496" s="14">
        <v>495</v>
      </c>
      <c r="F496" s="14">
        <v>60</v>
      </c>
      <c r="G496" s="14">
        <v>60</v>
      </c>
      <c r="H496" s="14">
        <v>60</v>
      </c>
      <c r="I496" s="14">
        <v>105</v>
      </c>
      <c r="J496" s="14">
        <v>105</v>
      </c>
      <c r="K496" s="14">
        <v>105</v>
      </c>
      <c r="L496" s="14">
        <v>4</v>
      </c>
      <c r="M496" s="14" t="b">
        <v>0</v>
      </c>
    </row>
    <row r="497" spans="1:13" ht="15" x14ac:dyDescent="0.4">
      <c r="A497" s="14">
        <v>430</v>
      </c>
      <c r="B497" s="14" t="s">
        <v>257</v>
      </c>
      <c r="C497" s="14" t="s">
        <v>238</v>
      </c>
      <c r="D497" s="14" t="s">
        <v>241</v>
      </c>
      <c r="E497" s="14">
        <v>505</v>
      </c>
      <c r="F497" s="14">
        <v>100</v>
      </c>
      <c r="G497" s="14">
        <v>125</v>
      </c>
      <c r="H497" s="14">
        <v>52</v>
      </c>
      <c r="I497" s="14">
        <v>105</v>
      </c>
      <c r="J497" s="14">
        <v>52</v>
      </c>
      <c r="K497" s="14">
        <v>71</v>
      </c>
      <c r="L497" s="14">
        <v>4</v>
      </c>
      <c r="M497" s="14" t="b">
        <v>0</v>
      </c>
    </row>
    <row r="498" spans="1:13" ht="15" x14ac:dyDescent="0.4">
      <c r="A498" s="14">
        <v>431</v>
      </c>
      <c r="B498" s="14" t="s">
        <v>256</v>
      </c>
      <c r="C498" s="14" t="s">
        <v>230</v>
      </c>
      <c r="D498" s="14"/>
      <c r="E498" s="14">
        <v>310</v>
      </c>
      <c r="F498" s="14">
        <v>49</v>
      </c>
      <c r="G498" s="14">
        <v>55</v>
      </c>
      <c r="H498" s="14">
        <v>42</v>
      </c>
      <c r="I498" s="14">
        <v>42</v>
      </c>
      <c r="J498" s="14">
        <v>37</v>
      </c>
      <c r="K498" s="14">
        <v>85</v>
      </c>
      <c r="L498" s="14">
        <v>4</v>
      </c>
      <c r="M498" s="14" t="b">
        <v>0</v>
      </c>
    </row>
    <row r="499" spans="1:13" ht="15" x14ac:dyDescent="0.4">
      <c r="A499" s="14">
        <v>432</v>
      </c>
      <c r="B499" s="14" t="s">
        <v>255</v>
      </c>
      <c r="C499" s="14" t="s">
        <v>230</v>
      </c>
      <c r="D499" s="14"/>
      <c r="E499" s="14">
        <v>452</v>
      </c>
      <c r="F499" s="14">
        <v>71</v>
      </c>
      <c r="G499" s="14">
        <v>82</v>
      </c>
      <c r="H499" s="14">
        <v>64</v>
      </c>
      <c r="I499" s="14">
        <v>64</v>
      </c>
      <c r="J499" s="14">
        <v>59</v>
      </c>
      <c r="K499" s="14">
        <v>112</v>
      </c>
      <c r="L499" s="14">
        <v>4</v>
      </c>
      <c r="M499" s="14" t="b">
        <v>0</v>
      </c>
    </row>
    <row r="500" spans="1:13" ht="15" x14ac:dyDescent="0.4">
      <c r="A500" s="14">
        <v>433</v>
      </c>
      <c r="B500" s="14" t="s">
        <v>254</v>
      </c>
      <c r="C500" s="14" t="s">
        <v>245</v>
      </c>
      <c r="D500" s="14"/>
      <c r="E500" s="14">
        <v>285</v>
      </c>
      <c r="F500" s="14">
        <v>45</v>
      </c>
      <c r="G500" s="14">
        <v>30</v>
      </c>
      <c r="H500" s="14">
        <v>50</v>
      </c>
      <c r="I500" s="14">
        <v>65</v>
      </c>
      <c r="J500" s="14">
        <v>50</v>
      </c>
      <c r="K500" s="14">
        <v>45</v>
      </c>
      <c r="L500" s="14">
        <v>4</v>
      </c>
      <c r="M500" s="14" t="b">
        <v>0</v>
      </c>
    </row>
    <row r="501" spans="1:13" ht="15" x14ac:dyDescent="0.4">
      <c r="A501" s="14">
        <v>434</v>
      </c>
      <c r="B501" s="14" t="s">
        <v>253</v>
      </c>
      <c r="C501" s="14" t="s">
        <v>251</v>
      </c>
      <c r="D501" s="14" t="s">
        <v>238</v>
      </c>
      <c r="E501" s="14">
        <v>329</v>
      </c>
      <c r="F501" s="14">
        <v>63</v>
      </c>
      <c r="G501" s="14">
        <v>63</v>
      </c>
      <c r="H501" s="14">
        <v>47</v>
      </c>
      <c r="I501" s="14">
        <v>41</v>
      </c>
      <c r="J501" s="14">
        <v>41</v>
      </c>
      <c r="K501" s="14">
        <v>74</v>
      </c>
      <c r="L501" s="14">
        <v>4</v>
      </c>
      <c r="M501" s="14" t="b">
        <v>0</v>
      </c>
    </row>
    <row r="502" spans="1:13" ht="15" x14ac:dyDescent="0.4">
      <c r="A502" s="14">
        <v>435</v>
      </c>
      <c r="B502" s="14" t="s">
        <v>252</v>
      </c>
      <c r="C502" s="14" t="s">
        <v>251</v>
      </c>
      <c r="D502" s="14" t="s">
        <v>238</v>
      </c>
      <c r="E502" s="14">
        <v>479</v>
      </c>
      <c r="F502" s="14">
        <v>103</v>
      </c>
      <c r="G502" s="14">
        <v>93</v>
      </c>
      <c r="H502" s="14">
        <v>67</v>
      </c>
      <c r="I502" s="14">
        <v>71</v>
      </c>
      <c r="J502" s="14">
        <v>61</v>
      </c>
      <c r="K502" s="14">
        <v>84</v>
      </c>
      <c r="L502" s="14">
        <v>4</v>
      </c>
      <c r="M502" s="14" t="b">
        <v>0</v>
      </c>
    </row>
    <row r="503" spans="1:13" ht="15" x14ac:dyDescent="0.4">
      <c r="A503" s="14">
        <v>436</v>
      </c>
      <c r="B503" s="14" t="s">
        <v>250</v>
      </c>
      <c r="C503" s="14" t="s">
        <v>225</v>
      </c>
      <c r="D503" s="14" t="s">
        <v>245</v>
      </c>
      <c r="E503" s="14">
        <v>300</v>
      </c>
      <c r="F503" s="14">
        <v>57</v>
      </c>
      <c r="G503" s="14">
        <v>24</v>
      </c>
      <c r="H503" s="14">
        <v>86</v>
      </c>
      <c r="I503" s="14">
        <v>24</v>
      </c>
      <c r="J503" s="14">
        <v>86</v>
      </c>
      <c r="K503" s="14">
        <v>23</v>
      </c>
      <c r="L503" s="14">
        <v>4</v>
      </c>
      <c r="M503" s="14" t="b">
        <v>0</v>
      </c>
    </row>
    <row r="504" spans="1:13" ht="15" x14ac:dyDescent="0.4">
      <c r="A504" s="14">
        <v>437</v>
      </c>
      <c r="B504" s="14" t="s">
        <v>249</v>
      </c>
      <c r="C504" s="14" t="s">
        <v>225</v>
      </c>
      <c r="D504" s="14" t="s">
        <v>245</v>
      </c>
      <c r="E504" s="14">
        <v>500</v>
      </c>
      <c r="F504" s="14">
        <v>67</v>
      </c>
      <c r="G504" s="14">
        <v>89</v>
      </c>
      <c r="H504" s="14">
        <v>116</v>
      </c>
      <c r="I504" s="14">
        <v>79</v>
      </c>
      <c r="J504" s="14">
        <v>116</v>
      </c>
      <c r="K504" s="14">
        <v>33</v>
      </c>
      <c r="L504" s="14">
        <v>4</v>
      </c>
      <c r="M504" s="14" t="b">
        <v>0</v>
      </c>
    </row>
    <row r="505" spans="1:13" ht="15" x14ac:dyDescent="0.4">
      <c r="A505" s="14">
        <v>438</v>
      </c>
      <c r="B505" s="14" t="s">
        <v>248</v>
      </c>
      <c r="C505" s="14" t="s">
        <v>247</v>
      </c>
      <c r="D505" s="14"/>
      <c r="E505" s="14">
        <v>290</v>
      </c>
      <c r="F505" s="14">
        <v>50</v>
      </c>
      <c r="G505" s="14">
        <v>80</v>
      </c>
      <c r="H505" s="14">
        <v>95</v>
      </c>
      <c r="I505" s="14">
        <v>10</v>
      </c>
      <c r="J505" s="14">
        <v>45</v>
      </c>
      <c r="K505" s="14">
        <v>10</v>
      </c>
      <c r="L505" s="14">
        <v>4</v>
      </c>
      <c r="M505" s="14" t="b">
        <v>0</v>
      </c>
    </row>
    <row r="506" spans="1:13" ht="15" x14ac:dyDescent="0.4">
      <c r="A506" s="14">
        <v>439</v>
      </c>
      <c r="B506" s="14" t="s">
        <v>246</v>
      </c>
      <c r="C506" s="14" t="s">
        <v>245</v>
      </c>
      <c r="D506" s="14" t="s">
        <v>244</v>
      </c>
      <c r="E506" s="14">
        <v>310</v>
      </c>
      <c r="F506" s="14">
        <v>20</v>
      </c>
      <c r="G506" s="14">
        <v>25</v>
      </c>
      <c r="H506" s="14">
        <v>45</v>
      </c>
      <c r="I506" s="14">
        <v>70</v>
      </c>
      <c r="J506" s="14">
        <v>90</v>
      </c>
      <c r="K506" s="14">
        <v>60</v>
      </c>
      <c r="L506" s="14">
        <v>4</v>
      </c>
      <c r="M506" s="14" t="b">
        <v>0</v>
      </c>
    </row>
    <row r="507" spans="1:13" ht="15" x14ac:dyDescent="0.4">
      <c r="A507" s="14">
        <v>440</v>
      </c>
      <c r="B507" s="14" t="s">
        <v>243</v>
      </c>
      <c r="C507" s="14" t="s">
        <v>230</v>
      </c>
      <c r="D507" s="14"/>
      <c r="E507" s="14">
        <v>220</v>
      </c>
      <c r="F507" s="14">
        <v>100</v>
      </c>
      <c r="G507" s="14">
        <v>5</v>
      </c>
      <c r="H507" s="14">
        <v>5</v>
      </c>
      <c r="I507" s="14">
        <v>15</v>
      </c>
      <c r="J507" s="14">
        <v>65</v>
      </c>
      <c r="K507" s="14">
        <v>30</v>
      </c>
      <c r="L507" s="14">
        <v>4</v>
      </c>
      <c r="M507" s="14" t="b">
        <v>0</v>
      </c>
    </row>
    <row r="508" spans="1:13" ht="15" x14ac:dyDescent="0.4">
      <c r="A508" s="14">
        <v>441</v>
      </c>
      <c r="B508" s="14" t="s">
        <v>242</v>
      </c>
      <c r="C508" s="14" t="s">
        <v>230</v>
      </c>
      <c r="D508" s="14" t="s">
        <v>241</v>
      </c>
      <c r="E508" s="14">
        <v>411</v>
      </c>
      <c r="F508" s="14">
        <v>76</v>
      </c>
      <c r="G508" s="14">
        <v>65</v>
      </c>
      <c r="H508" s="14">
        <v>45</v>
      </c>
      <c r="I508" s="14">
        <v>92</v>
      </c>
      <c r="J508" s="14">
        <v>42</v>
      </c>
      <c r="K508" s="14">
        <v>91</v>
      </c>
      <c r="L508" s="14">
        <v>4</v>
      </c>
      <c r="M508" s="14" t="b">
        <v>0</v>
      </c>
    </row>
    <row r="509" spans="1:13" ht="15" x14ac:dyDescent="0.4">
      <c r="A509" s="14">
        <v>442</v>
      </c>
      <c r="B509" s="14" t="s">
        <v>240</v>
      </c>
      <c r="C509" s="14" t="s">
        <v>239</v>
      </c>
      <c r="D509" s="14" t="s">
        <v>238</v>
      </c>
      <c r="E509" s="14">
        <v>485</v>
      </c>
      <c r="F509" s="14">
        <v>50</v>
      </c>
      <c r="G509" s="14">
        <v>92</v>
      </c>
      <c r="H509" s="14">
        <v>108</v>
      </c>
      <c r="I509" s="14">
        <v>92</v>
      </c>
      <c r="J509" s="14">
        <v>108</v>
      </c>
      <c r="K509" s="14">
        <v>35</v>
      </c>
      <c r="L509" s="14">
        <v>4</v>
      </c>
      <c r="M509" s="14" t="b">
        <v>0</v>
      </c>
    </row>
    <row r="510" spans="1:13" ht="15" x14ac:dyDescent="0.4">
      <c r="A510" s="14">
        <v>443</v>
      </c>
      <c r="B510" s="14" t="s">
        <v>237</v>
      </c>
      <c r="C510" s="14" t="s">
        <v>233</v>
      </c>
      <c r="D510" s="14" t="s">
        <v>232</v>
      </c>
      <c r="E510" s="14">
        <v>300</v>
      </c>
      <c r="F510" s="14">
        <v>58</v>
      </c>
      <c r="G510" s="14">
        <v>70</v>
      </c>
      <c r="H510" s="14">
        <v>45</v>
      </c>
      <c r="I510" s="14">
        <v>40</v>
      </c>
      <c r="J510" s="14">
        <v>45</v>
      </c>
      <c r="K510" s="14">
        <v>42</v>
      </c>
      <c r="L510" s="14">
        <v>4</v>
      </c>
      <c r="M510" s="14" t="b">
        <v>0</v>
      </c>
    </row>
    <row r="511" spans="1:13" ht="15" x14ac:dyDescent="0.4">
      <c r="A511" s="14">
        <v>444</v>
      </c>
      <c r="B511" s="14" t="s">
        <v>236</v>
      </c>
      <c r="C511" s="14" t="s">
        <v>233</v>
      </c>
      <c r="D511" s="14" t="s">
        <v>232</v>
      </c>
      <c r="E511" s="14">
        <v>410</v>
      </c>
      <c r="F511" s="14">
        <v>68</v>
      </c>
      <c r="G511" s="14">
        <v>90</v>
      </c>
      <c r="H511" s="14">
        <v>65</v>
      </c>
      <c r="I511" s="14">
        <v>50</v>
      </c>
      <c r="J511" s="14">
        <v>55</v>
      </c>
      <c r="K511" s="14">
        <v>82</v>
      </c>
      <c r="L511" s="14">
        <v>4</v>
      </c>
      <c r="M511" s="14" t="b">
        <v>0</v>
      </c>
    </row>
    <row r="512" spans="1:13" ht="15" x14ac:dyDescent="0.4">
      <c r="A512" s="14">
        <v>445</v>
      </c>
      <c r="B512" s="14" t="s">
        <v>235</v>
      </c>
      <c r="C512" s="14" t="s">
        <v>233</v>
      </c>
      <c r="D512" s="14" t="s">
        <v>232</v>
      </c>
      <c r="E512" s="14">
        <v>600</v>
      </c>
      <c r="F512" s="14">
        <v>108</v>
      </c>
      <c r="G512" s="14">
        <v>130</v>
      </c>
      <c r="H512" s="14">
        <v>95</v>
      </c>
      <c r="I512" s="14">
        <v>80</v>
      </c>
      <c r="J512" s="14">
        <v>85</v>
      </c>
      <c r="K512" s="14">
        <v>102</v>
      </c>
      <c r="L512" s="14">
        <v>4</v>
      </c>
      <c r="M512" s="14" t="b">
        <v>0</v>
      </c>
    </row>
    <row r="513" spans="1:13" ht="15" x14ac:dyDescent="0.4">
      <c r="A513" s="14">
        <v>445</v>
      </c>
      <c r="B513" s="14" t="s">
        <v>234</v>
      </c>
      <c r="C513" s="14" t="s">
        <v>233</v>
      </c>
      <c r="D513" s="14" t="s">
        <v>232</v>
      </c>
      <c r="E513" s="14">
        <v>700</v>
      </c>
      <c r="F513" s="14">
        <v>108</v>
      </c>
      <c r="G513" s="14">
        <v>170</v>
      </c>
      <c r="H513" s="14">
        <v>115</v>
      </c>
      <c r="I513" s="14">
        <v>120</v>
      </c>
      <c r="J513" s="14">
        <v>95</v>
      </c>
      <c r="K513" s="14">
        <v>92</v>
      </c>
      <c r="L513" s="14">
        <v>4</v>
      </c>
      <c r="M513" s="14" t="b">
        <v>0</v>
      </c>
    </row>
    <row r="514" spans="1:13" ht="15" x14ac:dyDescent="0.4">
      <c r="A514" s="14">
        <v>446</v>
      </c>
      <c r="B514" s="14" t="s">
        <v>231</v>
      </c>
      <c r="C514" s="14" t="s">
        <v>230</v>
      </c>
      <c r="D514" s="14"/>
      <c r="E514" s="14">
        <v>390</v>
      </c>
      <c r="F514" s="14">
        <v>135</v>
      </c>
      <c r="G514" s="14">
        <v>85</v>
      </c>
      <c r="H514" s="14">
        <v>40</v>
      </c>
      <c r="I514" s="14">
        <v>40</v>
      </c>
      <c r="J514" s="14">
        <v>85</v>
      </c>
      <c r="K514" s="14">
        <v>5</v>
      </c>
      <c r="L514" s="14">
        <v>4</v>
      </c>
      <c r="M514" s="14" t="b">
        <v>0</v>
      </c>
    </row>
    <row r="515" spans="1:13" ht="15" x14ac:dyDescent="0.4">
      <c r="A515" s="14">
        <v>447</v>
      </c>
      <c r="B515" s="14" t="s">
        <v>229</v>
      </c>
      <c r="C515" s="14" t="s">
        <v>226</v>
      </c>
      <c r="D515" s="14"/>
      <c r="E515" s="14">
        <v>285</v>
      </c>
      <c r="F515" s="14">
        <v>40</v>
      </c>
      <c r="G515" s="14">
        <v>70</v>
      </c>
      <c r="H515" s="14">
        <v>40</v>
      </c>
      <c r="I515" s="14">
        <v>35</v>
      </c>
      <c r="J515" s="14">
        <v>40</v>
      </c>
      <c r="K515" s="14">
        <v>60</v>
      </c>
      <c r="L515" s="14">
        <v>4</v>
      </c>
      <c r="M515" s="14" t="b">
        <v>0</v>
      </c>
    </row>
    <row r="516" spans="1:13" ht="15" x14ac:dyDescent="0.4">
      <c r="A516" s="14">
        <v>448</v>
      </c>
      <c r="B516" s="14" t="s">
        <v>228</v>
      </c>
      <c r="C516" s="14" t="s">
        <v>226</v>
      </c>
      <c r="D516" s="14" t="s">
        <v>225</v>
      </c>
      <c r="E516" s="14">
        <v>525</v>
      </c>
      <c r="F516" s="14">
        <v>70</v>
      </c>
      <c r="G516" s="14">
        <v>110</v>
      </c>
      <c r="H516" s="14">
        <v>70</v>
      </c>
      <c r="I516" s="14">
        <v>115</v>
      </c>
      <c r="J516" s="14">
        <v>70</v>
      </c>
      <c r="K516" s="14">
        <v>90</v>
      </c>
      <c r="L516" s="14">
        <v>4</v>
      </c>
      <c r="M516" s="14" t="b">
        <v>0</v>
      </c>
    </row>
    <row r="517" spans="1:13" ht="15" x14ac:dyDescent="0.4">
      <c r="A517" s="14">
        <v>448</v>
      </c>
      <c r="B517" s="14" t="s">
        <v>227</v>
      </c>
      <c r="C517" s="14" t="s">
        <v>226</v>
      </c>
      <c r="D517" s="14" t="s">
        <v>225</v>
      </c>
      <c r="E517" s="14">
        <v>625</v>
      </c>
      <c r="F517" s="14">
        <v>70</v>
      </c>
      <c r="G517" s="14">
        <v>145</v>
      </c>
      <c r="H517" s="14">
        <v>88</v>
      </c>
      <c r="I517" s="14">
        <v>140</v>
      </c>
      <c r="J517" s="14">
        <v>70</v>
      </c>
      <c r="K517" s="14">
        <v>112</v>
      </c>
      <c r="L517" s="14">
        <v>4</v>
      </c>
      <c r="M517" s="14" t="b">
        <v>0</v>
      </c>
    </row>
  </sheetData>
  <autoFilter ref="A18:M517" xr:uid="{49223F6E-086F-47E6-A134-86AD16A43227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2B436-364C-4AF5-AABB-FD87C72C31B4}">
  <dimension ref="A1:S529"/>
  <sheetViews>
    <sheetView topLeftCell="A20" workbookViewId="0">
      <selection activeCell="S43" sqref="S43"/>
    </sheetView>
  </sheetViews>
  <sheetFormatPr defaultRowHeight="14.5" x14ac:dyDescent="0.35"/>
  <sheetData>
    <row r="1" spans="1:7" x14ac:dyDescent="0.35">
      <c r="A1" s="1" t="s">
        <v>786</v>
      </c>
      <c r="B1" s="1" t="s">
        <v>786</v>
      </c>
    </row>
    <row r="3" spans="1:7" x14ac:dyDescent="0.35">
      <c r="A3" t="s">
        <v>762</v>
      </c>
      <c r="B3" t="s">
        <v>144</v>
      </c>
      <c r="C3" t="s">
        <v>748</v>
      </c>
      <c r="D3" t="s">
        <v>785</v>
      </c>
    </row>
    <row r="4" spans="1:7" x14ac:dyDescent="0.35">
      <c r="A4" t="s">
        <v>784</v>
      </c>
      <c r="B4" t="s">
        <v>226</v>
      </c>
      <c r="C4" t="str">
        <f>C5</f>
        <v>Fighting</v>
      </c>
      <c r="D4">
        <v>305</v>
      </c>
      <c r="F4" s="4" t="s">
        <v>144</v>
      </c>
    </row>
    <row r="5" spans="1:7" x14ac:dyDescent="0.35">
      <c r="A5" t="s">
        <v>783</v>
      </c>
      <c r="B5" t="s">
        <v>129</v>
      </c>
      <c r="C5" t="s">
        <v>226</v>
      </c>
      <c r="D5">
        <v>510</v>
      </c>
      <c r="F5" t="s">
        <v>137</v>
      </c>
      <c r="G5">
        <f>COUNTIF($B$4:$B$23,F5)</f>
        <v>1</v>
      </c>
    </row>
    <row r="6" spans="1:7" x14ac:dyDescent="0.35">
      <c r="A6" t="s">
        <v>782</v>
      </c>
      <c r="B6" t="s">
        <v>137</v>
      </c>
      <c r="C6" t="s">
        <v>251</v>
      </c>
      <c r="D6">
        <v>490</v>
      </c>
      <c r="F6" t="s">
        <v>129</v>
      </c>
      <c r="G6">
        <f t="shared" ref="G6:G15" si="0">COUNTIF($B$4:$B$23,F6)</f>
        <v>6</v>
      </c>
    </row>
    <row r="7" spans="1:7" x14ac:dyDescent="0.35">
      <c r="A7" t="s">
        <v>781</v>
      </c>
      <c r="B7" t="s">
        <v>129</v>
      </c>
      <c r="C7" t="s">
        <v>251</v>
      </c>
      <c r="D7">
        <v>335</v>
      </c>
      <c r="F7" t="s">
        <v>271</v>
      </c>
      <c r="G7">
        <f t="shared" si="0"/>
        <v>1</v>
      </c>
    </row>
    <row r="8" spans="1:7" x14ac:dyDescent="0.35">
      <c r="A8" t="s">
        <v>780</v>
      </c>
      <c r="B8" t="s">
        <v>271</v>
      </c>
      <c r="C8" t="s">
        <v>225</v>
      </c>
      <c r="D8">
        <v>465</v>
      </c>
      <c r="F8" t="s">
        <v>226</v>
      </c>
      <c r="G8">
        <f t="shared" si="0"/>
        <v>2</v>
      </c>
    </row>
    <row r="9" spans="1:7" x14ac:dyDescent="0.35">
      <c r="A9" t="s">
        <v>779</v>
      </c>
      <c r="B9" t="s">
        <v>129</v>
      </c>
      <c r="C9" t="s">
        <v>322</v>
      </c>
      <c r="D9">
        <v>475</v>
      </c>
      <c r="F9" t="s">
        <v>247</v>
      </c>
      <c r="G9">
        <f t="shared" si="0"/>
        <v>1</v>
      </c>
    </row>
    <row r="10" spans="1:7" x14ac:dyDescent="0.35">
      <c r="A10" t="s">
        <v>778</v>
      </c>
      <c r="B10" t="s">
        <v>129</v>
      </c>
      <c r="C10" t="s">
        <v>322</v>
      </c>
      <c r="D10">
        <v>525</v>
      </c>
      <c r="F10" t="s">
        <v>233</v>
      </c>
      <c r="G10">
        <f t="shared" si="0"/>
        <v>1</v>
      </c>
    </row>
    <row r="11" spans="1:7" x14ac:dyDescent="0.35">
      <c r="A11" t="s">
        <v>777</v>
      </c>
      <c r="B11" t="s">
        <v>247</v>
      </c>
      <c r="C11" t="s">
        <v>232</v>
      </c>
      <c r="D11">
        <v>385</v>
      </c>
      <c r="F11" t="s">
        <v>230</v>
      </c>
      <c r="G11">
        <f t="shared" si="0"/>
        <v>3</v>
      </c>
    </row>
    <row r="12" spans="1:7" x14ac:dyDescent="0.35">
      <c r="A12" t="s">
        <v>776</v>
      </c>
      <c r="B12" t="s">
        <v>233</v>
      </c>
      <c r="C12" t="str">
        <f>C13</f>
        <v>Flying</v>
      </c>
      <c r="D12">
        <v>420</v>
      </c>
      <c r="F12" t="s">
        <v>273</v>
      </c>
      <c r="G12">
        <f t="shared" si="0"/>
        <v>1</v>
      </c>
    </row>
    <row r="13" spans="1:7" x14ac:dyDescent="0.35">
      <c r="A13" t="s">
        <v>775</v>
      </c>
      <c r="B13" t="s">
        <v>230</v>
      </c>
      <c r="C13" t="s">
        <v>241</v>
      </c>
      <c r="D13">
        <v>349</v>
      </c>
      <c r="F13" t="s">
        <v>251</v>
      </c>
      <c r="G13">
        <f t="shared" si="0"/>
        <v>2</v>
      </c>
    </row>
    <row r="14" spans="1:7" x14ac:dyDescent="0.35">
      <c r="A14" t="s">
        <v>774</v>
      </c>
      <c r="B14" t="s">
        <v>230</v>
      </c>
      <c r="C14" t="str">
        <f>C15</f>
        <v>Poison</v>
      </c>
      <c r="D14">
        <v>253</v>
      </c>
      <c r="F14" t="s">
        <v>133</v>
      </c>
      <c r="G14">
        <f t="shared" si="0"/>
        <v>1</v>
      </c>
    </row>
    <row r="15" spans="1:7" x14ac:dyDescent="0.35">
      <c r="A15" t="s">
        <v>773</v>
      </c>
      <c r="B15" t="s">
        <v>273</v>
      </c>
      <c r="C15" t="s">
        <v>251</v>
      </c>
      <c r="D15">
        <v>395</v>
      </c>
      <c r="F15" t="s">
        <v>239</v>
      </c>
      <c r="G15">
        <f t="shared" si="0"/>
        <v>1</v>
      </c>
    </row>
    <row r="16" spans="1:7" x14ac:dyDescent="0.35">
      <c r="A16" t="s">
        <v>772</v>
      </c>
      <c r="B16" t="s">
        <v>230</v>
      </c>
      <c r="C16" t="s">
        <v>241</v>
      </c>
      <c r="D16">
        <v>310</v>
      </c>
    </row>
    <row r="17" spans="1:14" x14ac:dyDescent="0.35">
      <c r="A17" t="s">
        <v>771</v>
      </c>
      <c r="B17" t="s">
        <v>129</v>
      </c>
      <c r="C17" t="str">
        <f>C18</f>
        <v>Ground</v>
      </c>
      <c r="D17">
        <v>475</v>
      </c>
    </row>
    <row r="18" spans="1:14" x14ac:dyDescent="0.35">
      <c r="A18" t="s">
        <v>770</v>
      </c>
      <c r="B18" t="s">
        <v>251</v>
      </c>
      <c r="C18" t="s">
        <v>232</v>
      </c>
      <c r="D18">
        <v>505</v>
      </c>
    </row>
    <row r="19" spans="1:14" x14ac:dyDescent="0.35">
      <c r="A19" t="s">
        <v>769</v>
      </c>
      <c r="B19" t="s">
        <v>226</v>
      </c>
      <c r="C19" t="str">
        <f t="shared" ref="C19:C21" si="1">C20</f>
        <v>Poison</v>
      </c>
      <c r="D19">
        <v>455</v>
      </c>
    </row>
    <row r="20" spans="1:14" x14ac:dyDescent="0.35">
      <c r="A20" t="s">
        <v>756</v>
      </c>
      <c r="B20" t="s">
        <v>133</v>
      </c>
      <c r="C20" t="str">
        <f t="shared" si="1"/>
        <v>Poison</v>
      </c>
      <c r="D20">
        <v>405</v>
      </c>
    </row>
    <row r="21" spans="1:14" x14ac:dyDescent="0.35">
      <c r="A21" t="s">
        <v>768</v>
      </c>
      <c r="B21" t="s">
        <v>251</v>
      </c>
      <c r="C21" t="str">
        <f t="shared" si="1"/>
        <v>Poison</v>
      </c>
      <c r="D21">
        <v>438</v>
      </c>
    </row>
    <row r="22" spans="1:14" x14ac:dyDescent="0.35">
      <c r="A22" t="s">
        <v>767</v>
      </c>
      <c r="B22" t="s">
        <v>239</v>
      </c>
      <c r="C22" t="s">
        <v>251</v>
      </c>
      <c r="D22">
        <v>310</v>
      </c>
    </row>
    <row r="23" spans="1:14" x14ac:dyDescent="0.35">
      <c r="A23" t="s">
        <v>766</v>
      </c>
      <c r="B23" t="s">
        <v>129</v>
      </c>
      <c r="C23" t="s">
        <v>251</v>
      </c>
      <c r="D23">
        <v>200</v>
      </c>
    </row>
    <row r="24" spans="1:14" x14ac:dyDescent="0.35">
      <c r="A24" t="s">
        <v>751</v>
      </c>
    </row>
    <row r="27" spans="1:14" x14ac:dyDescent="0.35">
      <c r="B27" s="79" t="s">
        <v>765</v>
      </c>
      <c r="C27" s="79"/>
    </row>
    <row r="30" spans="1:14" x14ac:dyDescent="0.35">
      <c r="B30" s="15" t="s">
        <v>749</v>
      </c>
      <c r="C30" s="15" t="s">
        <v>22</v>
      </c>
      <c r="D30" s="15" t="s">
        <v>144</v>
      </c>
      <c r="E30" s="15" t="s">
        <v>748</v>
      </c>
      <c r="F30" s="15" t="s">
        <v>143</v>
      </c>
      <c r="G30" s="15" t="s">
        <v>747</v>
      </c>
      <c r="H30" s="15" t="s">
        <v>746</v>
      </c>
      <c r="I30" s="15" t="s">
        <v>745</v>
      </c>
      <c r="J30" s="15" t="s">
        <v>744</v>
      </c>
      <c r="K30" s="15" t="s">
        <v>743</v>
      </c>
      <c r="L30" s="15" t="s">
        <v>742</v>
      </c>
      <c r="M30" s="15" t="s">
        <v>734</v>
      </c>
      <c r="N30" s="15" t="s">
        <v>741</v>
      </c>
    </row>
    <row r="31" spans="1:14" ht="15" x14ac:dyDescent="0.4">
      <c r="B31" s="14">
        <v>1</v>
      </c>
      <c r="C31" s="14" t="s">
        <v>740</v>
      </c>
      <c r="D31" s="14" t="s">
        <v>137</v>
      </c>
      <c r="E31" s="14" t="s">
        <v>251</v>
      </c>
      <c r="F31" s="14">
        <v>318</v>
      </c>
      <c r="G31" s="14">
        <v>45</v>
      </c>
      <c r="H31" s="14">
        <v>49</v>
      </c>
      <c r="I31" s="14">
        <v>49</v>
      </c>
      <c r="J31" s="14">
        <v>65</v>
      </c>
      <c r="K31" s="14">
        <v>65</v>
      </c>
      <c r="L31" s="14">
        <v>45</v>
      </c>
      <c r="M31" s="14">
        <v>1</v>
      </c>
      <c r="N31" s="14" t="b">
        <v>0</v>
      </c>
    </row>
    <row r="32" spans="1:14" ht="15" x14ac:dyDescent="0.4">
      <c r="B32" s="14">
        <v>2</v>
      </c>
      <c r="C32" s="14" t="s">
        <v>739</v>
      </c>
      <c r="D32" s="14" t="s">
        <v>137</v>
      </c>
      <c r="E32" s="14" t="s">
        <v>251</v>
      </c>
      <c r="F32" s="14">
        <v>405</v>
      </c>
      <c r="G32" s="14">
        <v>60</v>
      </c>
      <c r="H32" s="14">
        <v>62</v>
      </c>
      <c r="I32" s="14">
        <v>63</v>
      </c>
      <c r="J32" s="14">
        <v>80</v>
      </c>
      <c r="K32" s="14">
        <v>80</v>
      </c>
      <c r="L32" s="14">
        <v>60</v>
      </c>
      <c r="M32" s="14">
        <v>1</v>
      </c>
      <c r="N32" s="14" t="b">
        <v>0</v>
      </c>
    </row>
    <row r="33" spans="2:19" ht="15" x14ac:dyDescent="0.4">
      <c r="B33" s="14">
        <v>3</v>
      </c>
      <c r="C33" s="14" t="s">
        <v>738</v>
      </c>
      <c r="D33" s="14" t="s">
        <v>137</v>
      </c>
      <c r="E33" s="14" t="s">
        <v>251</v>
      </c>
      <c r="F33" s="14">
        <v>525</v>
      </c>
      <c r="G33" s="14">
        <v>80</v>
      </c>
      <c r="H33" s="14">
        <v>82</v>
      </c>
      <c r="I33" s="14">
        <v>83</v>
      </c>
      <c r="J33" s="14">
        <v>100</v>
      </c>
      <c r="K33" s="14">
        <v>100</v>
      </c>
      <c r="L33" s="14">
        <v>80</v>
      </c>
      <c r="M33" s="14">
        <v>1</v>
      </c>
      <c r="N33" s="14" t="b">
        <v>0</v>
      </c>
    </row>
    <row r="34" spans="2:19" ht="15" x14ac:dyDescent="0.4">
      <c r="B34" s="14">
        <v>3</v>
      </c>
      <c r="C34" s="14" t="s">
        <v>737</v>
      </c>
      <c r="D34" s="14" t="s">
        <v>137</v>
      </c>
      <c r="E34" s="14" t="s">
        <v>251</v>
      </c>
      <c r="F34" s="14">
        <v>625</v>
      </c>
      <c r="G34" s="14">
        <v>80</v>
      </c>
      <c r="H34" s="14">
        <v>100</v>
      </c>
      <c r="I34" s="14">
        <v>123</v>
      </c>
      <c r="J34" s="14">
        <v>122</v>
      </c>
      <c r="K34" s="14">
        <v>120</v>
      </c>
      <c r="L34" s="14">
        <v>80</v>
      </c>
      <c r="M34" s="14">
        <v>1</v>
      </c>
      <c r="N34" s="14" t="b">
        <v>0</v>
      </c>
    </row>
    <row r="35" spans="2:19" ht="15" x14ac:dyDescent="0.4">
      <c r="B35" s="14">
        <v>4</v>
      </c>
      <c r="C35" s="14" t="s">
        <v>736</v>
      </c>
      <c r="D35" s="14" t="s">
        <v>133</v>
      </c>
      <c r="E35" s="14" t="str">
        <f t="shared" ref="E35:E36" si="2">E34</f>
        <v>Poison</v>
      </c>
      <c r="F35" s="14">
        <v>309</v>
      </c>
      <c r="G35" s="14">
        <v>39</v>
      </c>
      <c r="H35" s="14">
        <v>52</v>
      </c>
      <c r="I35" s="14">
        <v>43</v>
      </c>
      <c r="J35" s="14">
        <v>60</v>
      </c>
      <c r="K35" s="14">
        <v>50</v>
      </c>
      <c r="L35" s="14">
        <v>65</v>
      </c>
      <c r="M35" s="14">
        <v>1</v>
      </c>
      <c r="N35" s="14" t="b">
        <v>0</v>
      </c>
    </row>
    <row r="36" spans="2:19" ht="15" x14ac:dyDescent="0.4">
      <c r="B36" s="14">
        <v>5</v>
      </c>
      <c r="C36" s="14" t="s">
        <v>735</v>
      </c>
      <c r="D36" s="14" t="s">
        <v>133</v>
      </c>
      <c r="E36" s="14" t="str">
        <f t="shared" si="2"/>
        <v>Poison</v>
      </c>
      <c r="F36" s="14">
        <v>405</v>
      </c>
      <c r="G36" s="14">
        <v>58</v>
      </c>
      <c r="H36" s="14">
        <v>64</v>
      </c>
      <c r="I36" s="14">
        <v>58</v>
      </c>
      <c r="J36" s="14">
        <v>80</v>
      </c>
      <c r="K36" s="14">
        <v>65</v>
      </c>
      <c r="L36" s="14">
        <v>80</v>
      </c>
      <c r="M36" s="14">
        <v>1</v>
      </c>
      <c r="N36" s="14" t="b">
        <v>0</v>
      </c>
    </row>
    <row r="37" spans="2:19" ht="15" x14ac:dyDescent="0.4">
      <c r="B37" s="14">
        <v>6</v>
      </c>
      <c r="C37" s="14" t="s">
        <v>732</v>
      </c>
      <c r="D37" s="14" t="s">
        <v>133</v>
      </c>
      <c r="E37" s="14" t="s">
        <v>241</v>
      </c>
      <c r="F37" s="14">
        <v>534</v>
      </c>
      <c r="G37" s="14">
        <v>78</v>
      </c>
      <c r="H37" s="14">
        <v>84</v>
      </c>
      <c r="I37" s="14">
        <v>78</v>
      </c>
      <c r="J37" s="14">
        <v>109</v>
      </c>
      <c r="K37" s="14">
        <v>85</v>
      </c>
      <c r="L37" s="14">
        <v>100</v>
      </c>
      <c r="M37" s="14">
        <v>1</v>
      </c>
      <c r="N37" s="14" t="b">
        <v>0</v>
      </c>
    </row>
    <row r="38" spans="2:19" ht="15" x14ac:dyDescent="0.4">
      <c r="B38" s="14">
        <v>6</v>
      </c>
      <c r="C38" s="14" t="s">
        <v>731</v>
      </c>
      <c r="D38" s="14" t="s">
        <v>133</v>
      </c>
      <c r="E38" s="14" t="s">
        <v>233</v>
      </c>
      <c r="F38" s="14">
        <v>634</v>
      </c>
      <c r="G38" s="14">
        <v>78</v>
      </c>
      <c r="H38" s="14">
        <v>130</v>
      </c>
      <c r="I38" s="14">
        <v>111</v>
      </c>
      <c r="J38" s="14">
        <v>130</v>
      </c>
      <c r="K38" s="14">
        <v>85</v>
      </c>
      <c r="L38" s="14">
        <v>100</v>
      </c>
      <c r="M38" s="14">
        <v>1</v>
      </c>
      <c r="N38" s="14" t="b">
        <v>0</v>
      </c>
    </row>
    <row r="39" spans="2:19" ht="15" x14ac:dyDescent="0.4">
      <c r="B39" s="14">
        <v>6</v>
      </c>
      <c r="C39" s="14" t="s">
        <v>730</v>
      </c>
      <c r="D39" s="14" t="s">
        <v>133</v>
      </c>
      <c r="E39" s="14" t="s">
        <v>241</v>
      </c>
      <c r="F39" s="14">
        <v>634</v>
      </c>
      <c r="G39" s="14">
        <v>78</v>
      </c>
      <c r="H39" s="14">
        <v>104</v>
      </c>
      <c r="I39" s="14">
        <v>78</v>
      </c>
      <c r="J39" s="14">
        <v>159</v>
      </c>
      <c r="K39" s="14">
        <v>115</v>
      </c>
      <c r="L39" s="14">
        <v>100</v>
      </c>
      <c r="M39" s="14">
        <v>1</v>
      </c>
      <c r="N39" s="14" t="b">
        <v>0</v>
      </c>
      <c r="Q39" t="s">
        <v>144</v>
      </c>
      <c r="R39" t="s">
        <v>734</v>
      </c>
      <c r="S39" t="s">
        <v>764</v>
      </c>
    </row>
    <row r="40" spans="2:19" ht="15" x14ac:dyDescent="0.4">
      <c r="B40" s="14">
        <v>7</v>
      </c>
      <c r="C40" s="14" t="s">
        <v>729</v>
      </c>
      <c r="D40" s="14" t="s">
        <v>129</v>
      </c>
      <c r="E40" s="14" t="str">
        <f t="shared" ref="E40:E45" si="3">E39</f>
        <v>Flying</v>
      </c>
      <c r="F40" s="14">
        <v>314</v>
      </c>
      <c r="G40" s="14">
        <v>44</v>
      </c>
      <c r="H40" s="14">
        <v>48</v>
      </c>
      <c r="I40" s="14">
        <v>65</v>
      </c>
      <c r="J40" s="14">
        <v>50</v>
      </c>
      <c r="K40" s="14">
        <v>64</v>
      </c>
      <c r="L40" s="14">
        <v>43</v>
      </c>
      <c r="M40" s="14">
        <v>1</v>
      </c>
      <c r="N40" s="14" t="b">
        <v>0</v>
      </c>
      <c r="Q40" t="s">
        <v>129</v>
      </c>
      <c r="R40">
        <v>1</v>
      </c>
      <c r="S40">
        <f>COUNTIFS($D$31:$D$529,Q40,$M$31:$M$529,R40)</f>
        <v>31</v>
      </c>
    </row>
    <row r="41" spans="2:19" ht="15" x14ac:dyDescent="0.4">
      <c r="B41" s="14">
        <v>8</v>
      </c>
      <c r="C41" s="14" t="s">
        <v>728</v>
      </c>
      <c r="D41" s="14" t="s">
        <v>129</v>
      </c>
      <c r="E41" s="14" t="str">
        <f t="shared" si="3"/>
        <v>Flying</v>
      </c>
      <c r="F41" s="14">
        <v>405</v>
      </c>
      <c r="G41" s="14">
        <v>59</v>
      </c>
      <c r="H41" s="14">
        <v>63</v>
      </c>
      <c r="I41" s="14">
        <v>80</v>
      </c>
      <c r="J41" s="14">
        <v>65</v>
      </c>
      <c r="K41" s="14">
        <v>80</v>
      </c>
      <c r="L41" s="14">
        <v>58</v>
      </c>
      <c r="M41" s="14">
        <v>1</v>
      </c>
      <c r="N41" s="14" t="b">
        <v>0</v>
      </c>
      <c r="Q41" t="s">
        <v>129</v>
      </c>
      <c r="R41">
        <v>2</v>
      </c>
      <c r="S41">
        <f t="shared" ref="S41:S43" si="4">COUNTIFS($D$31:$D$529,Q41,$M$31:$M$529,R41)</f>
        <v>18</v>
      </c>
    </row>
    <row r="42" spans="2:19" ht="15" x14ac:dyDescent="0.4">
      <c r="B42" s="14">
        <v>9</v>
      </c>
      <c r="C42" s="14" t="s">
        <v>727</v>
      </c>
      <c r="D42" s="14" t="s">
        <v>129</v>
      </c>
      <c r="E42" s="14" t="str">
        <f t="shared" si="3"/>
        <v>Flying</v>
      </c>
      <c r="F42" s="14">
        <v>530</v>
      </c>
      <c r="G42" s="14">
        <v>79</v>
      </c>
      <c r="H42" s="14">
        <v>83</v>
      </c>
      <c r="I42" s="14">
        <v>100</v>
      </c>
      <c r="J42" s="14">
        <v>85</v>
      </c>
      <c r="K42" s="14">
        <v>105</v>
      </c>
      <c r="L42" s="14">
        <v>78</v>
      </c>
      <c r="M42" s="14">
        <v>1</v>
      </c>
      <c r="N42" s="14" t="b">
        <v>0</v>
      </c>
      <c r="Q42" t="s">
        <v>129</v>
      </c>
      <c r="R42">
        <v>3</v>
      </c>
      <c r="S42">
        <f t="shared" si="4"/>
        <v>27</v>
      </c>
    </row>
    <row r="43" spans="2:19" ht="15" x14ac:dyDescent="0.4">
      <c r="B43" s="14">
        <v>9</v>
      </c>
      <c r="C43" s="14" t="s">
        <v>726</v>
      </c>
      <c r="D43" s="14" t="s">
        <v>129</v>
      </c>
      <c r="E43" s="14" t="str">
        <f t="shared" si="3"/>
        <v>Flying</v>
      </c>
      <c r="F43" s="14">
        <v>630</v>
      </c>
      <c r="G43" s="14">
        <v>79</v>
      </c>
      <c r="H43" s="14">
        <v>103</v>
      </c>
      <c r="I43" s="14">
        <v>120</v>
      </c>
      <c r="J43" s="14">
        <v>135</v>
      </c>
      <c r="K43" s="14">
        <v>115</v>
      </c>
      <c r="L43" s="14">
        <v>78</v>
      </c>
      <c r="M43" s="14">
        <v>1</v>
      </c>
      <c r="N43" s="14" t="b">
        <v>0</v>
      </c>
      <c r="Q43" t="s">
        <v>129</v>
      </c>
      <c r="R43">
        <v>4</v>
      </c>
      <c r="S43">
        <f t="shared" si="4"/>
        <v>7</v>
      </c>
    </row>
    <row r="44" spans="2:19" ht="15" x14ac:dyDescent="0.4">
      <c r="B44" s="14">
        <v>10</v>
      </c>
      <c r="C44" s="14" t="s">
        <v>725</v>
      </c>
      <c r="D44" s="14" t="s">
        <v>273</v>
      </c>
      <c r="E44" s="14" t="str">
        <f t="shared" si="3"/>
        <v>Flying</v>
      </c>
      <c r="F44" s="14">
        <v>195</v>
      </c>
      <c r="G44" s="14">
        <v>45</v>
      </c>
      <c r="H44" s="14">
        <v>30</v>
      </c>
      <c r="I44" s="14">
        <v>35</v>
      </c>
      <c r="J44" s="14">
        <v>20</v>
      </c>
      <c r="K44" s="14">
        <v>20</v>
      </c>
      <c r="L44" s="14">
        <v>45</v>
      </c>
      <c r="M44" s="14">
        <v>1</v>
      </c>
      <c r="N44" s="14" t="b">
        <v>0</v>
      </c>
    </row>
    <row r="45" spans="2:19" ht="15" x14ac:dyDescent="0.4">
      <c r="B45" s="14">
        <v>11</v>
      </c>
      <c r="C45" s="14" t="s">
        <v>724</v>
      </c>
      <c r="D45" s="14" t="s">
        <v>273</v>
      </c>
      <c r="E45" s="14" t="str">
        <f t="shared" si="3"/>
        <v>Flying</v>
      </c>
      <c r="F45" s="14">
        <v>205</v>
      </c>
      <c r="G45" s="14">
        <v>50</v>
      </c>
      <c r="H45" s="14">
        <v>20</v>
      </c>
      <c r="I45" s="14">
        <v>55</v>
      </c>
      <c r="J45" s="14">
        <v>25</v>
      </c>
      <c r="K45" s="14">
        <v>25</v>
      </c>
      <c r="L45" s="14">
        <v>30</v>
      </c>
      <c r="M45" s="14">
        <v>1</v>
      </c>
      <c r="N45" s="14" t="b">
        <v>0</v>
      </c>
    </row>
    <row r="46" spans="2:19" ht="15" x14ac:dyDescent="0.4">
      <c r="B46" s="14">
        <v>12</v>
      </c>
      <c r="C46" s="14" t="s">
        <v>723</v>
      </c>
      <c r="D46" s="14" t="s">
        <v>273</v>
      </c>
      <c r="E46" s="14" t="s">
        <v>241</v>
      </c>
      <c r="F46" s="14">
        <v>395</v>
      </c>
      <c r="G46" s="14">
        <v>60</v>
      </c>
      <c r="H46" s="14">
        <v>45</v>
      </c>
      <c r="I46" s="14">
        <v>50</v>
      </c>
      <c r="J46" s="14">
        <v>90</v>
      </c>
      <c r="K46" s="14">
        <v>80</v>
      </c>
      <c r="L46" s="14">
        <v>70</v>
      </c>
      <c r="M46" s="14">
        <v>1</v>
      </c>
      <c r="N46" s="14" t="b">
        <v>0</v>
      </c>
    </row>
    <row r="47" spans="2:19" ht="15" x14ac:dyDescent="0.4">
      <c r="B47" s="14">
        <v>13</v>
      </c>
      <c r="C47" s="14" t="s">
        <v>722</v>
      </c>
      <c r="D47" s="14" t="s">
        <v>273</v>
      </c>
      <c r="E47" s="14" t="s">
        <v>251</v>
      </c>
      <c r="F47" s="14">
        <v>195</v>
      </c>
      <c r="G47" s="14">
        <v>40</v>
      </c>
      <c r="H47" s="14">
        <v>35</v>
      </c>
      <c r="I47" s="14">
        <v>30</v>
      </c>
      <c r="J47" s="14">
        <v>20</v>
      </c>
      <c r="K47" s="14">
        <v>20</v>
      </c>
      <c r="L47" s="14">
        <v>50</v>
      </c>
      <c r="M47" s="14">
        <v>1</v>
      </c>
      <c r="N47" s="14" t="b">
        <v>0</v>
      </c>
    </row>
    <row r="48" spans="2:19" ht="15" x14ac:dyDescent="0.4">
      <c r="B48" s="14">
        <v>14</v>
      </c>
      <c r="C48" s="14" t="s">
        <v>721</v>
      </c>
      <c r="D48" s="14" t="s">
        <v>273</v>
      </c>
      <c r="E48" s="14" t="s">
        <v>251</v>
      </c>
      <c r="F48" s="14">
        <v>205</v>
      </c>
      <c r="G48" s="14">
        <v>45</v>
      </c>
      <c r="H48" s="14">
        <v>25</v>
      </c>
      <c r="I48" s="14">
        <v>50</v>
      </c>
      <c r="J48" s="14">
        <v>25</v>
      </c>
      <c r="K48" s="14">
        <v>25</v>
      </c>
      <c r="L48" s="14">
        <v>35</v>
      </c>
      <c r="M48" s="14">
        <v>1</v>
      </c>
      <c r="N48" s="14" t="b">
        <v>0</v>
      </c>
    </row>
    <row r="49" spans="2:14" ht="15" x14ac:dyDescent="0.4">
      <c r="B49" s="14">
        <v>15</v>
      </c>
      <c r="C49" s="14" t="s">
        <v>720</v>
      </c>
      <c r="D49" s="14" t="s">
        <v>273</v>
      </c>
      <c r="E49" s="14" t="s">
        <v>251</v>
      </c>
      <c r="F49" s="14">
        <v>395</v>
      </c>
      <c r="G49" s="14">
        <v>65</v>
      </c>
      <c r="H49" s="14">
        <v>90</v>
      </c>
      <c r="I49" s="14">
        <v>40</v>
      </c>
      <c r="J49" s="14">
        <v>45</v>
      </c>
      <c r="K49" s="14">
        <v>80</v>
      </c>
      <c r="L49" s="14">
        <v>75</v>
      </c>
      <c r="M49" s="14">
        <v>1</v>
      </c>
      <c r="N49" s="14" t="b">
        <v>0</v>
      </c>
    </row>
    <row r="50" spans="2:14" ht="15" x14ac:dyDescent="0.4">
      <c r="B50" s="14">
        <v>15</v>
      </c>
      <c r="C50" s="14" t="s">
        <v>719</v>
      </c>
      <c r="D50" s="14" t="s">
        <v>273</v>
      </c>
      <c r="E50" s="14" t="s">
        <v>251</v>
      </c>
      <c r="F50" s="14">
        <v>495</v>
      </c>
      <c r="G50" s="14">
        <v>65</v>
      </c>
      <c r="H50" s="14">
        <v>150</v>
      </c>
      <c r="I50" s="14">
        <v>40</v>
      </c>
      <c r="J50" s="14">
        <v>15</v>
      </c>
      <c r="K50" s="14">
        <v>80</v>
      </c>
      <c r="L50" s="14">
        <v>145</v>
      </c>
      <c r="M50" s="14">
        <v>1</v>
      </c>
      <c r="N50" s="14" t="b">
        <v>0</v>
      </c>
    </row>
    <row r="51" spans="2:14" ht="15" x14ac:dyDescent="0.4">
      <c r="B51" s="14">
        <v>16</v>
      </c>
      <c r="C51" s="14" t="s">
        <v>718</v>
      </c>
      <c r="D51" s="14" t="s">
        <v>230</v>
      </c>
      <c r="E51" s="14" t="s">
        <v>241</v>
      </c>
      <c r="F51" s="14">
        <v>251</v>
      </c>
      <c r="G51" s="14">
        <v>40</v>
      </c>
      <c r="H51" s="14">
        <v>45</v>
      </c>
      <c r="I51" s="14">
        <v>40</v>
      </c>
      <c r="J51" s="14">
        <v>35</v>
      </c>
      <c r="K51" s="14">
        <v>35</v>
      </c>
      <c r="L51" s="14">
        <v>56</v>
      </c>
      <c r="M51" s="14">
        <v>1</v>
      </c>
      <c r="N51" s="14" t="b">
        <v>0</v>
      </c>
    </row>
    <row r="52" spans="2:14" ht="15" x14ac:dyDescent="0.4">
      <c r="B52" s="14">
        <v>17</v>
      </c>
      <c r="C52" s="14" t="s">
        <v>717</v>
      </c>
      <c r="D52" s="14" t="s">
        <v>230</v>
      </c>
      <c r="E52" s="14" t="s">
        <v>241</v>
      </c>
      <c r="F52" s="14">
        <v>349</v>
      </c>
      <c r="G52" s="14">
        <v>63</v>
      </c>
      <c r="H52" s="14">
        <v>60</v>
      </c>
      <c r="I52" s="14">
        <v>55</v>
      </c>
      <c r="J52" s="14">
        <v>50</v>
      </c>
      <c r="K52" s="14">
        <v>50</v>
      </c>
      <c r="L52" s="14">
        <v>71</v>
      </c>
      <c r="M52" s="14">
        <v>1</v>
      </c>
      <c r="N52" s="14" t="b">
        <v>0</v>
      </c>
    </row>
    <row r="53" spans="2:14" ht="15" x14ac:dyDescent="0.4">
      <c r="B53" s="14">
        <v>18</v>
      </c>
      <c r="C53" s="14" t="s">
        <v>716</v>
      </c>
      <c r="D53" s="14" t="s">
        <v>230</v>
      </c>
      <c r="E53" s="14" t="s">
        <v>241</v>
      </c>
      <c r="F53" s="14">
        <v>479</v>
      </c>
      <c r="G53" s="14">
        <v>83</v>
      </c>
      <c r="H53" s="14">
        <v>80</v>
      </c>
      <c r="I53" s="14">
        <v>75</v>
      </c>
      <c r="J53" s="14">
        <v>70</v>
      </c>
      <c r="K53" s="14">
        <v>70</v>
      </c>
      <c r="L53" s="14">
        <v>101</v>
      </c>
      <c r="M53" s="14">
        <v>1</v>
      </c>
      <c r="N53" s="14" t="b">
        <v>0</v>
      </c>
    </row>
    <row r="54" spans="2:14" ht="15" x14ac:dyDescent="0.4">
      <c r="B54" s="14">
        <v>18</v>
      </c>
      <c r="C54" s="14" t="s">
        <v>715</v>
      </c>
      <c r="D54" s="14" t="s">
        <v>230</v>
      </c>
      <c r="E54" s="14" t="s">
        <v>241</v>
      </c>
      <c r="F54" s="14">
        <v>579</v>
      </c>
      <c r="G54" s="14">
        <v>83</v>
      </c>
      <c r="H54" s="14">
        <v>80</v>
      </c>
      <c r="I54" s="14">
        <v>80</v>
      </c>
      <c r="J54" s="14">
        <v>135</v>
      </c>
      <c r="K54" s="14">
        <v>80</v>
      </c>
      <c r="L54" s="14">
        <v>121</v>
      </c>
      <c r="M54" s="14">
        <v>1</v>
      </c>
      <c r="N54" s="14" t="b">
        <v>0</v>
      </c>
    </row>
    <row r="55" spans="2:14" ht="15" x14ac:dyDescent="0.4">
      <c r="B55" s="14">
        <v>19</v>
      </c>
      <c r="C55" s="14" t="s">
        <v>714</v>
      </c>
      <c r="D55" s="14" t="s">
        <v>230</v>
      </c>
      <c r="E55" s="14" t="str">
        <f t="shared" ref="E55:E56" si="5">E54</f>
        <v>Flying</v>
      </c>
      <c r="F55" s="14">
        <v>253</v>
      </c>
      <c r="G55" s="14">
        <v>30</v>
      </c>
      <c r="H55" s="14">
        <v>56</v>
      </c>
      <c r="I55" s="14">
        <v>35</v>
      </c>
      <c r="J55" s="14">
        <v>25</v>
      </c>
      <c r="K55" s="14">
        <v>35</v>
      </c>
      <c r="L55" s="14">
        <v>72</v>
      </c>
      <c r="M55" s="14">
        <v>1</v>
      </c>
      <c r="N55" s="14" t="b">
        <v>0</v>
      </c>
    </row>
    <row r="56" spans="2:14" ht="15" x14ac:dyDescent="0.4">
      <c r="B56" s="14">
        <v>20</v>
      </c>
      <c r="C56" s="14" t="s">
        <v>713</v>
      </c>
      <c r="D56" s="14" t="s">
        <v>230</v>
      </c>
      <c r="E56" s="14" t="str">
        <f t="shared" si="5"/>
        <v>Flying</v>
      </c>
      <c r="F56" s="14">
        <v>413</v>
      </c>
      <c r="G56" s="14">
        <v>55</v>
      </c>
      <c r="H56" s="14">
        <v>81</v>
      </c>
      <c r="I56" s="14">
        <v>60</v>
      </c>
      <c r="J56" s="14">
        <v>50</v>
      </c>
      <c r="K56" s="14">
        <v>70</v>
      </c>
      <c r="L56" s="14">
        <v>97</v>
      </c>
      <c r="M56" s="14">
        <v>1</v>
      </c>
      <c r="N56" s="14" t="b">
        <v>0</v>
      </c>
    </row>
    <row r="57" spans="2:14" ht="15" x14ac:dyDescent="0.4">
      <c r="B57" s="14">
        <v>21</v>
      </c>
      <c r="C57" s="14" t="s">
        <v>712</v>
      </c>
      <c r="D57" s="14" t="s">
        <v>230</v>
      </c>
      <c r="E57" s="14" t="s">
        <v>241</v>
      </c>
      <c r="F57" s="14">
        <v>262</v>
      </c>
      <c r="G57" s="14">
        <v>40</v>
      </c>
      <c r="H57" s="14">
        <v>60</v>
      </c>
      <c r="I57" s="14">
        <v>30</v>
      </c>
      <c r="J57" s="14">
        <v>31</v>
      </c>
      <c r="K57" s="14">
        <v>31</v>
      </c>
      <c r="L57" s="14">
        <v>70</v>
      </c>
      <c r="M57" s="14">
        <v>1</v>
      </c>
      <c r="N57" s="14" t="b">
        <v>0</v>
      </c>
    </row>
    <row r="58" spans="2:14" ht="15" x14ac:dyDescent="0.4">
      <c r="B58" s="14">
        <v>22</v>
      </c>
      <c r="C58" s="14" t="s">
        <v>711</v>
      </c>
      <c r="D58" s="14" t="s">
        <v>230</v>
      </c>
      <c r="E58" s="14" t="s">
        <v>241</v>
      </c>
      <c r="F58" s="14">
        <v>442</v>
      </c>
      <c r="G58" s="14">
        <v>65</v>
      </c>
      <c r="H58" s="14">
        <v>90</v>
      </c>
      <c r="I58" s="14">
        <v>65</v>
      </c>
      <c r="J58" s="14">
        <v>61</v>
      </c>
      <c r="K58" s="14">
        <v>61</v>
      </c>
      <c r="L58" s="14">
        <v>100</v>
      </c>
      <c r="M58" s="14">
        <v>1</v>
      </c>
      <c r="N58" s="14" t="b">
        <v>0</v>
      </c>
    </row>
    <row r="59" spans="2:14" ht="15" x14ac:dyDescent="0.4">
      <c r="B59" s="14">
        <v>23</v>
      </c>
      <c r="C59" s="14" t="s">
        <v>710</v>
      </c>
      <c r="D59" s="14" t="s">
        <v>251</v>
      </c>
      <c r="E59" s="14" t="str">
        <f t="shared" ref="E59:E66" si="6">E58</f>
        <v>Flying</v>
      </c>
      <c r="F59" s="14">
        <v>288</v>
      </c>
      <c r="G59" s="14">
        <v>35</v>
      </c>
      <c r="H59" s="14">
        <v>60</v>
      </c>
      <c r="I59" s="14">
        <v>44</v>
      </c>
      <c r="J59" s="14">
        <v>40</v>
      </c>
      <c r="K59" s="14">
        <v>54</v>
      </c>
      <c r="L59" s="14">
        <v>55</v>
      </c>
      <c r="M59" s="14">
        <v>1</v>
      </c>
      <c r="N59" s="14" t="b">
        <v>0</v>
      </c>
    </row>
    <row r="60" spans="2:14" ht="15" x14ac:dyDescent="0.4">
      <c r="B60" s="14">
        <v>24</v>
      </c>
      <c r="C60" s="14" t="s">
        <v>709</v>
      </c>
      <c r="D60" s="14" t="s">
        <v>251</v>
      </c>
      <c r="E60" s="14" t="str">
        <f t="shared" si="6"/>
        <v>Flying</v>
      </c>
      <c r="F60" s="14">
        <v>438</v>
      </c>
      <c r="G60" s="14">
        <v>60</v>
      </c>
      <c r="H60" s="14">
        <v>85</v>
      </c>
      <c r="I60" s="14">
        <v>69</v>
      </c>
      <c r="J60" s="14">
        <v>65</v>
      </c>
      <c r="K60" s="14">
        <v>79</v>
      </c>
      <c r="L60" s="14">
        <v>80</v>
      </c>
      <c r="M60" s="14">
        <v>1</v>
      </c>
      <c r="N60" s="14" t="b">
        <v>0</v>
      </c>
    </row>
    <row r="61" spans="2:14" ht="15" x14ac:dyDescent="0.4">
      <c r="B61" s="14">
        <v>25</v>
      </c>
      <c r="C61" s="14" t="s">
        <v>708</v>
      </c>
      <c r="D61" s="14" t="s">
        <v>271</v>
      </c>
      <c r="E61" s="14" t="str">
        <f t="shared" si="6"/>
        <v>Flying</v>
      </c>
      <c r="F61" s="14">
        <v>320</v>
      </c>
      <c r="G61" s="14">
        <v>35</v>
      </c>
      <c r="H61" s="14">
        <v>55</v>
      </c>
      <c r="I61" s="14">
        <v>40</v>
      </c>
      <c r="J61" s="14">
        <v>50</v>
      </c>
      <c r="K61" s="14">
        <v>50</v>
      </c>
      <c r="L61" s="14">
        <v>90</v>
      </c>
      <c r="M61" s="14">
        <v>1</v>
      </c>
      <c r="N61" s="14" t="b">
        <v>0</v>
      </c>
    </row>
    <row r="62" spans="2:14" ht="15" x14ac:dyDescent="0.4">
      <c r="B62" s="14">
        <v>26</v>
      </c>
      <c r="C62" s="14" t="s">
        <v>707</v>
      </c>
      <c r="D62" s="14" t="s">
        <v>271</v>
      </c>
      <c r="E62" s="14" t="str">
        <f t="shared" si="6"/>
        <v>Flying</v>
      </c>
      <c r="F62" s="14">
        <v>485</v>
      </c>
      <c r="G62" s="14">
        <v>60</v>
      </c>
      <c r="H62" s="14">
        <v>90</v>
      </c>
      <c r="I62" s="14">
        <v>55</v>
      </c>
      <c r="J62" s="14">
        <v>90</v>
      </c>
      <c r="K62" s="14">
        <v>80</v>
      </c>
      <c r="L62" s="14">
        <v>110</v>
      </c>
      <c r="M62" s="14">
        <v>1</v>
      </c>
      <c r="N62" s="14" t="b">
        <v>0</v>
      </c>
    </row>
    <row r="63" spans="2:14" ht="15" x14ac:dyDescent="0.4">
      <c r="B63" s="14">
        <v>27</v>
      </c>
      <c r="C63" s="14" t="s">
        <v>706</v>
      </c>
      <c r="D63" s="14" t="s">
        <v>232</v>
      </c>
      <c r="E63" s="14" t="str">
        <f t="shared" si="6"/>
        <v>Flying</v>
      </c>
      <c r="F63" s="14">
        <v>300</v>
      </c>
      <c r="G63" s="14">
        <v>50</v>
      </c>
      <c r="H63" s="14">
        <v>75</v>
      </c>
      <c r="I63" s="14">
        <v>85</v>
      </c>
      <c r="J63" s="14">
        <v>20</v>
      </c>
      <c r="K63" s="14">
        <v>30</v>
      </c>
      <c r="L63" s="14">
        <v>40</v>
      </c>
      <c r="M63" s="14">
        <v>1</v>
      </c>
      <c r="N63" s="14" t="b">
        <v>0</v>
      </c>
    </row>
    <row r="64" spans="2:14" ht="15" x14ac:dyDescent="0.4">
      <c r="B64" s="14">
        <v>28</v>
      </c>
      <c r="C64" s="14" t="s">
        <v>705</v>
      </c>
      <c r="D64" s="14" t="s">
        <v>232</v>
      </c>
      <c r="E64" s="14" t="str">
        <f t="shared" si="6"/>
        <v>Flying</v>
      </c>
      <c r="F64" s="14">
        <v>450</v>
      </c>
      <c r="G64" s="14">
        <v>75</v>
      </c>
      <c r="H64" s="14">
        <v>100</v>
      </c>
      <c r="I64" s="14">
        <v>110</v>
      </c>
      <c r="J64" s="14">
        <v>45</v>
      </c>
      <c r="K64" s="14">
        <v>55</v>
      </c>
      <c r="L64" s="14">
        <v>65</v>
      </c>
      <c r="M64" s="14">
        <v>1</v>
      </c>
      <c r="N64" s="14" t="b">
        <v>0</v>
      </c>
    </row>
    <row r="65" spans="2:14" ht="15" x14ac:dyDescent="0.4">
      <c r="B65" s="14">
        <v>29</v>
      </c>
      <c r="C65" s="14" t="s">
        <v>704</v>
      </c>
      <c r="D65" s="14" t="s">
        <v>251</v>
      </c>
      <c r="E65" s="14" t="str">
        <f t="shared" si="6"/>
        <v>Flying</v>
      </c>
      <c r="F65" s="14">
        <v>275</v>
      </c>
      <c r="G65" s="14">
        <v>55</v>
      </c>
      <c r="H65" s="14">
        <v>47</v>
      </c>
      <c r="I65" s="14">
        <v>52</v>
      </c>
      <c r="J65" s="14">
        <v>40</v>
      </c>
      <c r="K65" s="14">
        <v>40</v>
      </c>
      <c r="L65" s="14">
        <v>41</v>
      </c>
      <c r="M65" s="14">
        <v>1</v>
      </c>
      <c r="N65" s="14" t="b">
        <v>0</v>
      </c>
    </row>
    <row r="66" spans="2:14" ht="15" x14ac:dyDescent="0.4">
      <c r="B66" s="14">
        <v>30</v>
      </c>
      <c r="C66" s="14" t="s">
        <v>703</v>
      </c>
      <c r="D66" s="14" t="s">
        <v>251</v>
      </c>
      <c r="E66" s="14" t="str">
        <f t="shared" si="6"/>
        <v>Flying</v>
      </c>
      <c r="F66" s="14">
        <v>365</v>
      </c>
      <c r="G66" s="14">
        <v>70</v>
      </c>
      <c r="H66" s="14">
        <v>62</v>
      </c>
      <c r="I66" s="14">
        <v>67</v>
      </c>
      <c r="J66" s="14">
        <v>55</v>
      </c>
      <c r="K66" s="14">
        <v>55</v>
      </c>
      <c r="L66" s="14">
        <v>56</v>
      </c>
      <c r="M66" s="14">
        <v>1</v>
      </c>
      <c r="N66" s="14" t="b">
        <v>0</v>
      </c>
    </row>
    <row r="67" spans="2:14" ht="15" x14ac:dyDescent="0.4">
      <c r="B67" s="14">
        <v>31</v>
      </c>
      <c r="C67" s="14" t="s">
        <v>702</v>
      </c>
      <c r="D67" s="14" t="s">
        <v>251</v>
      </c>
      <c r="E67" s="14" t="s">
        <v>232</v>
      </c>
      <c r="F67" s="14">
        <v>505</v>
      </c>
      <c r="G67" s="14">
        <v>90</v>
      </c>
      <c r="H67" s="14">
        <v>92</v>
      </c>
      <c r="I67" s="14">
        <v>87</v>
      </c>
      <c r="J67" s="14">
        <v>75</v>
      </c>
      <c r="K67" s="14">
        <v>85</v>
      </c>
      <c r="L67" s="14">
        <v>76</v>
      </c>
      <c r="M67" s="14">
        <v>1</v>
      </c>
      <c r="N67" s="14" t="b">
        <v>0</v>
      </c>
    </row>
    <row r="68" spans="2:14" ht="15" x14ac:dyDescent="0.4">
      <c r="B68" s="14">
        <v>32</v>
      </c>
      <c r="C68" s="14" t="s">
        <v>701</v>
      </c>
      <c r="D68" s="14" t="s">
        <v>251</v>
      </c>
      <c r="E68" s="14" t="str">
        <f t="shared" ref="E68:E69" si="7">E67</f>
        <v>Ground</v>
      </c>
      <c r="F68" s="14">
        <v>273</v>
      </c>
      <c r="G68" s="14">
        <v>46</v>
      </c>
      <c r="H68" s="14">
        <v>57</v>
      </c>
      <c r="I68" s="14">
        <v>40</v>
      </c>
      <c r="J68" s="14">
        <v>40</v>
      </c>
      <c r="K68" s="14">
        <v>40</v>
      </c>
      <c r="L68" s="14">
        <v>50</v>
      </c>
      <c r="M68" s="14">
        <v>1</v>
      </c>
      <c r="N68" s="14" t="b">
        <v>0</v>
      </c>
    </row>
    <row r="69" spans="2:14" ht="15" x14ac:dyDescent="0.4">
      <c r="B69" s="14">
        <v>33</v>
      </c>
      <c r="C69" s="14" t="s">
        <v>700</v>
      </c>
      <c r="D69" s="14" t="s">
        <v>251</v>
      </c>
      <c r="E69" s="14" t="str">
        <f t="shared" si="7"/>
        <v>Ground</v>
      </c>
      <c r="F69" s="14">
        <v>365</v>
      </c>
      <c r="G69" s="14">
        <v>61</v>
      </c>
      <c r="H69" s="14">
        <v>72</v>
      </c>
      <c r="I69" s="14">
        <v>57</v>
      </c>
      <c r="J69" s="14">
        <v>55</v>
      </c>
      <c r="K69" s="14">
        <v>55</v>
      </c>
      <c r="L69" s="14">
        <v>65</v>
      </c>
      <c r="M69" s="14">
        <v>1</v>
      </c>
      <c r="N69" s="14" t="b">
        <v>0</v>
      </c>
    </row>
    <row r="70" spans="2:14" ht="15" x14ac:dyDescent="0.4">
      <c r="B70" s="14">
        <v>34</v>
      </c>
      <c r="C70" s="14" t="s">
        <v>699</v>
      </c>
      <c r="D70" s="14" t="s">
        <v>251</v>
      </c>
      <c r="E70" s="14" t="s">
        <v>232</v>
      </c>
      <c r="F70" s="14">
        <v>505</v>
      </c>
      <c r="G70" s="14">
        <v>81</v>
      </c>
      <c r="H70" s="14">
        <v>102</v>
      </c>
      <c r="I70" s="14">
        <v>77</v>
      </c>
      <c r="J70" s="14">
        <v>85</v>
      </c>
      <c r="K70" s="14">
        <v>75</v>
      </c>
      <c r="L70" s="14">
        <v>85</v>
      </c>
      <c r="M70" s="14">
        <v>1</v>
      </c>
      <c r="N70" s="14" t="b">
        <v>0</v>
      </c>
    </row>
    <row r="71" spans="2:14" ht="15" x14ac:dyDescent="0.4">
      <c r="B71" s="14">
        <v>35</v>
      </c>
      <c r="C71" s="14" t="s">
        <v>698</v>
      </c>
      <c r="D71" s="14" t="s">
        <v>244</v>
      </c>
      <c r="E71" s="14" t="str">
        <f t="shared" ref="E71:E74" si="8">E70</f>
        <v>Ground</v>
      </c>
      <c r="F71" s="14">
        <v>323</v>
      </c>
      <c r="G71" s="14">
        <v>70</v>
      </c>
      <c r="H71" s="14">
        <v>45</v>
      </c>
      <c r="I71" s="14">
        <v>48</v>
      </c>
      <c r="J71" s="14">
        <v>60</v>
      </c>
      <c r="K71" s="14">
        <v>65</v>
      </c>
      <c r="L71" s="14">
        <v>35</v>
      </c>
      <c r="M71" s="14">
        <v>1</v>
      </c>
      <c r="N71" s="14" t="b">
        <v>0</v>
      </c>
    </row>
    <row r="72" spans="2:14" ht="15" x14ac:dyDescent="0.4">
      <c r="B72" s="14">
        <v>36</v>
      </c>
      <c r="C72" s="14" t="s">
        <v>697</v>
      </c>
      <c r="D72" s="14" t="s">
        <v>244</v>
      </c>
      <c r="E72" s="14" t="str">
        <f t="shared" si="8"/>
        <v>Ground</v>
      </c>
      <c r="F72" s="14">
        <v>483</v>
      </c>
      <c r="G72" s="14">
        <v>95</v>
      </c>
      <c r="H72" s="14">
        <v>70</v>
      </c>
      <c r="I72" s="14">
        <v>73</v>
      </c>
      <c r="J72" s="14">
        <v>95</v>
      </c>
      <c r="K72" s="14">
        <v>90</v>
      </c>
      <c r="L72" s="14">
        <v>60</v>
      </c>
      <c r="M72" s="14">
        <v>1</v>
      </c>
      <c r="N72" s="14" t="b">
        <v>0</v>
      </c>
    </row>
    <row r="73" spans="2:14" ht="15" x14ac:dyDescent="0.4">
      <c r="B73" s="14">
        <v>37</v>
      </c>
      <c r="C73" s="14" t="s">
        <v>696</v>
      </c>
      <c r="D73" s="14" t="s">
        <v>133</v>
      </c>
      <c r="E73" s="14" t="str">
        <f t="shared" si="8"/>
        <v>Ground</v>
      </c>
      <c r="F73" s="14">
        <v>299</v>
      </c>
      <c r="G73" s="14">
        <v>38</v>
      </c>
      <c r="H73" s="14">
        <v>41</v>
      </c>
      <c r="I73" s="14">
        <v>40</v>
      </c>
      <c r="J73" s="14">
        <v>50</v>
      </c>
      <c r="K73" s="14">
        <v>65</v>
      </c>
      <c r="L73" s="14">
        <v>65</v>
      </c>
      <c r="M73" s="14">
        <v>1</v>
      </c>
      <c r="N73" s="14" t="b">
        <v>0</v>
      </c>
    </row>
    <row r="74" spans="2:14" ht="15" x14ac:dyDescent="0.4">
      <c r="B74" s="14">
        <v>38</v>
      </c>
      <c r="C74" s="14" t="s">
        <v>695</v>
      </c>
      <c r="D74" s="14" t="s">
        <v>133</v>
      </c>
      <c r="E74" s="14" t="str">
        <f t="shared" si="8"/>
        <v>Ground</v>
      </c>
      <c r="F74" s="14">
        <v>505</v>
      </c>
      <c r="G74" s="14">
        <v>73</v>
      </c>
      <c r="H74" s="14">
        <v>76</v>
      </c>
      <c r="I74" s="14">
        <v>75</v>
      </c>
      <c r="J74" s="14">
        <v>81</v>
      </c>
      <c r="K74" s="14">
        <v>100</v>
      </c>
      <c r="L74" s="14">
        <v>100</v>
      </c>
      <c r="M74" s="14">
        <v>1</v>
      </c>
      <c r="N74" s="14" t="b">
        <v>0</v>
      </c>
    </row>
    <row r="75" spans="2:14" ht="15" x14ac:dyDescent="0.4">
      <c r="B75" s="14">
        <v>39</v>
      </c>
      <c r="C75" s="14" t="s">
        <v>694</v>
      </c>
      <c r="D75" s="14" t="s">
        <v>230</v>
      </c>
      <c r="E75" s="14" t="s">
        <v>244</v>
      </c>
      <c r="F75" s="14">
        <v>270</v>
      </c>
      <c r="G75" s="14">
        <v>115</v>
      </c>
      <c r="H75" s="14">
        <v>45</v>
      </c>
      <c r="I75" s="14">
        <v>20</v>
      </c>
      <c r="J75" s="14">
        <v>45</v>
      </c>
      <c r="K75" s="14">
        <v>25</v>
      </c>
      <c r="L75" s="14">
        <v>20</v>
      </c>
      <c r="M75" s="14">
        <v>1</v>
      </c>
      <c r="N75" s="14" t="b">
        <v>0</v>
      </c>
    </row>
    <row r="76" spans="2:14" ht="15" x14ac:dyDescent="0.4">
      <c r="B76" s="14">
        <v>40</v>
      </c>
      <c r="C76" s="14" t="s">
        <v>693</v>
      </c>
      <c r="D76" s="14" t="s">
        <v>230</v>
      </c>
      <c r="E76" s="14" t="s">
        <v>244</v>
      </c>
      <c r="F76" s="14">
        <v>435</v>
      </c>
      <c r="G76" s="14">
        <v>140</v>
      </c>
      <c r="H76" s="14">
        <v>70</v>
      </c>
      <c r="I76" s="14">
        <v>45</v>
      </c>
      <c r="J76" s="14">
        <v>85</v>
      </c>
      <c r="K76" s="14">
        <v>50</v>
      </c>
      <c r="L76" s="14">
        <v>45</v>
      </c>
      <c r="M76" s="14">
        <v>1</v>
      </c>
      <c r="N76" s="14" t="b">
        <v>0</v>
      </c>
    </row>
    <row r="77" spans="2:14" ht="15" x14ac:dyDescent="0.4">
      <c r="B77" s="14">
        <v>41</v>
      </c>
      <c r="C77" s="14" t="s">
        <v>692</v>
      </c>
      <c r="D77" s="14" t="s">
        <v>251</v>
      </c>
      <c r="E77" s="14" t="s">
        <v>241</v>
      </c>
      <c r="F77" s="14">
        <v>245</v>
      </c>
      <c r="G77" s="14">
        <v>40</v>
      </c>
      <c r="H77" s="14">
        <v>45</v>
      </c>
      <c r="I77" s="14">
        <v>35</v>
      </c>
      <c r="J77" s="14">
        <v>30</v>
      </c>
      <c r="K77" s="14">
        <v>40</v>
      </c>
      <c r="L77" s="14">
        <v>55</v>
      </c>
      <c r="M77" s="14">
        <v>1</v>
      </c>
      <c r="N77" s="14" t="b">
        <v>0</v>
      </c>
    </row>
    <row r="78" spans="2:14" ht="15" x14ac:dyDescent="0.4">
      <c r="B78" s="14">
        <v>42</v>
      </c>
      <c r="C78" s="14" t="s">
        <v>691</v>
      </c>
      <c r="D78" s="14" t="s">
        <v>251</v>
      </c>
      <c r="E78" s="14" t="s">
        <v>241</v>
      </c>
      <c r="F78" s="14">
        <v>455</v>
      </c>
      <c r="G78" s="14">
        <v>75</v>
      </c>
      <c r="H78" s="14">
        <v>80</v>
      </c>
      <c r="I78" s="14">
        <v>70</v>
      </c>
      <c r="J78" s="14">
        <v>65</v>
      </c>
      <c r="K78" s="14">
        <v>75</v>
      </c>
      <c r="L78" s="14">
        <v>90</v>
      </c>
      <c r="M78" s="14">
        <v>1</v>
      </c>
      <c r="N78" s="14" t="b">
        <v>0</v>
      </c>
    </row>
    <row r="79" spans="2:14" ht="15" x14ac:dyDescent="0.4">
      <c r="B79" s="14">
        <v>43</v>
      </c>
      <c r="C79" s="14" t="s">
        <v>690</v>
      </c>
      <c r="D79" s="14" t="s">
        <v>137</v>
      </c>
      <c r="E79" s="14" t="s">
        <v>251</v>
      </c>
      <c r="F79" s="14">
        <v>320</v>
      </c>
      <c r="G79" s="14">
        <v>45</v>
      </c>
      <c r="H79" s="14">
        <v>50</v>
      </c>
      <c r="I79" s="14">
        <v>55</v>
      </c>
      <c r="J79" s="14">
        <v>75</v>
      </c>
      <c r="K79" s="14">
        <v>65</v>
      </c>
      <c r="L79" s="14">
        <v>30</v>
      </c>
      <c r="M79" s="14">
        <v>1</v>
      </c>
      <c r="N79" s="14" t="b">
        <v>0</v>
      </c>
    </row>
    <row r="80" spans="2:14" ht="15" x14ac:dyDescent="0.4">
      <c r="B80" s="14">
        <v>44</v>
      </c>
      <c r="C80" s="14" t="s">
        <v>689</v>
      </c>
      <c r="D80" s="14" t="s">
        <v>137</v>
      </c>
      <c r="E80" s="14" t="s">
        <v>251</v>
      </c>
      <c r="F80" s="14">
        <v>395</v>
      </c>
      <c r="G80" s="14">
        <v>60</v>
      </c>
      <c r="H80" s="14">
        <v>65</v>
      </c>
      <c r="I80" s="14">
        <v>70</v>
      </c>
      <c r="J80" s="14">
        <v>85</v>
      </c>
      <c r="K80" s="14">
        <v>75</v>
      </c>
      <c r="L80" s="14">
        <v>40</v>
      </c>
      <c r="M80" s="14">
        <v>1</v>
      </c>
      <c r="N80" s="14" t="b">
        <v>0</v>
      </c>
    </row>
    <row r="81" spans="2:14" ht="15" x14ac:dyDescent="0.4">
      <c r="B81" s="14">
        <v>45</v>
      </c>
      <c r="C81" s="14" t="s">
        <v>688</v>
      </c>
      <c r="D81" s="14" t="s">
        <v>137</v>
      </c>
      <c r="E81" s="14" t="s">
        <v>251</v>
      </c>
      <c r="F81" s="14">
        <v>490</v>
      </c>
      <c r="G81" s="14">
        <v>75</v>
      </c>
      <c r="H81" s="14">
        <v>80</v>
      </c>
      <c r="I81" s="14">
        <v>85</v>
      </c>
      <c r="J81" s="14">
        <v>110</v>
      </c>
      <c r="K81" s="14">
        <v>90</v>
      </c>
      <c r="L81" s="14">
        <v>50</v>
      </c>
      <c r="M81" s="14">
        <v>1</v>
      </c>
      <c r="N81" s="14" t="b">
        <v>0</v>
      </c>
    </row>
    <row r="82" spans="2:14" ht="15" x14ac:dyDescent="0.4">
      <c r="B82" s="14">
        <v>46</v>
      </c>
      <c r="C82" s="14" t="s">
        <v>687</v>
      </c>
      <c r="D82" s="14" t="s">
        <v>273</v>
      </c>
      <c r="E82" s="14" t="s">
        <v>137</v>
      </c>
      <c r="F82" s="14">
        <v>285</v>
      </c>
      <c r="G82" s="14">
        <v>35</v>
      </c>
      <c r="H82" s="14">
        <v>70</v>
      </c>
      <c r="I82" s="14">
        <v>55</v>
      </c>
      <c r="J82" s="14">
        <v>45</v>
      </c>
      <c r="K82" s="14">
        <v>55</v>
      </c>
      <c r="L82" s="14">
        <v>25</v>
      </c>
      <c r="M82" s="14">
        <v>1</v>
      </c>
      <c r="N82" s="14" t="b">
        <v>0</v>
      </c>
    </row>
    <row r="83" spans="2:14" ht="15" x14ac:dyDescent="0.4">
      <c r="B83" s="14">
        <v>47</v>
      </c>
      <c r="C83" s="14" t="s">
        <v>686</v>
      </c>
      <c r="D83" s="14" t="s">
        <v>273</v>
      </c>
      <c r="E83" s="14" t="s">
        <v>137</v>
      </c>
      <c r="F83" s="14">
        <v>405</v>
      </c>
      <c r="G83" s="14">
        <v>60</v>
      </c>
      <c r="H83" s="14">
        <v>95</v>
      </c>
      <c r="I83" s="14">
        <v>80</v>
      </c>
      <c r="J83" s="14">
        <v>60</v>
      </c>
      <c r="K83" s="14">
        <v>80</v>
      </c>
      <c r="L83" s="14">
        <v>30</v>
      </c>
      <c r="M83" s="14">
        <v>1</v>
      </c>
      <c r="N83" s="14" t="b">
        <v>0</v>
      </c>
    </row>
    <row r="84" spans="2:14" ht="15" x14ac:dyDescent="0.4">
      <c r="B84" s="14">
        <v>48</v>
      </c>
      <c r="C84" s="14" t="s">
        <v>685</v>
      </c>
      <c r="D84" s="14" t="s">
        <v>273</v>
      </c>
      <c r="E84" s="14" t="s">
        <v>251</v>
      </c>
      <c r="F84" s="14">
        <v>305</v>
      </c>
      <c r="G84" s="14">
        <v>60</v>
      </c>
      <c r="H84" s="14">
        <v>55</v>
      </c>
      <c r="I84" s="14">
        <v>50</v>
      </c>
      <c r="J84" s="14">
        <v>40</v>
      </c>
      <c r="K84" s="14">
        <v>55</v>
      </c>
      <c r="L84" s="14">
        <v>45</v>
      </c>
      <c r="M84" s="14">
        <v>1</v>
      </c>
      <c r="N84" s="14" t="b">
        <v>0</v>
      </c>
    </row>
    <row r="85" spans="2:14" ht="15" x14ac:dyDescent="0.4">
      <c r="B85" s="14">
        <v>49</v>
      </c>
      <c r="C85" s="14" t="s">
        <v>684</v>
      </c>
      <c r="D85" s="14" t="s">
        <v>273</v>
      </c>
      <c r="E85" s="14" t="s">
        <v>251</v>
      </c>
      <c r="F85" s="14">
        <v>450</v>
      </c>
      <c r="G85" s="14">
        <v>70</v>
      </c>
      <c r="H85" s="14">
        <v>65</v>
      </c>
      <c r="I85" s="14">
        <v>60</v>
      </c>
      <c r="J85" s="14">
        <v>90</v>
      </c>
      <c r="K85" s="14">
        <v>75</v>
      </c>
      <c r="L85" s="14">
        <v>90</v>
      </c>
      <c r="M85" s="14">
        <v>1</v>
      </c>
      <c r="N85" s="14" t="b">
        <v>0</v>
      </c>
    </row>
    <row r="86" spans="2:14" ht="15" x14ac:dyDescent="0.4">
      <c r="B86" s="14">
        <v>50</v>
      </c>
      <c r="C86" s="14" t="s">
        <v>683</v>
      </c>
      <c r="D86" s="14" t="s">
        <v>232</v>
      </c>
      <c r="E86" s="14" t="str">
        <f t="shared" ref="E86:E97" si="9">E85</f>
        <v>Poison</v>
      </c>
      <c r="F86" s="14">
        <v>265</v>
      </c>
      <c r="G86" s="14">
        <v>10</v>
      </c>
      <c r="H86" s="14">
        <v>55</v>
      </c>
      <c r="I86" s="14">
        <v>25</v>
      </c>
      <c r="J86" s="14">
        <v>35</v>
      </c>
      <c r="K86" s="14">
        <v>45</v>
      </c>
      <c r="L86" s="14">
        <v>95</v>
      </c>
      <c r="M86" s="14">
        <v>1</v>
      </c>
      <c r="N86" s="14" t="b">
        <v>0</v>
      </c>
    </row>
    <row r="87" spans="2:14" ht="15" x14ac:dyDescent="0.4">
      <c r="B87" s="14">
        <v>51</v>
      </c>
      <c r="C87" s="14" t="s">
        <v>682</v>
      </c>
      <c r="D87" s="14" t="s">
        <v>232</v>
      </c>
      <c r="E87" s="14" t="str">
        <f t="shared" si="9"/>
        <v>Poison</v>
      </c>
      <c r="F87" s="14">
        <v>405</v>
      </c>
      <c r="G87" s="14">
        <v>35</v>
      </c>
      <c r="H87" s="14">
        <v>80</v>
      </c>
      <c r="I87" s="14">
        <v>50</v>
      </c>
      <c r="J87" s="14">
        <v>50</v>
      </c>
      <c r="K87" s="14">
        <v>70</v>
      </c>
      <c r="L87" s="14">
        <v>120</v>
      </c>
      <c r="M87" s="14">
        <v>1</v>
      </c>
      <c r="N87" s="14" t="b">
        <v>0</v>
      </c>
    </row>
    <row r="88" spans="2:14" ht="15" x14ac:dyDescent="0.4">
      <c r="B88" s="14">
        <v>52</v>
      </c>
      <c r="C88" s="14" t="s">
        <v>681</v>
      </c>
      <c r="D88" s="14" t="s">
        <v>230</v>
      </c>
      <c r="E88" s="14" t="str">
        <f t="shared" si="9"/>
        <v>Poison</v>
      </c>
      <c r="F88" s="14">
        <v>290</v>
      </c>
      <c r="G88" s="14">
        <v>40</v>
      </c>
      <c r="H88" s="14">
        <v>45</v>
      </c>
      <c r="I88" s="14">
        <v>35</v>
      </c>
      <c r="J88" s="14">
        <v>40</v>
      </c>
      <c r="K88" s="14">
        <v>40</v>
      </c>
      <c r="L88" s="14">
        <v>90</v>
      </c>
      <c r="M88" s="14">
        <v>1</v>
      </c>
      <c r="N88" s="14" t="b">
        <v>0</v>
      </c>
    </row>
    <row r="89" spans="2:14" ht="15" x14ac:dyDescent="0.4">
      <c r="B89" s="14">
        <v>53</v>
      </c>
      <c r="C89" s="14" t="s">
        <v>680</v>
      </c>
      <c r="D89" s="14" t="s">
        <v>230</v>
      </c>
      <c r="E89" s="14" t="str">
        <f t="shared" si="9"/>
        <v>Poison</v>
      </c>
      <c r="F89" s="14">
        <v>440</v>
      </c>
      <c r="G89" s="14">
        <v>65</v>
      </c>
      <c r="H89" s="14">
        <v>70</v>
      </c>
      <c r="I89" s="14">
        <v>60</v>
      </c>
      <c r="J89" s="14">
        <v>65</v>
      </c>
      <c r="K89" s="14">
        <v>65</v>
      </c>
      <c r="L89" s="14">
        <v>115</v>
      </c>
      <c r="M89" s="14">
        <v>1</v>
      </c>
      <c r="N89" s="14" t="b">
        <v>0</v>
      </c>
    </row>
    <row r="90" spans="2:14" ht="15" x14ac:dyDescent="0.4">
      <c r="B90" s="14">
        <v>54</v>
      </c>
      <c r="C90" s="14" t="s">
        <v>679</v>
      </c>
      <c r="D90" s="14" t="s">
        <v>129</v>
      </c>
      <c r="E90" s="14" t="str">
        <f t="shared" si="9"/>
        <v>Poison</v>
      </c>
      <c r="F90" s="14">
        <v>320</v>
      </c>
      <c r="G90" s="14">
        <v>50</v>
      </c>
      <c r="H90" s="14">
        <v>52</v>
      </c>
      <c r="I90" s="14">
        <v>48</v>
      </c>
      <c r="J90" s="14">
        <v>65</v>
      </c>
      <c r="K90" s="14">
        <v>50</v>
      </c>
      <c r="L90" s="14">
        <v>55</v>
      </c>
      <c r="M90" s="14">
        <v>1</v>
      </c>
      <c r="N90" s="14" t="b">
        <v>0</v>
      </c>
    </row>
    <row r="91" spans="2:14" ht="15" x14ac:dyDescent="0.4">
      <c r="B91" s="14">
        <v>55</v>
      </c>
      <c r="C91" s="14" t="s">
        <v>678</v>
      </c>
      <c r="D91" s="14" t="s">
        <v>129</v>
      </c>
      <c r="E91" s="14" t="str">
        <f t="shared" si="9"/>
        <v>Poison</v>
      </c>
      <c r="F91" s="14">
        <v>500</v>
      </c>
      <c r="G91" s="14">
        <v>80</v>
      </c>
      <c r="H91" s="14">
        <v>82</v>
      </c>
      <c r="I91" s="14">
        <v>78</v>
      </c>
      <c r="J91" s="14">
        <v>95</v>
      </c>
      <c r="K91" s="14">
        <v>80</v>
      </c>
      <c r="L91" s="14">
        <v>85</v>
      </c>
      <c r="M91" s="14">
        <v>1</v>
      </c>
      <c r="N91" s="14" t="b">
        <v>0</v>
      </c>
    </row>
    <row r="92" spans="2:14" ht="15" x14ac:dyDescent="0.4">
      <c r="B92" s="14">
        <v>56</v>
      </c>
      <c r="C92" s="14" t="s">
        <v>677</v>
      </c>
      <c r="D92" s="14" t="s">
        <v>226</v>
      </c>
      <c r="E92" s="14" t="str">
        <f t="shared" si="9"/>
        <v>Poison</v>
      </c>
      <c r="F92" s="14">
        <v>305</v>
      </c>
      <c r="G92" s="14">
        <v>40</v>
      </c>
      <c r="H92" s="14">
        <v>80</v>
      </c>
      <c r="I92" s="14">
        <v>35</v>
      </c>
      <c r="J92" s="14">
        <v>35</v>
      </c>
      <c r="K92" s="14">
        <v>45</v>
      </c>
      <c r="L92" s="14">
        <v>70</v>
      </c>
      <c r="M92" s="14">
        <v>1</v>
      </c>
      <c r="N92" s="14" t="b">
        <v>0</v>
      </c>
    </row>
    <row r="93" spans="2:14" ht="15" x14ac:dyDescent="0.4">
      <c r="B93" s="14">
        <v>57</v>
      </c>
      <c r="C93" s="14" t="s">
        <v>676</v>
      </c>
      <c r="D93" s="14" t="s">
        <v>226</v>
      </c>
      <c r="E93" s="14" t="str">
        <f t="shared" si="9"/>
        <v>Poison</v>
      </c>
      <c r="F93" s="14">
        <v>455</v>
      </c>
      <c r="G93" s="14">
        <v>65</v>
      </c>
      <c r="H93" s="14">
        <v>105</v>
      </c>
      <c r="I93" s="14">
        <v>60</v>
      </c>
      <c r="J93" s="14">
        <v>60</v>
      </c>
      <c r="K93" s="14">
        <v>70</v>
      </c>
      <c r="L93" s="14">
        <v>95</v>
      </c>
      <c r="M93" s="14">
        <v>1</v>
      </c>
      <c r="N93" s="14" t="b">
        <v>0</v>
      </c>
    </row>
    <row r="94" spans="2:14" ht="15" x14ac:dyDescent="0.4">
      <c r="B94" s="14">
        <v>58</v>
      </c>
      <c r="C94" s="14" t="s">
        <v>675</v>
      </c>
      <c r="D94" s="14" t="s">
        <v>133</v>
      </c>
      <c r="E94" s="14" t="str">
        <f t="shared" si="9"/>
        <v>Poison</v>
      </c>
      <c r="F94" s="14">
        <v>350</v>
      </c>
      <c r="G94" s="14">
        <v>55</v>
      </c>
      <c r="H94" s="14">
        <v>70</v>
      </c>
      <c r="I94" s="14">
        <v>45</v>
      </c>
      <c r="J94" s="14">
        <v>70</v>
      </c>
      <c r="K94" s="14">
        <v>50</v>
      </c>
      <c r="L94" s="14">
        <v>60</v>
      </c>
      <c r="M94" s="14">
        <v>1</v>
      </c>
      <c r="N94" s="14" t="b">
        <v>0</v>
      </c>
    </row>
    <row r="95" spans="2:14" ht="15" x14ac:dyDescent="0.4">
      <c r="B95" s="14">
        <v>59</v>
      </c>
      <c r="C95" s="14" t="s">
        <v>674</v>
      </c>
      <c r="D95" s="14" t="s">
        <v>133</v>
      </c>
      <c r="E95" s="14" t="str">
        <f t="shared" si="9"/>
        <v>Poison</v>
      </c>
      <c r="F95" s="14">
        <v>555</v>
      </c>
      <c r="G95" s="14">
        <v>90</v>
      </c>
      <c r="H95" s="14">
        <v>110</v>
      </c>
      <c r="I95" s="14">
        <v>80</v>
      </c>
      <c r="J95" s="14">
        <v>100</v>
      </c>
      <c r="K95" s="14">
        <v>80</v>
      </c>
      <c r="L95" s="14">
        <v>95</v>
      </c>
      <c r="M95" s="14">
        <v>1</v>
      </c>
      <c r="N95" s="14" t="b">
        <v>0</v>
      </c>
    </row>
    <row r="96" spans="2:14" ht="15" x14ac:dyDescent="0.4">
      <c r="B96" s="14">
        <v>60</v>
      </c>
      <c r="C96" s="14" t="s">
        <v>673</v>
      </c>
      <c r="D96" s="14" t="s">
        <v>129</v>
      </c>
      <c r="E96" s="14" t="str">
        <f t="shared" si="9"/>
        <v>Poison</v>
      </c>
      <c r="F96" s="14">
        <v>300</v>
      </c>
      <c r="G96" s="14">
        <v>40</v>
      </c>
      <c r="H96" s="14">
        <v>50</v>
      </c>
      <c r="I96" s="14">
        <v>40</v>
      </c>
      <c r="J96" s="14">
        <v>40</v>
      </c>
      <c r="K96" s="14">
        <v>40</v>
      </c>
      <c r="L96" s="14">
        <v>90</v>
      </c>
      <c r="M96" s="14">
        <v>1</v>
      </c>
      <c r="N96" s="14" t="b">
        <v>0</v>
      </c>
    </row>
    <row r="97" spans="2:14" ht="15" x14ac:dyDescent="0.4">
      <c r="B97" s="14">
        <v>61</v>
      </c>
      <c r="C97" s="14" t="s">
        <v>672</v>
      </c>
      <c r="D97" s="14" t="s">
        <v>129</v>
      </c>
      <c r="E97" s="14" t="str">
        <f t="shared" si="9"/>
        <v>Poison</v>
      </c>
      <c r="F97" s="14">
        <v>385</v>
      </c>
      <c r="G97" s="14">
        <v>65</v>
      </c>
      <c r="H97" s="14">
        <v>65</v>
      </c>
      <c r="I97" s="14">
        <v>65</v>
      </c>
      <c r="J97" s="14">
        <v>50</v>
      </c>
      <c r="K97" s="14">
        <v>50</v>
      </c>
      <c r="L97" s="14">
        <v>90</v>
      </c>
      <c r="M97" s="14">
        <v>1</v>
      </c>
      <c r="N97" s="14" t="b">
        <v>0</v>
      </c>
    </row>
    <row r="98" spans="2:14" ht="15" x14ac:dyDescent="0.4">
      <c r="B98" s="14">
        <v>62</v>
      </c>
      <c r="C98" s="14" t="s">
        <v>671</v>
      </c>
      <c r="D98" s="14" t="s">
        <v>129</v>
      </c>
      <c r="E98" s="14" t="s">
        <v>226</v>
      </c>
      <c r="F98" s="14">
        <v>510</v>
      </c>
      <c r="G98" s="14">
        <v>90</v>
      </c>
      <c r="H98" s="14">
        <v>95</v>
      </c>
      <c r="I98" s="14">
        <v>95</v>
      </c>
      <c r="J98" s="14">
        <v>70</v>
      </c>
      <c r="K98" s="14">
        <v>90</v>
      </c>
      <c r="L98" s="14">
        <v>70</v>
      </c>
      <c r="M98" s="14">
        <v>1</v>
      </c>
      <c r="N98" s="14" t="b">
        <v>0</v>
      </c>
    </row>
    <row r="99" spans="2:14" ht="15" x14ac:dyDescent="0.4">
      <c r="B99" s="14">
        <v>63</v>
      </c>
      <c r="C99" s="14" t="s">
        <v>670</v>
      </c>
      <c r="D99" s="14" t="s">
        <v>245</v>
      </c>
      <c r="E99" s="14" t="str">
        <f t="shared" ref="E99:E105" si="10">E98</f>
        <v>Fighting</v>
      </c>
      <c r="F99" s="14">
        <v>310</v>
      </c>
      <c r="G99" s="14">
        <v>25</v>
      </c>
      <c r="H99" s="14">
        <v>20</v>
      </c>
      <c r="I99" s="14">
        <v>15</v>
      </c>
      <c r="J99" s="14">
        <v>105</v>
      </c>
      <c r="K99" s="14">
        <v>55</v>
      </c>
      <c r="L99" s="14">
        <v>90</v>
      </c>
      <c r="M99" s="14">
        <v>1</v>
      </c>
      <c r="N99" s="14" t="b">
        <v>0</v>
      </c>
    </row>
    <row r="100" spans="2:14" ht="15" x14ac:dyDescent="0.4">
      <c r="B100" s="14">
        <v>64</v>
      </c>
      <c r="C100" s="14" t="s">
        <v>669</v>
      </c>
      <c r="D100" s="14" t="s">
        <v>245</v>
      </c>
      <c r="E100" s="14" t="str">
        <f t="shared" si="10"/>
        <v>Fighting</v>
      </c>
      <c r="F100" s="14">
        <v>400</v>
      </c>
      <c r="G100" s="14">
        <v>40</v>
      </c>
      <c r="H100" s="14">
        <v>35</v>
      </c>
      <c r="I100" s="14">
        <v>30</v>
      </c>
      <c r="J100" s="14">
        <v>120</v>
      </c>
      <c r="K100" s="14">
        <v>70</v>
      </c>
      <c r="L100" s="14">
        <v>105</v>
      </c>
      <c r="M100" s="14">
        <v>1</v>
      </c>
      <c r="N100" s="14" t="b">
        <v>0</v>
      </c>
    </row>
    <row r="101" spans="2:14" ht="15" x14ac:dyDescent="0.4">
      <c r="B101" s="14">
        <v>65</v>
      </c>
      <c r="C101" s="14" t="s">
        <v>668</v>
      </c>
      <c r="D101" s="14" t="s">
        <v>245</v>
      </c>
      <c r="E101" s="14" t="str">
        <f t="shared" si="10"/>
        <v>Fighting</v>
      </c>
      <c r="F101" s="14">
        <v>500</v>
      </c>
      <c r="G101" s="14">
        <v>55</v>
      </c>
      <c r="H101" s="14">
        <v>50</v>
      </c>
      <c r="I101" s="14">
        <v>45</v>
      </c>
      <c r="J101" s="14">
        <v>135</v>
      </c>
      <c r="K101" s="14">
        <v>95</v>
      </c>
      <c r="L101" s="14">
        <v>120</v>
      </c>
      <c r="M101" s="14">
        <v>1</v>
      </c>
      <c r="N101" s="14" t="b">
        <v>0</v>
      </c>
    </row>
    <row r="102" spans="2:14" ht="15" x14ac:dyDescent="0.4">
      <c r="B102" s="14">
        <v>65</v>
      </c>
      <c r="C102" s="14" t="s">
        <v>667</v>
      </c>
      <c r="D102" s="14" t="s">
        <v>245</v>
      </c>
      <c r="E102" s="14" t="str">
        <f t="shared" si="10"/>
        <v>Fighting</v>
      </c>
      <c r="F102" s="14">
        <v>590</v>
      </c>
      <c r="G102" s="14">
        <v>55</v>
      </c>
      <c r="H102" s="14">
        <v>50</v>
      </c>
      <c r="I102" s="14">
        <v>65</v>
      </c>
      <c r="J102" s="14">
        <v>175</v>
      </c>
      <c r="K102" s="14">
        <v>95</v>
      </c>
      <c r="L102" s="14">
        <v>150</v>
      </c>
      <c r="M102" s="14">
        <v>1</v>
      </c>
      <c r="N102" s="14" t="b">
        <v>0</v>
      </c>
    </row>
    <row r="103" spans="2:14" ht="15" x14ac:dyDescent="0.4">
      <c r="B103" s="14">
        <v>66</v>
      </c>
      <c r="C103" s="14" t="s">
        <v>666</v>
      </c>
      <c r="D103" s="14" t="s">
        <v>226</v>
      </c>
      <c r="E103" s="14" t="str">
        <f t="shared" si="10"/>
        <v>Fighting</v>
      </c>
      <c r="F103" s="14">
        <v>305</v>
      </c>
      <c r="G103" s="14">
        <v>70</v>
      </c>
      <c r="H103" s="14">
        <v>80</v>
      </c>
      <c r="I103" s="14">
        <v>50</v>
      </c>
      <c r="J103" s="14">
        <v>35</v>
      </c>
      <c r="K103" s="14">
        <v>35</v>
      </c>
      <c r="L103" s="14">
        <v>35</v>
      </c>
      <c r="M103" s="14">
        <v>1</v>
      </c>
      <c r="N103" s="14" t="b">
        <v>0</v>
      </c>
    </row>
    <row r="104" spans="2:14" ht="15" x14ac:dyDescent="0.4">
      <c r="B104" s="14">
        <v>67</v>
      </c>
      <c r="C104" s="14" t="s">
        <v>665</v>
      </c>
      <c r="D104" s="14" t="s">
        <v>226</v>
      </c>
      <c r="E104" s="14" t="str">
        <f t="shared" si="10"/>
        <v>Fighting</v>
      </c>
      <c r="F104" s="14">
        <v>405</v>
      </c>
      <c r="G104" s="14">
        <v>80</v>
      </c>
      <c r="H104" s="14">
        <v>100</v>
      </c>
      <c r="I104" s="14">
        <v>70</v>
      </c>
      <c r="J104" s="14">
        <v>50</v>
      </c>
      <c r="K104" s="14">
        <v>60</v>
      </c>
      <c r="L104" s="14">
        <v>45</v>
      </c>
      <c r="M104" s="14">
        <v>1</v>
      </c>
      <c r="N104" s="14" t="b">
        <v>0</v>
      </c>
    </row>
    <row r="105" spans="2:14" ht="15" x14ac:dyDescent="0.4">
      <c r="B105" s="14">
        <v>68</v>
      </c>
      <c r="C105" s="14" t="s">
        <v>664</v>
      </c>
      <c r="D105" s="14" t="s">
        <v>226</v>
      </c>
      <c r="E105" s="14" t="str">
        <f t="shared" si="10"/>
        <v>Fighting</v>
      </c>
      <c r="F105" s="14">
        <v>505</v>
      </c>
      <c r="G105" s="14">
        <v>90</v>
      </c>
      <c r="H105" s="14">
        <v>130</v>
      </c>
      <c r="I105" s="14">
        <v>80</v>
      </c>
      <c r="J105" s="14">
        <v>65</v>
      </c>
      <c r="K105" s="14">
        <v>85</v>
      </c>
      <c r="L105" s="14">
        <v>55</v>
      </c>
      <c r="M105" s="14">
        <v>1</v>
      </c>
      <c r="N105" s="14" t="b">
        <v>0</v>
      </c>
    </row>
    <row r="106" spans="2:14" ht="15" x14ac:dyDescent="0.4">
      <c r="B106" s="14">
        <v>69</v>
      </c>
      <c r="C106" s="14" t="s">
        <v>663</v>
      </c>
      <c r="D106" s="14" t="s">
        <v>137</v>
      </c>
      <c r="E106" s="14" t="s">
        <v>251</v>
      </c>
      <c r="F106" s="14">
        <v>300</v>
      </c>
      <c r="G106" s="14">
        <v>50</v>
      </c>
      <c r="H106" s="14">
        <v>75</v>
      </c>
      <c r="I106" s="14">
        <v>35</v>
      </c>
      <c r="J106" s="14">
        <v>70</v>
      </c>
      <c r="K106" s="14">
        <v>30</v>
      </c>
      <c r="L106" s="14">
        <v>40</v>
      </c>
      <c r="M106" s="14">
        <v>1</v>
      </c>
      <c r="N106" s="14" t="b">
        <v>0</v>
      </c>
    </row>
    <row r="107" spans="2:14" ht="15" x14ac:dyDescent="0.4">
      <c r="B107" s="14">
        <v>70</v>
      </c>
      <c r="C107" s="14" t="s">
        <v>662</v>
      </c>
      <c r="D107" s="14" t="s">
        <v>137</v>
      </c>
      <c r="E107" s="14" t="s">
        <v>251</v>
      </c>
      <c r="F107" s="14">
        <v>390</v>
      </c>
      <c r="G107" s="14">
        <v>65</v>
      </c>
      <c r="H107" s="14">
        <v>90</v>
      </c>
      <c r="I107" s="14">
        <v>50</v>
      </c>
      <c r="J107" s="14">
        <v>85</v>
      </c>
      <c r="K107" s="14">
        <v>45</v>
      </c>
      <c r="L107" s="14">
        <v>55</v>
      </c>
      <c r="M107" s="14">
        <v>1</v>
      </c>
      <c r="N107" s="14" t="b">
        <v>0</v>
      </c>
    </row>
    <row r="108" spans="2:14" ht="15" x14ac:dyDescent="0.4">
      <c r="B108" s="14">
        <v>71</v>
      </c>
      <c r="C108" s="14" t="s">
        <v>661</v>
      </c>
      <c r="D108" s="14" t="s">
        <v>137</v>
      </c>
      <c r="E108" s="14" t="s">
        <v>251</v>
      </c>
      <c r="F108" s="14">
        <v>490</v>
      </c>
      <c r="G108" s="14">
        <v>80</v>
      </c>
      <c r="H108" s="14">
        <v>105</v>
      </c>
      <c r="I108" s="14">
        <v>65</v>
      </c>
      <c r="J108" s="14">
        <v>100</v>
      </c>
      <c r="K108" s="14">
        <v>70</v>
      </c>
      <c r="L108" s="14">
        <v>70</v>
      </c>
      <c r="M108" s="14">
        <v>1</v>
      </c>
      <c r="N108" s="14" t="b">
        <v>0</v>
      </c>
    </row>
    <row r="109" spans="2:14" ht="15" x14ac:dyDescent="0.4">
      <c r="B109" s="14">
        <v>72</v>
      </c>
      <c r="C109" s="14" t="s">
        <v>660</v>
      </c>
      <c r="D109" s="14" t="s">
        <v>129</v>
      </c>
      <c r="E109" s="14" t="s">
        <v>251</v>
      </c>
      <c r="F109" s="14">
        <v>335</v>
      </c>
      <c r="G109" s="14">
        <v>40</v>
      </c>
      <c r="H109" s="14">
        <v>40</v>
      </c>
      <c r="I109" s="14">
        <v>35</v>
      </c>
      <c r="J109" s="14">
        <v>50</v>
      </c>
      <c r="K109" s="14">
        <v>100</v>
      </c>
      <c r="L109" s="14">
        <v>70</v>
      </c>
      <c r="M109" s="14">
        <v>1</v>
      </c>
      <c r="N109" s="14" t="b">
        <v>0</v>
      </c>
    </row>
    <row r="110" spans="2:14" ht="15" x14ac:dyDescent="0.4">
      <c r="B110" s="14">
        <v>73</v>
      </c>
      <c r="C110" s="14" t="s">
        <v>659</v>
      </c>
      <c r="D110" s="14" t="s">
        <v>129</v>
      </c>
      <c r="E110" s="14" t="s">
        <v>251</v>
      </c>
      <c r="F110" s="14">
        <v>515</v>
      </c>
      <c r="G110" s="14">
        <v>80</v>
      </c>
      <c r="H110" s="14">
        <v>70</v>
      </c>
      <c r="I110" s="14">
        <v>65</v>
      </c>
      <c r="J110" s="14">
        <v>80</v>
      </c>
      <c r="K110" s="14">
        <v>120</v>
      </c>
      <c r="L110" s="14">
        <v>100</v>
      </c>
      <c r="M110" s="14">
        <v>1</v>
      </c>
      <c r="N110" s="14" t="b">
        <v>0</v>
      </c>
    </row>
    <row r="111" spans="2:14" ht="15" x14ac:dyDescent="0.4">
      <c r="B111" s="14">
        <v>74</v>
      </c>
      <c r="C111" s="14" t="s">
        <v>658</v>
      </c>
      <c r="D111" s="14" t="s">
        <v>247</v>
      </c>
      <c r="E111" s="14" t="s">
        <v>232</v>
      </c>
      <c r="F111" s="14">
        <v>300</v>
      </c>
      <c r="G111" s="14">
        <v>40</v>
      </c>
      <c r="H111" s="14">
        <v>80</v>
      </c>
      <c r="I111" s="14">
        <v>100</v>
      </c>
      <c r="J111" s="14">
        <v>30</v>
      </c>
      <c r="K111" s="14">
        <v>30</v>
      </c>
      <c r="L111" s="14">
        <v>20</v>
      </c>
      <c r="M111" s="14">
        <v>1</v>
      </c>
      <c r="N111" s="14" t="b">
        <v>0</v>
      </c>
    </row>
    <row r="112" spans="2:14" ht="15" x14ac:dyDescent="0.4">
      <c r="B112" s="14">
        <v>75</v>
      </c>
      <c r="C112" s="14" t="s">
        <v>657</v>
      </c>
      <c r="D112" s="14" t="s">
        <v>247</v>
      </c>
      <c r="E112" s="14" t="s">
        <v>232</v>
      </c>
      <c r="F112" s="14">
        <v>390</v>
      </c>
      <c r="G112" s="14">
        <v>55</v>
      </c>
      <c r="H112" s="14">
        <v>95</v>
      </c>
      <c r="I112" s="14">
        <v>115</v>
      </c>
      <c r="J112" s="14">
        <v>45</v>
      </c>
      <c r="K112" s="14">
        <v>45</v>
      </c>
      <c r="L112" s="14">
        <v>35</v>
      </c>
      <c r="M112" s="14">
        <v>1</v>
      </c>
      <c r="N112" s="14" t="b">
        <v>0</v>
      </c>
    </row>
    <row r="113" spans="2:14" ht="15" x14ac:dyDescent="0.4">
      <c r="B113" s="14">
        <v>76</v>
      </c>
      <c r="C113" s="14" t="s">
        <v>656</v>
      </c>
      <c r="D113" s="14" t="s">
        <v>247</v>
      </c>
      <c r="E113" s="14" t="s">
        <v>232</v>
      </c>
      <c r="F113" s="14">
        <v>495</v>
      </c>
      <c r="G113" s="14">
        <v>80</v>
      </c>
      <c r="H113" s="14">
        <v>120</v>
      </c>
      <c r="I113" s="14">
        <v>130</v>
      </c>
      <c r="J113" s="14">
        <v>55</v>
      </c>
      <c r="K113" s="14">
        <v>65</v>
      </c>
      <c r="L113" s="14">
        <v>45</v>
      </c>
      <c r="M113" s="14">
        <v>1</v>
      </c>
      <c r="N113" s="14" t="b">
        <v>0</v>
      </c>
    </row>
    <row r="114" spans="2:14" ht="15" x14ac:dyDescent="0.4">
      <c r="B114" s="14">
        <v>77</v>
      </c>
      <c r="C114" s="14" t="s">
        <v>655</v>
      </c>
      <c r="D114" s="14" t="s">
        <v>133</v>
      </c>
      <c r="E114" s="14" t="str">
        <f t="shared" ref="E114:E115" si="11">E113</f>
        <v>Ground</v>
      </c>
      <c r="F114" s="14">
        <v>410</v>
      </c>
      <c r="G114" s="14">
        <v>50</v>
      </c>
      <c r="H114" s="14">
        <v>85</v>
      </c>
      <c r="I114" s="14">
        <v>55</v>
      </c>
      <c r="J114" s="14">
        <v>65</v>
      </c>
      <c r="K114" s="14">
        <v>65</v>
      </c>
      <c r="L114" s="14">
        <v>90</v>
      </c>
      <c r="M114" s="14">
        <v>1</v>
      </c>
      <c r="N114" s="14" t="b">
        <v>0</v>
      </c>
    </row>
    <row r="115" spans="2:14" ht="15" x14ac:dyDescent="0.4">
      <c r="B115" s="14">
        <v>78</v>
      </c>
      <c r="C115" s="14" t="s">
        <v>654</v>
      </c>
      <c r="D115" s="14" t="s">
        <v>133</v>
      </c>
      <c r="E115" s="14" t="str">
        <f t="shared" si="11"/>
        <v>Ground</v>
      </c>
      <c r="F115" s="14">
        <v>500</v>
      </c>
      <c r="G115" s="14">
        <v>65</v>
      </c>
      <c r="H115" s="14">
        <v>100</v>
      </c>
      <c r="I115" s="14">
        <v>70</v>
      </c>
      <c r="J115" s="14">
        <v>80</v>
      </c>
      <c r="K115" s="14">
        <v>80</v>
      </c>
      <c r="L115" s="14">
        <v>105</v>
      </c>
      <c r="M115" s="14">
        <v>1</v>
      </c>
      <c r="N115" s="14" t="b">
        <v>0</v>
      </c>
    </row>
    <row r="116" spans="2:14" ht="15" x14ac:dyDescent="0.4">
      <c r="B116" s="14">
        <v>79</v>
      </c>
      <c r="C116" s="14" t="s">
        <v>653</v>
      </c>
      <c r="D116" s="14" t="s">
        <v>129</v>
      </c>
      <c r="E116" s="14" t="s">
        <v>245</v>
      </c>
      <c r="F116" s="14">
        <v>315</v>
      </c>
      <c r="G116" s="14">
        <v>90</v>
      </c>
      <c r="H116" s="14">
        <v>65</v>
      </c>
      <c r="I116" s="14">
        <v>65</v>
      </c>
      <c r="J116" s="14">
        <v>40</v>
      </c>
      <c r="K116" s="14">
        <v>40</v>
      </c>
      <c r="L116" s="14">
        <v>15</v>
      </c>
      <c r="M116" s="14">
        <v>1</v>
      </c>
      <c r="N116" s="14" t="b">
        <v>0</v>
      </c>
    </row>
    <row r="117" spans="2:14" ht="15" x14ac:dyDescent="0.4">
      <c r="B117" s="14">
        <v>80</v>
      </c>
      <c r="C117" s="14" t="s">
        <v>652</v>
      </c>
      <c r="D117" s="14" t="s">
        <v>129</v>
      </c>
      <c r="E117" s="14" t="s">
        <v>245</v>
      </c>
      <c r="F117" s="14">
        <v>490</v>
      </c>
      <c r="G117" s="14">
        <v>95</v>
      </c>
      <c r="H117" s="14">
        <v>75</v>
      </c>
      <c r="I117" s="14">
        <v>110</v>
      </c>
      <c r="J117" s="14">
        <v>100</v>
      </c>
      <c r="K117" s="14">
        <v>80</v>
      </c>
      <c r="L117" s="14">
        <v>30</v>
      </c>
      <c r="M117" s="14">
        <v>1</v>
      </c>
      <c r="N117" s="14" t="b">
        <v>0</v>
      </c>
    </row>
    <row r="118" spans="2:14" ht="15" x14ac:dyDescent="0.4">
      <c r="B118" s="14">
        <v>80</v>
      </c>
      <c r="C118" s="14" t="s">
        <v>651</v>
      </c>
      <c r="D118" s="14" t="s">
        <v>129</v>
      </c>
      <c r="E118" s="14" t="s">
        <v>245</v>
      </c>
      <c r="F118" s="14">
        <v>590</v>
      </c>
      <c r="G118" s="14">
        <v>95</v>
      </c>
      <c r="H118" s="14">
        <v>75</v>
      </c>
      <c r="I118" s="14">
        <v>180</v>
      </c>
      <c r="J118" s="14">
        <v>130</v>
      </c>
      <c r="K118" s="14">
        <v>80</v>
      </c>
      <c r="L118" s="14">
        <v>30</v>
      </c>
      <c r="M118" s="14">
        <v>1</v>
      </c>
      <c r="N118" s="14" t="b">
        <v>0</v>
      </c>
    </row>
    <row r="119" spans="2:14" ht="15" x14ac:dyDescent="0.4">
      <c r="B119" s="14">
        <v>81</v>
      </c>
      <c r="C119" s="14" t="s">
        <v>650</v>
      </c>
      <c r="D119" s="14" t="s">
        <v>271</v>
      </c>
      <c r="E119" s="14" t="s">
        <v>225</v>
      </c>
      <c r="F119" s="14">
        <v>325</v>
      </c>
      <c r="G119" s="14">
        <v>25</v>
      </c>
      <c r="H119" s="14">
        <v>35</v>
      </c>
      <c r="I119" s="14">
        <v>70</v>
      </c>
      <c r="J119" s="14">
        <v>95</v>
      </c>
      <c r="K119" s="14">
        <v>55</v>
      </c>
      <c r="L119" s="14">
        <v>45</v>
      </c>
      <c r="M119" s="14">
        <v>1</v>
      </c>
      <c r="N119" s="14" t="b">
        <v>0</v>
      </c>
    </row>
    <row r="120" spans="2:14" ht="15" x14ac:dyDescent="0.4">
      <c r="B120" s="14">
        <v>82</v>
      </c>
      <c r="C120" s="14" t="s">
        <v>649</v>
      </c>
      <c r="D120" s="14" t="s">
        <v>271</v>
      </c>
      <c r="E120" s="14" t="s">
        <v>225</v>
      </c>
      <c r="F120" s="14">
        <v>465</v>
      </c>
      <c r="G120" s="14">
        <v>50</v>
      </c>
      <c r="H120" s="14">
        <v>60</v>
      </c>
      <c r="I120" s="14">
        <v>95</v>
      </c>
      <c r="J120" s="14">
        <v>120</v>
      </c>
      <c r="K120" s="14">
        <v>70</v>
      </c>
      <c r="L120" s="14">
        <v>70</v>
      </c>
      <c r="M120" s="14">
        <v>1</v>
      </c>
      <c r="N120" s="14" t="b">
        <v>0</v>
      </c>
    </row>
    <row r="121" spans="2:14" ht="15" x14ac:dyDescent="0.4">
      <c r="B121" s="14">
        <v>83</v>
      </c>
      <c r="C121" s="14" t="s">
        <v>648</v>
      </c>
      <c r="D121" s="14" t="s">
        <v>230</v>
      </c>
      <c r="E121" s="14" t="s">
        <v>241</v>
      </c>
      <c r="F121" s="14">
        <v>352</v>
      </c>
      <c r="G121" s="14">
        <v>52</v>
      </c>
      <c r="H121" s="14">
        <v>65</v>
      </c>
      <c r="I121" s="14">
        <v>55</v>
      </c>
      <c r="J121" s="14">
        <v>58</v>
      </c>
      <c r="K121" s="14">
        <v>62</v>
      </c>
      <c r="L121" s="14">
        <v>60</v>
      </c>
      <c r="M121" s="14">
        <v>1</v>
      </c>
      <c r="N121" s="14" t="b">
        <v>0</v>
      </c>
    </row>
    <row r="122" spans="2:14" ht="15" x14ac:dyDescent="0.4">
      <c r="B122" s="14">
        <v>84</v>
      </c>
      <c r="C122" s="14" t="s">
        <v>647</v>
      </c>
      <c r="D122" s="14" t="s">
        <v>230</v>
      </c>
      <c r="E122" s="14" t="s">
        <v>241</v>
      </c>
      <c r="F122" s="14">
        <v>310</v>
      </c>
      <c r="G122" s="14">
        <v>35</v>
      </c>
      <c r="H122" s="14">
        <v>85</v>
      </c>
      <c r="I122" s="14">
        <v>45</v>
      </c>
      <c r="J122" s="14">
        <v>35</v>
      </c>
      <c r="K122" s="14">
        <v>35</v>
      </c>
      <c r="L122" s="14">
        <v>75</v>
      </c>
      <c r="M122" s="14">
        <v>1</v>
      </c>
      <c r="N122" s="14" t="b">
        <v>0</v>
      </c>
    </row>
    <row r="123" spans="2:14" ht="15" x14ac:dyDescent="0.4">
      <c r="B123" s="14">
        <v>85</v>
      </c>
      <c r="C123" s="14" t="s">
        <v>646</v>
      </c>
      <c r="D123" s="14" t="s">
        <v>230</v>
      </c>
      <c r="E123" s="14" t="s">
        <v>241</v>
      </c>
      <c r="F123" s="14">
        <v>460</v>
      </c>
      <c r="G123" s="14">
        <v>60</v>
      </c>
      <c r="H123" s="14">
        <v>110</v>
      </c>
      <c r="I123" s="14">
        <v>70</v>
      </c>
      <c r="J123" s="14">
        <v>60</v>
      </c>
      <c r="K123" s="14">
        <v>60</v>
      </c>
      <c r="L123" s="14">
        <v>100</v>
      </c>
      <c r="M123" s="14">
        <v>1</v>
      </c>
      <c r="N123" s="14" t="b">
        <v>0</v>
      </c>
    </row>
    <row r="124" spans="2:14" ht="15" x14ac:dyDescent="0.4">
      <c r="B124" s="14">
        <v>86</v>
      </c>
      <c r="C124" s="14" t="s">
        <v>645</v>
      </c>
      <c r="D124" s="14" t="s">
        <v>129</v>
      </c>
      <c r="E124" s="14" t="str">
        <f>E123</f>
        <v>Flying</v>
      </c>
      <c r="F124" s="14">
        <v>325</v>
      </c>
      <c r="G124" s="14">
        <v>65</v>
      </c>
      <c r="H124" s="14">
        <v>45</v>
      </c>
      <c r="I124" s="14">
        <v>55</v>
      </c>
      <c r="J124" s="14">
        <v>45</v>
      </c>
      <c r="K124" s="14">
        <v>70</v>
      </c>
      <c r="L124" s="14">
        <v>45</v>
      </c>
      <c r="M124" s="14">
        <v>1</v>
      </c>
      <c r="N124" s="14" t="b">
        <v>0</v>
      </c>
    </row>
    <row r="125" spans="2:14" ht="15" x14ac:dyDescent="0.4">
      <c r="B125" s="14">
        <v>87</v>
      </c>
      <c r="C125" s="14" t="s">
        <v>644</v>
      </c>
      <c r="D125" s="14" t="s">
        <v>129</v>
      </c>
      <c r="E125" s="14" t="s">
        <v>322</v>
      </c>
      <c r="F125" s="14">
        <v>475</v>
      </c>
      <c r="G125" s="14">
        <v>90</v>
      </c>
      <c r="H125" s="14">
        <v>70</v>
      </c>
      <c r="I125" s="14">
        <v>80</v>
      </c>
      <c r="J125" s="14">
        <v>70</v>
      </c>
      <c r="K125" s="14">
        <v>95</v>
      </c>
      <c r="L125" s="14">
        <v>70</v>
      </c>
      <c r="M125" s="14">
        <v>1</v>
      </c>
      <c r="N125" s="14" t="b">
        <v>0</v>
      </c>
    </row>
    <row r="126" spans="2:14" ht="15" x14ac:dyDescent="0.4">
      <c r="B126" s="14">
        <v>88</v>
      </c>
      <c r="C126" s="14" t="s">
        <v>643</v>
      </c>
      <c r="D126" s="14" t="s">
        <v>251</v>
      </c>
      <c r="E126" s="14" t="str">
        <f t="shared" ref="E126:E128" si="12">E125</f>
        <v>Ice</v>
      </c>
      <c r="F126" s="14">
        <v>325</v>
      </c>
      <c r="G126" s="14">
        <v>80</v>
      </c>
      <c r="H126" s="14">
        <v>80</v>
      </c>
      <c r="I126" s="14">
        <v>50</v>
      </c>
      <c r="J126" s="14">
        <v>40</v>
      </c>
      <c r="K126" s="14">
        <v>50</v>
      </c>
      <c r="L126" s="14">
        <v>25</v>
      </c>
      <c r="M126" s="14">
        <v>1</v>
      </c>
      <c r="N126" s="14" t="b">
        <v>0</v>
      </c>
    </row>
    <row r="127" spans="2:14" ht="15" x14ac:dyDescent="0.4">
      <c r="B127" s="14">
        <v>89</v>
      </c>
      <c r="C127" s="14" t="s">
        <v>642</v>
      </c>
      <c r="D127" s="14" t="s">
        <v>251</v>
      </c>
      <c r="E127" s="14" t="str">
        <f t="shared" si="12"/>
        <v>Ice</v>
      </c>
      <c r="F127" s="14">
        <v>500</v>
      </c>
      <c r="G127" s="14">
        <v>105</v>
      </c>
      <c r="H127" s="14">
        <v>105</v>
      </c>
      <c r="I127" s="14">
        <v>75</v>
      </c>
      <c r="J127" s="14">
        <v>65</v>
      </c>
      <c r="K127" s="14">
        <v>100</v>
      </c>
      <c r="L127" s="14">
        <v>50</v>
      </c>
      <c r="M127" s="14">
        <v>1</v>
      </c>
      <c r="N127" s="14" t="b">
        <v>0</v>
      </c>
    </row>
    <row r="128" spans="2:14" ht="15" x14ac:dyDescent="0.4">
      <c r="B128" s="14">
        <v>90</v>
      </c>
      <c r="C128" s="14" t="s">
        <v>641</v>
      </c>
      <c r="D128" s="14" t="s">
        <v>129</v>
      </c>
      <c r="E128" s="14" t="str">
        <f t="shared" si="12"/>
        <v>Ice</v>
      </c>
      <c r="F128" s="14">
        <v>305</v>
      </c>
      <c r="G128" s="14">
        <v>30</v>
      </c>
      <c r="H128" s="14">
        <v>65</v>
      </c>
      <c r="I128" s="14">
        <v>100</v>
      </c>
      <c r="J128" s="14">
        <v>45</v>
      </c>
      <c r="K128" s="14">
        <v>25</v>
      </c>
      <c r="L128" s="14">
        <v>40</v>
      </c>
      <c r="M128" s="14">
        <v>1</v>
      </c>
      <c r="N128" s="14" t="b">
        <v>0</v>
      </c>
    </row>
    <row r="129" spans="2:14" ht="15" x14ac:dyDescent="0.4">
      <c r="B129" s="14">
        <v>91</v>
      </c>
      <c r="C129" s="14" t="s">
        <v>640</v>
      </c>
      <c r="D129" s="14" t="s">
        <v>129</v>
      </c>
      <c r="E129" s="14" t="s">
        <v>322</v>
      </c>
      <c r="F129" s="14">
        <v>525</v>
      </c>
      <c r="G129" s="14">
        <v>50</v>
      </c>
      <c r="H129" s="14">
        <v>95</v>
      </c>
      <c r="I129" s="14">
        <v>180</v>
      </c>
      <c r="J129" s="14">
        <v>85</v>
      </c>
      <c r="K129" s="14">
        <v>45</v>
      </c>
      <c r="L129" s="14">
        <v>70</v>
      </c>
      <c r="M129" s="14">
        <v>1</v>
      </c>
      <c r="N129" s="14" t="b">
        <v>0</v>
      </c>
    </row>
    <row r="130" spans="2:14" ht="15" x14ac:dyDescent="0.4">
      <c r="B130" s="14">
        <v>92</v>
      </c>
      <c r="C130" s="14" t="s">
        <v>639</v>
      </c>
      <c r="D130" s="14" t="s">
        <v>239</v>
      </c>
      <c r="E130" s="14" t="s">
        <v>251</v>
      </c>
      <c r="F130" s="14">
        <v>310</v>
      </c>
      <c r="G130" s="14">
        <v>30</v>
      </c>
      <c r="H130" s="14">
        <v>35</v>
      </c>
      <c r="I130" s="14">
        <v>30</v>
      </c>
      <c r="J130" s="14">
        <v>100</v>
      </c>
      <c r="K130" s="14">
        <v>35</v>
      </c>
      <c r="L130" s="14">
        <v>80</v>
      </c>
      <c r="M130" s="14">
        <v>1</v>
      </c>
      <c r="N130" s="14" t="b">
        <v>0</v>
      </c>
    </row>
    <row r="131" spans="2:14" ht="15" x14ac:dyDescent="0.4">
      <c r="B131" s="14">
        <v>93</v>
      </c>
      <c r="C131" s="14" t="s">
        <v>638</v>
      </c>
      <c r="D131" s="14" t="s">
        <v>239</v>
      </c>
      <c r="E131" s="14" t="s">
        <v>251</v>
      </c>
      <c r="F131" s="14">
        <v>405</v>
      </c>
      <c r="G131" s="14">
        <v>45</v>
      </c>
      <c r="H131" s="14">
        <v>50</v>
      </c>
      <c r="I131" s="14">
        <v>45</v>
      </c>
      <c r="J131" s="14">
        <v>115</v>
      </c>
      <c r="K131" s="14">
        <v>55</v>
      </c>
      <c r="L131" s="14">
        <v>95</v>
      </c>
      <c r="M131" s="14">
        <v>1</v>
      </c>
      <c r="N131" s="14" t="b">
        <v>0</v>
      </c>
    </row>
    <row r="132" spans="2:14" ht="15" x14ac:dyDescent="0.4">
      <c r="B132" s="14">
        <v>94</v>
      </c>
      <c r="C132" s="14" t="s">
        <v>637</v>
      </c>
      <c r="D132" s="14" t="s">
        <v>239</v>
      </c>
      <c r="E132" s="14" t="s">
        <v>251</v>
      </c>
      <c r="F132" s="14">
        <v>500</v>
      </c>
      <c r="G132" s="14">
        <v>60</v>
      </c>
      <c r="H132" s="14">
        <v>65</v>
      </c>
      <c r="I132" s="14">
        <v>60</v>
      </c>
      <c r="J132" s="14">
        <v>130</v>
      </c>
      <c r="K132" s="14">
        <v>75</v>
      </c>
      <c r="L132" s="14">
        <v>110</v>
      </c>
      <c r="M132" s="14">
        <v>1</v>
      </c>
      <c r="N132" s="14" t="b">
        <v>0</v>
      </c>
    </row>
    <row r="133" spans="2:14" ht="15" x14ac:dyDescent="0.4">
      <c r="B133" s="14">
        <v>94</v>
      </c>
      <c r="C133" s="14" t="s">
        <v>636</v>
      </c>
      <c r="D133" s="14" t="s">
        <v>239</v>
      </c>
      <c r="E133" s="14" t="s">
        <v>251</v>
      </c>
      <c r="F133" s="14">
        <v>600</v>
      </c>
      <c r="G133" s="14">
        <v>60</v>
      </c>
      <c r="H133" s="14">
        <v>65</v>
      </c>
      <c r="I133" s="14">
        <v>80</v>
      </c>
      <c r="J133" s="14">
        <v>170</v>
      </c>
      <c r="K133" s="14">
        <v>95</v>
      </c>
      <c r="L133" s="14">
        <v>130</v>
      </c>
      <c r="M133" s="14">
        <v>1</v>
      </c>
      <c r="N133" s="14" t="b">
        <v>0</v>
      </c>
    </row>
    <row r="134" spans="2:14" ht="15" x14ac:dyDescent="0.4">
      <c r="B134" s="14">
        <v>95</v>
      </c>
      <c r="C134" s="14" t="s">
        <v>635</v>
      </c>
      <c r="D134" s="14" t="s">
        <v>247</v>
      </c>
      <c r="E134" s="14" t="s">
        <v>232</v>
      </c>
      <c r="F134" s="14">
        <v>385</v>
      </c>
      <c r="G134" s="14">
        <v>35</v>
      </c>
      <c r="H134" s="14">
        <v>45</v>
      </c>
      <c r="I134" s="14">
        <v>160</v>
      </c>
      <c r="J134" s="14">
        <v>30</v>
      </c>
      <c r="K134" s="14">
        <v>45</v>
      </c>
      <c r="L134" s="14">
        <v>70</v>
      </c>
      <c r="M134" s="14">
        <v>1</v>
      </c>
      <c r="N134" s="14" t="b">
        <v>0</v>
      </c>
    </row>
    <row r="135" spans="2:14" ht="15" x14ac:dyDescent="0.4">
      <c r="B135" s="14">
        <v>96</v>
      </c>
      <c r="C135" s="14" t="s">
        <v>634</v>
      </c>
      <c r="D135" s="14" t="s">
        <v>245</v>
      </c>
      <c r="E135" s="14" t="str">
        <f t="shared" ref="E135:E140" si="13">E134</f>
        <v>Ground</v>
      </c>
      <c r="F135" s="14">
        <v>328</v>
      </c>
      <c r="G135" s="14">
        <v>60</v>
      </c>
      <c r="H135" s="14">
        <v>48</v>
      </c>
      <c r="I135" s="14">
        <v>45</v>
      </c>
      <c r="J135" s="14">
        <v>43</v>
      </c>
      <c r="K135" s="14">
        <v>90</v>
      </c>
      <c r="L135" s="14">
        <v>42</v>
      </c>
      <c r="M135" s="14">
        <v>1</v>
      </c>
      <c r="N135" s="14" t="b">
        <v>0</v>
      </c>
    </row>
    <row r="136" spans="2:14" ht="15" x14ac:dyDescent="0.4">
      <c r="B136" s="14">
        <v>97</v>
      </c>
      <c r="C136" s="14" t="s">
        <v>633</v>
      </c>
      <c r="D136" s="14" t="s">
        <v>245</v>
      </c>
      <c r="E136" s="14" t="str">
        <f t="shared" si="13"/>
        <v>Ground</v>
      </c>
      <c r="F136" s="14">
        <v>483</v>
      </c>
      <c r="G136" s="14">
        <v>85</v>
      </c>
      <c r="H136" s="14">
        <v>73</v>
      </c>
      <c r="I136" s="14">
        <v>70</v>
      </c>
      <c r="J136" s="14">
        <v>73</v>
      </c>
      <c r="K136" s="14">
        <v>115</v>
      </c>
      <c r="L136" s="14">
        <v>67</v>
      </c>
      <c r="M136" s="14">
        <v>1</v>
      </c>
      <c r="N136" s="14" t="b">
        <v>0</v>
      </c>
    </row>
    <row r="137" spans="2:14" ht="15" x14ac:dyDescent="0.4">
      <c r="B137" s="14">
        <v>98</v>
      </c>
      <c r="C137" s="14" t="s">
        <v>632</v>
      </c>
      <c r="D137" s="14" t="s">
        <v>129</v>
      </c>
      <c r="E137" s="14" t="str">
        <f t="shared" si="13"/>
        <v>Ground</v>
      </c>
      <c r="F137" s="14">
        <v>325</v>
      </c>
      <c r="G137" s="14">
        <v>30</v>
      </c>
      <c r="H137" s="14">
        <v>105</v>
      </c>
      <c r="I137" s="14">
        <v>90</v>
      </c>
      <c r="J137" s="14">
        <v>25</v>
      </c>
      <c r="K137" s="14">
        <v>25</v>
      </c>
      <c r="L137" s="14">
        <v>50</v>
      </c>
      <c r="M137" s="14">
        <v>1</v>
      </c>
      <c r="N137" s="14" t="b">
        <v>0</v>
      </c>
    </row>
    <row r="138" spans="2:14" ht="15" x14ac:dyDescent="0.4">
      <c r="B138" s="14">
        <v>99</v>
      </c>
      <c r="C138" s="14" t="s">
        <v>631</v>
      </c>
      <c r="D138" s="14" t="s">
        <v>129</v>
      </c>
      <c r="E138" s="14" t="str">
        <f t="shared" si="13"/>
        <v>Ground</v>
      </c>
      <c r="F138" s="14">
        <v>475</v>
      </c>
      <c r="G138" s="14">
        <v>55</v>
      </c>
      <c r="H138" s="14">
        <v>130</v>
      </c>
      <c r="I138" s="14">
        <v>115</v>
      </c>
      <c r="J138" s="14">
        <v>50</v>
      </c>
      <c r="K138" s="14">
        <v>50</v>
      </c>
      <c r="L138" s="14">
        <v>75</v>
      </c>
      <c r="M138" s="14">
        <v>1</v>
      </c>
      <c r="N138" s="14" t="b">
        <v>0</v>
      </c>
    </row>
    <row r="139" spans="2:14" ht="15" x14ac:dyDescent="0.4">
      <c r="B139" s="14">
        <v>100</v>
      </c>
      <c r="C139" s="14" t="s">
        <v>630</v>
      </c>
      <c r="D139" s="14" t="s">
        <v>271</v>
      </c>
      <c r="E139" s="14" t="str">
        <f t="shared" si="13"/>
        <v>Ground</v>
      </c>
      <c r="F139" s="14">
        <v>330</v>
      </c>
      <c r="G139" s="14">
        <v>40</v>
      </c>
      <c r="H139" s="14">
        <v>30</v>
      </c>
      <c r="I139" s="14">
        <v>50</v>
      </c>
      <c r="J139" s="14">
        <v>55</v>
      </c>
      <c r="K139" s="14">
        <v>55</v>
      </c>
      <c r="L139" s="14">
        <v>100</v>
      </c>
      <c r="M139" s="14">
        <v>1</v>
      </c>
      <c r="N139" s="14" t="b">
        <v>0</v>
      </c>
    </row>
    <row r="140" spans="2:14" ht="15" x14ac:dyDescent="0.4">
      <c r="B140" s="14">
        <v>101</v>
      </c>
      <c r="C140" s="14" t="s">
        <v>629</v>
      </c>
      <c r="D140" s="14" t="s">
        <v>271</v>
      </c>
      <c r="E140" s="14" t="str">
        <f t="shared" si="13"/>
        <v>Ground</v>
      </c>
      <c r="F140" s="14">
        <v>480</v>
      </c>
      <c r="G140" s="14">
        <v>60</v>
      </c>
      <c r="H140" s="14">
        <v>50</v>
      </c>
      <c r="I140" s="14">
        <v>70</v>
      </c>
      <c r="J140" s="14">
        <v>80</v>
      </c>
      <c r="K140" s="14">
        <v>80</v>
      </c>
      <c r="L140" s="14">
        <v>140</v>
      </c>
      <c r="M140" s="14">
        <v>1</v>
      </c>
      <c r="N140" s="14" t="b">
        <v>0</v>
      </c>
    </row>
    <row r="141" spans="2:14" ht="15" x14ac:dyDescent="0.4">
      <c r="B141" s="14">
        <v>102</v>
      </c>
      <c r="C141" s="14" t="s">
        <v>628</v>
      </c>
      <c r="D141" s="14" t="s">
        <v>137</v>
      </c>
      <c r="E141" s="14" t="s">
        <v>245</v>
      </c>
      <c r="F141" s="14">
        <v>325</v>
      </c>
      <c r="G141" s="14">
        <v>60</v>
      </c>
      <c r="H141" s="14">
        <v>40</v>
      </c>
      <c r="I141" s="14">
        <v>80</v>
      </c>
      <c r="J141" s="14">
        <v>60</v>
      </c>
      <c r="K141" s="14">
        <v>45</v>
      </c>
      <c r="L141" s="14">
        <v>40</v>
      </c>
      <c r="M141" s="14">
        <v>1</v>
      </c>
      <c r="N141" s="14" t="b">
        <v>0</v>
      </c>
    </row>
    <row r="142" spans="2:14" ht="15" x14ac:dyDescent="0.4">
      <c r="B142" s="14">
        <v>103</v>
      </c>
      <c r="C142" s="14" t="s">
        <v>627</v>
      </c>
      <c r="D142" s="14" t="s">
        <v>137</v>
      </c>
      <c r="E142" s="14" t="s">
        <v>245</v>
      </c>
      <c r="F142" s="14">
        <v>520</v>
      </c>
      <c r="G142" s="14">
        <v>95</v>
      </c>
      <c r="H142" s="14">
        <v>95</v>
      </c>
      <c r="I142" s="14">
        <v>85</v>
      </c>
      <c r="J142" s="14">
        <v>125</v>
      </c>
      <c r="K142" s="14">
        <v>65</v>
      </c>
      <c r="L142" s="14">
        <v>55</v>
      </c>
      <c r="M142" s="14">
        <v>1</v>
      </c>
      <c r="N142" s="14" t="b">
        <v>0</v>
      </c>
    </row>
    <row r="143" spans="2:14" ht="15" x14ac:dyDescent="0.4">
      <c r="B143" s="14">
        <v>104</v>
      </c>
      <c r="C143" s="14" t="s">
        <v>626</v>
      </c>
      <c r="D143" s="14" t="s">
        <v>232</v>
      </c>
      <c r="E143" s="14" t="str">
        <f t="shared" ref="E143:E149" si="14">E142</f>
        <v>Psychic</v>
      </c>
      <c r="F143" s="14">
        <v>320</v>
      </c>
      <c r="G143" s="14">
        <v>50</v>
      </c>
      <c r="H143" s="14">
        <v>50</v>
      </c>
      <c r="I143" s="14">
        <v>95</v>
      </c>
      <c r="J143" s="14">
        <v>40</v>
      </c>
      <c r="K143" s="14">
        <v>50</v>
      </c>
      <c r="L143" s="14">
        <v>35</v>
      </c>
      <c r="M143" s="14">
        <v>1</v>
      </c>
      <c r="N143" s="14" t="b">
        <v>0</v>
      </c>
    </row>
    <row r="144" spans="2:14" ht="15" x14ac:dyDescent="0.4">
      <c r="B144" s="14">
        <v>105</v>
      </c>
      <c r="C144" s="14" t="s">
        <v>625</v>
      </c>
      <c r="D144" s="14" t="s">
        <v>232</v>
      </c>
      <c r="E144" s="14" t="str">
        <f t="shared" si="14"/>
        <v>Psychic</v>
      </c>
      <c r="F144" s="14">
        <v>425</v>
      </c>
      <c r="G144" s="14">
        <v>60</v>
      </c>
      <c r="H144" s="14">
        <v>80</v>
      </c>
      <c r="I144" s="14">
        <v>110</v>
      </c>
      <c r="J144" s="14">
        <v>50</v>
      </c>
      <c r="K144" s="14">
        <v>80</v>
      </c>
      <c r="L144" s="14">
        <v>45</v>
      </c>
      <c r="M144" s="14">
        <v>1</v>
      </c>
      <c r="N144" s="14" t="b">
        <v>0</v>
      </c>
    </row>
    <row r="145" spans="2:14" ht="15" x14ac:dyDescent="0.4">
      <c r="B145" s="14">
        <v>106</v>
      </c>
      <c r="C145" s="14" t="s">
        <v>624</v>
      </c>
      <c r="D145" s="14" t="s">
        <v>226</v>
      </c>
      <c r="E145" s="14" t="str">
        <f t="shared" si="14"/>
        <v>Psychic</v>
      </c>
      <c r="F145" s="14">
        <v>455</v>
      </c>
      <c r="G145" s="14">
        <v>50</v>
      </c>
      <c r="H145" s="14">
        <v>120</v>
      </c>
      <c r="I145" s="14">
        <v>53</v>
      </c>
      <c r="J145" s="14">
        <v>35</v>
      </c>
      <c r="K145" s="14">
        <v>110</v>
      </c>
      <c r="L145" s="14">
        <v>87</v>
      </c>
      <c r="M145" s="14">
        <v>1</v>
      </c>
      <c r="N145" s="14" t="b">
        <v>0</v>
      </c>
    </row>
    <row r="146" spans="2:14" ht="15" x14ac:dyDescent="0.4">
      <c r="B146" s="14">
        <v>107</v>
      </c>
      <c r="C146" s="14" t="s">
        <v>623</v>
      </c>
      <c r="D146" s="14" t="s">
        <v>226</v>
      </c>
      <c r="E146" s="14" t="str">
        <f t="shared" si="14"/>
        <v>Psychic</v>
      </c>
      <c r="F146" s="14">
        <v>455</v>
      </c>
      <c r="G146" s="14">
        <v>50</v>
      </c>
      <c r="H146" s="14">
        <v>105</v>
      </c>
      <c r="I146" s="14">
        <v>79</v>
      </c>
      <c r="J146" s="14">
        <v>35</v>
      </c>
      <c r="K146" s="14">
        <v>110</v>
      </c>
      <c r="L146" s="14">
        <v>76</v>
      </c>
      <c r="M146" s="14">
        <v>1</v>
      </c>
      <c r="N146" s="14" t="b">
        <v>0</v>
      </c>
    </row>
    <row r="147" spans="2:14" ht="15" x14ac:dyDescent="0.4">
      <c r="B147" s="14">
        <v>108</v>
      </c>
      <c r="C147" s="14" t="s">
        <v>622</v>
      </c>
      <c r="D147" s="14" t="s">
        <v>230</v>
      </c>
      <c r="E147" s="14" t="str">
        <f t="shared" si="14"/>
        <v>Psychic</v>
      </c>
      <c r="F147" s="14">
        <v>385</v>
      </c>
      <c r="G147" s="14">
        <v>90</v>
      </c>
      <c r="H147" s="14">
        <v>55</v>
      </c>
      <c r="I147" s="14">
        <v>75</v>
      </c>
      <c r="J147" s="14">
        <v>60</v>
      </c>
      <c r="K147" s="14">
        <v>75</v>
      </c>
      <c r="L147" s="14">
        <v>30</v>
      </c>
      <c r="M147" s="14">
        <v>1</v>
      </c>
      <c r="N147" s="14" t="b">
        <v>0</v>
      </c>
    </row>
    <row r="148" spans="2:14" ht="15" x14ac:dyDescent="0.4">
      <c r="B148" s="14">
        <v>109</v>
      </c>
      <c r="C148" s="14" t="s">
        <v>621</v>
      </c>
      <c r="D148" s="14" t="s">
        <v>251</v>
      </c>
      <c r="E148" s="14" t="str">
        <f t="shared" si="14"/>
        <v>Psychic</v>
      </c>
      <c r="F148" s="14">
        <v>340</v>
      </c>
      <c r="G148" s="14">
        <v>40</v>
      </c>
      <c r="H148" s="14">
        <v>65</v>
      </c>
      <c r="I148" s="14">
        <v>95</v>
      </c>
      <c r="J148" s="14">
        <v>60</v>
      </c>
      <c r="K148" s="14">
        <v>45</v>
      </c>
      <c r="L148" s="14">
        <v>35</v>
      </c>
      <c r="M148" s="14">
        <v>1</v>
      </c>
      <c r="N148" s="14" t="b">
        <v>0</v>
      </c>
    </row>
    <row r="149" spans="2:14" ht="15" x14ac:dyDescent="0.4">
      <c r="B149" s="14">
        <v>110</v>
      </c>
      <c r="C149" s="14" t="s">
        <v>620</v>
      </c>
      <c r="D149" s="14" t="s">
        <v>251</v>
      </c>
      <c r="E149" s="14" t="str">
        <f t="shared" si="14"/>
        <v>Psychic</v>
      </c>
      <c r="F149" s="14">
        <v>490</v>
      </c>
      <c r="G149" s="14">
        <v>65</v>
      </c>
      <c r="H149" s="14">
        <v>90</v>
      </c>
      <c r="I149" s="14">
        <v>120</v>
      </c>
      <c r="J149" s="14">
        <v>85</v>
      </c>
      <c r="K149" s="14">
        <v>70</v>
      </c>
      <c r="L149" s="14">
        <v>60</v>
      </c>
      <c r="M149" s="14">
        <v>1</v>
      </c>
      <c r="N149" s="14" t="b">
        <v>0</v>
      </c>
    </row>
    <row r="150" spans="2:14" ht="15" x14ac:dyDescent="0.4">
      <c r="B150" s="14">
        <v>111</v>
      </c>
      <c r="C150" s="14" t="s">
        <v>619</v>
      </c>
      <c r="D150" s="14" t="s">
        <v>232</v>
      </c>
      <c r="E150" s="14" t="s">
        <v>247</v>
      </c>
      <c r="F150" s="14">
        <v>345</v>
      </c>
      <c r="G150" s="14">
        <v>80</v>
      </c>
      <c r="H150" s="14">
        <v>85</v>
      </c>
      <c r="I150" s="14">
        <v>95</v>
      </c>
      <c r="J150" s="14">
        <v>30</v>
      </c>
      <c r="K150" s="14">
        <v>30</v>
      </c>
      <c r="L150" s="14">
        <v>25</v>
      </c>
      <c r="M150" s="14">
        <v>1</v>
      </c>
      <c r="N150" s="14" t="b">
        <v>0</v>
      </c>
    </row>
    <row r="151" spans="2:14" ht="15" x14ac:dyDescent="0.4">
      <c r="B151" s="14">
        <v>112</v>
      </c>
      <c r="C151" s="14" t="s">
        <v>618</v>
      </c>
      <c r="D151" s="14" t="s">
        <v>232</v>
      </c>
      <c r="E151" s="14" t="s">
        <v>247</v>
      </c>
      <c r="F151" s="14">
        <v>485</v>
      </c>
      <c r="G151" s="14">
        <v>105</v>
      </c>
      <c r="H151" s="14">
        <v>130</v>
      </c>
      <c r="I151" s="14">
        <v>120</v>
      </c>
      <c r="J151" s="14">
        <v>45</v>
      </c>
      <c r="K151" s="14">
        <v>45</v>
      </c>
      <c r="L151" s="14">
        <v>40</v>
      </c>
      <c r="M151" s="14">
        <v>1</v>
      </c>
      <c r="N151" s="14" t="b">
        <v>0</v>
      </c>
    </row>
    <row r="152" spans="2:14" ht="15" x14ac:dyDescent="0.4">
      <c r="B152" s="14">
        <v>113</v>
      </c>
      <c r="C152" s="14" t="s">
        <v>617</v>
      </c>
      <c r="D152" s="14" t="s">
        <v>230</v>
      </c>
      <c r="E152" s="14" t="str">
        <f t="shared" ref="E152:E160" si="15">E151</f>
        <v>Rock</v>
      </c>
      <c r="F152" s="14">
        <v>450</v>
      </c>
      <c r="G152" s="14">
        <v>250</v>
      </c>
      <c r="H152" s="14">
        <v>5</v>
      </c>
      <c r="I152" s="14">
        <v>5</v>
      </c>
      <c r="J152" s="14">
        <v>35</v>
      </c>
      <c r="K152" s="14">
        <v>105</v>
      </c>
      <c r="L152" s="14">
        <v>50</v>
      </c>
      <c r="M152" s="14">
        <v>1</v>
      </c>
      <c r="N152" s="14" t="b">
        <v>0</v>
      </c>
    </row>
    <row r="153" spans="2:14" ht="15" x14ac:dyDescent="0.4">
      <c r="B153" s="14">
        <v>114</v>
      </c>
      <c r="C153" s="14" t="s">
        <v>616</v>
      </c>
      <c r="D153" s="14" t="s">
        <v>137</v>
      </c>
      <c r="E153" s="14" t="str">
        <f t="shared" si="15"/>
        <v>Rock</v>
      </c>
      <c r="F153" s="14">
        <v>435</v>
      </c>
      <c r="G153" s="14">
        <v>65</v>
      </c>
      <c r="H153" s="14">
        <v>55</v>
      </c>
      <c r="I153" s="14">
        <v>115</v>
      </c>
      <c r="J153" s="14">
        <v>100</v>
      </c>
      <c r="K153" s="14">
        <v>40</v>
      </c>
      <c r="L153" s="14">
        <v>60</v>
      </c>
      <c r="M153" s="14">
        <v>1</v>
      </c>
      <c r="N153" s="14" t="b">
        <v>0</v>
      </c>
    </row>
    <row r="154" spans="2:14" ht="15" x14ac:dyDescent="0.4">
      <c r="B154" s="14">
        <v>115</v>
      </c>
      <c r="C154" s="14" t="s">
        <v>615</v>
      </c>
      <c r="D154" s="14" t="s">
        <v>230</v>
      </c>
      <c r="E154" s="14" t="str">
        <f t="shared" si="15"/>
        <v>Rock</v>
      </c>
      <c r="F154" s="14">
        <v>490</v>
      </c>
      <c r="G154" s="14">
        <v>105</v>
      </c>
      <c r="H154" s="14">
        <v>95</v>
      </c>
      <c r="I154" s="14">
        <v>80</v>
      </c>
      <c r="J154" s="14">
        <v>40</v>
      </c>
      <c r="K154" s="14">
        <v>80</v>
      </c>
      <c r="L154" s="14">
        <v>90</v>
      </c>
      <c r="M154" s="14">
        <v>1</v>
      </c>
      <c r="N154" s="14" t="b">
        <v>0</v>
      </c>
    </row>
    <row r="155" spans="2:14" ht="15" x14ac:dyDescent="0.4">
      <c r="B155" s="14">
        <v>115</v>
      </c>
      <c r="C155" s="14" t="s">
        <v>614</v>
      </c>
      <c r="D155" s="14" t="s">
        <v>230</v>
      </c>
      <c r="E155" s="14" t="str">
        <f t="shared" si="15"/>
        <v>Rock</v>
      </c>
      <c r="F155" s="14">
        <v>590</v>
      </c>
      <c r="G155" s="14">
        <v>105</v>
      </c>
      <c r="H155" s="14">
        <v>125</v>
      </c>
      <c r="I155" s="14">
        <v>100</v>
      </c>
      <c r="J155" s="14">
        <v>60</v>
      </c>
      <c r="K155" s="14">
        <v>100</v>
      </c>
      <c r="L155" s="14">
        <v>100</v>
      </c>
      <c r="M155" s="14">
        <v>1</v>
      </c>
      <c r="N155" s="14" t="b">
        <v>0</v>
      </c>
    </row>
    <row r="156" spans="2:14" ht="15" x14ac:dyDescent="0.4">
      <c r="B156" s="14">
        <v>116</v>
      </c>
      <c r="C156" s="14" t="s">
        <v>613</v>
      </c>
      <c r="D156" s="14" t="s">
        <v>129</v>
      </c>
      <c r="E156" s="14" t="str">
        <f t="shared" si="15"/>
        <v>Rock</v>
      </c>
      <c r="F156" s="14">
        <v>295</v>
      </c>
      <c r="G156" s="14">
        <v>30</v>
      </c>
      <c r="H156" s="14">
        <v>40</v>
      </c>
      <c r="I156" s="14">
        <v>70</v>
      </c>
      <c r="J156" s="14">
        <v>70</v>
      </c>
      <c r="K156" s="14">
        <v>25</v>
      </c>
      <c r="L156" s="14">
        <v>60</v>
      </c>
      <c r="M156" s="14">
        <v>1</v>
      </c>
      <c r="N156" s="14" t="b">
        <v>0</v>
      </c>
    </row>
    <row r="157" spans="2:14" ht="15" x14ac:dyDescent="0.4">
      <c r="B157" s="14">
        <v>117</v>
      </c>
      <c r="C157" s="14" t="s">
        <v>612</v>
      </c>
      <c r="D157" s="14" t="s">
        <v>129</v>
      </c>
      <c r="E157" s="14" t="str">
        <f t="shared" si="15"/>
        <v>Rock</v>
      </c>
      <c r="F157" s="14">
        <v>440</v>
      </c>
      <c r="G157" s="14">
        <v>55</v>
      </c>
      <c r="H157" s="14">
        <v>65</v>
      </c>
      <c r="I157" s="14">
        <v>95</v>
      </c>
      <c r="J157" s="14">
        <v>95</v>
      </c>
      <c r="K157" s="14">
        <v>45</v>
      </c>
      <c r="L157" s="14">
        <v>85</v>
      </c>
      <c r="M157" s="14">
        <v>1</v>
      </c>
      <c r="N157" s="14" t="b">
        <v>0</v>
      </c>
    </row>
    <row r="158" spans="2:14" ht="15" x14ac:dyDescent="0.4">
      <c r="B158" s="14">
        <v>118</v>
      </c>
      <c r="C158" s="14" t="s">
        <v>611</v>
      </c>
      <c r="D158" s="14" t="s">
        <v>129</v>
      </c>
      <c r="E158" s="14" t="str">
        <f t="shared" si="15"/>
        <v>Rock</v>
      </c>
      <c r="F158" s="14">
        <v>320</v>
      </c>
      <c r="G158" s="14">
        <v>45</v>
      </c>
      <c r="H158" s="14">
        <v>67</v>
      </c>
      <c r="I158" s="14">
        <v>60</v>
      </c>
      <c r="J158" s="14">
        <v>35</v>
      </c>
      <c r="K158" s="14">
        <v>50</v>
      </c>
      <c r="L158" s="14">
        <v>63</v>
      </c>
      <c r="M158" s="14">
        <v>1</v>
      </c>
      <c r="N158" s="14" t="b">
        <v>0</v>
      </c>
    </row>
    <row r="159" spans="2:14" ht="15" x14ac:dyDescent="0.4">
      <c r="B159" s="14">
        <v>119</v>
      </c>
      <c r="C159" s="14" t="s">
        <v>610</v>
      </c>
      <c r="D159" s="14" t="s">
        <v>129</v>
      </c>
      <c r="E159" s="14" t="str">
        <f t="shared" si="15"/>
        <v>Rock</v>
      </c>
      <c r="F159" s="14">
        <v>450</v>
      </c>
      <c r="G159" s="14">
        <v>80</v>
      </c>
      <c r="H159" s="14">
        <v>92</v>
      </c>
      <c r="I159" s="14">
        <v>65</v>
      </c>
      <c r="J159" s="14">
        <v>65</v>
      </c>
      <c r="K159" s="14">
        <v>80</v>
      </c>
      <c r="L159" s="14">
        <v>68</v>
      </c>
      <c r="M159" s="14">
        <v>1</v>
      </c>
      <c r="N159" s="14" t="b">
        <v>0</v>
      </c>
    </row>
    <row r="160" spans="2:14" ht="15" x14ac:dyDescent="0.4">
      <c r="B160" s="14">
        <v>120</v>
      </c>
      <c r="C160" s="14" t="s">
        <v>609</v>
      </c>
      <c r="D160" s="14" t="s">
        <v>129</v>
      </c>
      <c r="E160" s="14" t="str">
        <f t="shared" si="15"/>
        <v>Rock</v>
      </c>
      <c r="F160" s="14">
        <v>340</v>
      </c>
      <c r="G160" s="14">
        <v>30</v>
      </c>
      <c r="H160" s="14">
        <v>45</v>
      </c>
      <c r="I160" s="14">
        <v>55</v>
      </c>
      <c r="J160" s="14">
        <v>70</v>
      </c>
      <c r="K160" s="14">
        <v>55</v>
      </c>
      <c r="L160" s="14">
        <v>85</v>
      </c>
      <c r="M160" s="14">
        <v>1</v>
      </c>
      <c r="N160" s="14" t="b">
        <v>0</v>
      </c>
    </row>
    <row r="161" spans="2:14" ht="15" x14ac:dyDescent="0.4">
      <c r="B161" s="14">
        <v>121</v>
      </c>
      <c r="C161" s="14" t="s">
        <v>608</v>
      </c>
      <c r="D161" s="14" t="s">
        <v>129</v>
      </c>
      <c r="E161" s="14" t="s">
        <v>245</v>
      </c>
      <c r="F161" s="14">
        <v>520</v>
      </c>
      <c r="G161" s="14">
        <v>60</v>
      </c>
      <c r="H161" s="14">
        <v>75</v>
      </c>
      <c r="I161" s="14">
        <v>85</v>
      </c>
      <c r="J161" s="14">
        <v>100</v>
      </c>
      <c r="K161" s="14">
        <v>85</v>
      </c>
      <c r="L161" s="14">
        <v>115</v>
      </c>
      <c r="M161" s="14">
        <v>1</v>
      </c>
      <c r="N161" s="14" t="b">
        <v>0</v>
      </c>
    </row>
    <row r="162" spans="2:14" ht="15" x14ac:dyDescent="0.4">
      <c r="B162" s="14">
        <v>122</v>
      </c>
      <c r="C162" s="14" t="s">
        <v>607</v>
      </c>
      <c r="D162" s="14" t="s">
        <v>245</v>
      </c>
      <c r="E162" s="14" t="s">
        <v>244</v>
      </c>
      <c r="F162" s="14">
        <v>460</v>
      </c>
      <c r="G162" s="14">
        <v>40</v>
      </c>
      <c r="H162" s="14">
        <v>45</v>
      </c>
      <c r="I162" s="14">
        <v>65</v>
      </c>
      <c r="J162" s="14">
        <v>100</v>
      </c>
      <c r="K162" s="14">
        <v>120</v>
      </c>
      <c r="L162" s="14">
        <v>90</v>
      </c>
      <c r="M162" s="14">
        <v>1</v>
      </c>
      <c r="N162" s="14" t="b">
        <v>0</v>
      </c>
    </row>
    <row r="163" spans="2:14" ht="15" x14ac:dyDescent="0.4">
      <c r="B163" s="14">
        <v>123</v>
      </c>
      <c r="C163" s="14" t="s">
        <v>606</v>
      </c>
      <c r="D163" s="14" t="s">
        <v>273</v>
      </c>
      <c r="E163" s="14" t="s">
        <v>241</v>
      </c>
      <c r="F163" s="14">
        <v>500</v>
      </c>
      <c r="G163" s="14">
        <v>70</v>
      </c>
      <c r="H163" s="14">
        <v>110</v>
      </c>
      <c r="I163" s="14">
        <v>80</v>
      </c>
      <c r="J163" s="14">
        <v>55</v>
      </c>
      <c r="K163" s="14">
        <v>80</v>
      </c>
      <c r="L163" s="14">
        <v>105</v>
      </c>
      <c r="M163" s="14">
        <v>1</v>
      </c>
      <c r="N163" s="14" t="b">
        <v>0</v>
      </c>
    </row>
    <row r="164" spans="2:14" ht="15" x14ac:dyDescent="0.4">
      <c r="B164" s="14">
        <v>124</v>
      </c>
      <c r="C164" s="14" t="s">
        <v>605</v>
      </c>
      <c r="D164" s="14" t="s">
        <v>322</v>
      </c>
      <c r="E164" s="14" t="s">
        <v>245</v>
      </c>
      <c r="F164" s="14">
        <v>455</v>
      </c>
      <c r="G164" s="14">
        <v>65</v>
      </c>
      <c r="H164" s="14">
        <v>50</v>
      </c>
      <c r="I164" s="14">
        <v>35</v>
      </c>
      <c r="J164" s="14">
        <v>115</v>
      </c>
      <c r="K164" s="14">
        <v>95</v>
      </c>
      <c r="L164" s="14">
        <v>95</v>
      </c>
      <c r="M164" s="14">
        <v>1</v>
      </c>
      <c r="N164" s="14" t="b">
        <v>0</v>
      </c>
    </row>
    <row r="165" spans="2:14" ht="15" x14ac:dyDescent="0.4">
      <c r="B165" s="14">
        <v>125</v>
      </c>
      <c r="C165" s="14" t="s">
        <v>604</v>
      </c>
      <c r="D165" s="14" t="s">
        <v>271</v>
      </c>
      <c r="E165" s="14" t="str">
        <f t="shared" ref="E165:E167" si="16">E164</f>
        <v>Psychic</v>
      </c>
      <c r="F165" s="14">
        <v>490</v>
      </c>
      <c r="G165" s="14">
        <v>65</v>
      </c>
      <c r="H165" s="14">
        <v>83</v>
      </c>
      <c r="I165" s="14">
        <v>57</v>
      </c>
      <c r="J165" s="14">
        <v>95</v>
      </c>
      <c r="K165" s="14">
        <v>85</v>
      </c>
      <c r="L165" s="14">
        <v>105</v>
      </c>
      <c r="M165" s="14">
        <v>1</v>
      </c>
      <c r="N165" s="14" t="b">
        <v>0</v>
      </c>
    </row>
    <row r="166" spans="2:14" ht="15" x14ac:dyDescent="0.4">
      <c r="B166" s="14">
        <v>126</v>
      </c>
      <c r="C166" s="14" t="s">
        <v>603</v>
      </c>
      <c r="D166" s="14" t="s">
        <v>133</v>
      </c>
      <c r="E166" s="14" t="str">
        <f t="shared" si="16"/>
        <v>Psychic</v>
      </c>
      <c r="F166" s="14">
        <v>495</v>
      </c>
      <c r="G166" s="14">
        <v>65</v>
      </c>
      <c r="H166" s="14">
        <v>95</v>
      </c>
      <c r="I166" s="14">
        <v>57</v>
      </c>
      <c r="J166" s="14">
        <v>100</v>
      </c>
      <c r="K166" s="14">
        <v>85</v>
      </c>
      <c r="L166" s="14">
        <v>93</v>
      </c>
      <c r="M166" s="14">
        <v>1</v>
      </c>
      <c r="N166" s="14" t="b">
        <v>0</v>
      </c>
    </row>
    <row r="167" spans="2:14" ht="15" x14ac:dyDescent="0.4">
      <c r="B167" s="14">
        <v>127</v>
      </c>
      <c r="C167" s="14" t="s">
        <v>602</v>
      </c>
      <c r="D167" s="14" t="s">
        <v>273</v>
      </c>
      <c r="E167" s="14" t="str">
        <f t="shared" si="16"/>
        <v>Psychic</v>
      </c>
      <c r="F167" s="14">
        <v>500</v>
      </c>
      <c r="G167" s="14">
        <v>65</v>
      </c>
      <c r="H167" s="14">
        <v>125</v>
      </c>
      <c r="I167" s="14">
        <v>100</v>
      </c>
      <c r="J167" s="14">
        <v>55</v>
      </c>
      <c r="K167" s="14">
        <v>70</v>
      </c>
      <c r="L167" s="14">
        <v>85</v>
      </c>
      <c r="M167" s="14">
        <v>1</v>
      </c>
      <c r="N167" s="14" t="b">
        <v>0</v>
      </c>
    </row>
    <row r="168" spans="2:14" ht="15" x14ac:dyDescent="0.4">
      <c r="B168" s="14">
        <v>127</v>
      </c>
      <c r="C168" s="14" t="s">
        <v>601</v>
      </c>
      <c r="D168" s="14" t="s">
        <v>273</v>
      </c>
      <c r="E168" s="14" t="s">
        <v>241</v>
      </c>
      <c r="F168" s="14">
        <v>600</v>
      </c>
      <c r="G168" s="14">
        <v>65</v>
      </c>
      <c r="H168" s="14">
        <v>155</v>
      </c>
      <c r="I168" s="14">
        <v>120</v>
      </c>
      <c r="J168" s="14">
        <v>65</v>
      </c>
      <c r="K168" s="14">
        <v>90</v>
      </c>
      <c r="L168" s="14">
        <v>105</v>
      </c>
      <c r="M168" s="14">
        <v>1</v>
      </c>
      <c r="N168" s="14" t="b">
        <v>0</v>
      </c>
    </row>
    <row r="169" spans="2:14" ht="15" x14ac:dyDescent="0.4">
      <c r="B169" s="14">
        <v>128</v>
      </c>
      <c r="C169" s="14" t="s">
        <v>600</v>
      </c>
      <c r="D169" s="14" t="s">
        <v>230</v>
      </c>
      <c r="E169" s="14" t="str">
        <f t="shared" ref="E169:E170" si="17">E168</f>
        <v>Flying</v>
      </c>
      <c r="F169" s="14">
        <v>490</v>
      </c>
      <c r="G169" s="14">
        <v>75</v>
      </c>
      <c r="H169" s="14">
        <v>100</v>
      </c>
      <c r="I169" s="14">
        <v>95</v>
      </c>
      <c r="J169" s="14">
        <v>40</v>
      </c>
      <c r="K169" s="14">
        <v>70</v>
      </c>
      <c r="L169" s="14">
        <v>110</v>
      </c>
      <c r="M169" s="14">
        <v>1</v>
      </c>
      <c r="N169" s="14" t="b">
        <v>0</v>
      </c>
    </row>
    <row r="170" spans="2:14" ht="15" x14ac:dyDescent="0.4">
      <c r="B170" s="14">
        <v>129</v>
      </c>
      <c r="C170" s="14" t="s">
        <v>599</v>
      </c>
      <c r="D170" s="14" t="s">
        <v>129</v>
      </c>
      <c r="E170" s="14" t="str">
        <f t="shared" si="17"/>
        <v>Flying</v>
      </c>
      <c r="F170" s="14">
        <v>200</v>
      </c>
      <c r="G170" s="14">
        <v>20</v>
      </c>
      <c r="H170" s="14">
        <v>10</v>
      </c>
      <c r="I170" s="14">
        <v>55</v>
      </c>
      <c r="J170" s="14">
        <v>15</v>
      </c>
      <c r="K170" s="14">
        <v>20</v>
      </c>
      <c r="L170" s="14">
        <v>80</v>
      </c>
      <c r="M170" s="14">
        <v>1</v>
      </c>
      <c r="N170" s="14" t="b">
        <v>0</v>
      </c>
    </row>
    <row r="171" spans="2:14" ht="15" x14ac:dyDescent="0.4">
      <c r="B171" s="14">
        <v>130</v>
      </c>
      <c r="C171" s="14" t="s">
        <v>598</v>
      </c>
      <c r="D171" s="14" t="s">
        <v>129</v>
      </c>
      <c r="E171" s="14" t="s">
        <v>241</v>
      </c>
      <c r="F171" s="14">
        <v>540</v>
      </c>
      <c r="G171" s="14">
        <v>95</v>
      </c>
      <c r="H171" s="14">
        <v>125</v>
      </c>
      <c r="I171" s="14">
        <v>79</v>
      </c>
      <c r="J171" s="14">
        <v>60</v>
      </c>
      <c r="K171" s="14">
        <v>100</v>
      </c>
      <c r="L171" s="14">
        <v>81</v>
      </c>
      <c r="M171" s="14">
        <v>1</v>
      </c>
      <c r="N171" s="14" t="b">
        <v>0</v>
      </c>
    </row>
    <row r="172" spans="2:14" ht="15" x14ac:dyDescent="0.4">
      <c r="B172" s="14">
        <v>130</v>
      </c>
      <c r="C172" s="14" t="s">
        <v>597</v>
      </c>
      <c r="D172" s="14" t="s">
        <v>129</v>
      </c>
      <c r="E172" s="14" t="s">
        <v>238</v>
      </c>
      <c r="F172" s="14">
        <v>640</v>
      </c>
      <c r="G172" s="14">
        <v>95</v>
      </c>
      <c r="H172" s="14">
        <v>155</v>
      </c>
      <c r="I172" s="14">
        <v>109</v>
      </c>
      <c r="J172" s="14">
        <v>70</v>
      </c>
      <c r="K172" s="14">
        <v>130</v>
      </c>
      <c r="L172" s="14">
        <v>81</v>
      </c>
      <c r="M172" s="14">
        <v>1</v>
      </c>
      <c r="N172" s="14" t="b">
        <v>0</v>
      </c>
    </row>
    <row r="173" spans="2:14" ht="15" x14ac:dyDescent="0.4">
      <c r="B173" s="14">
        <v>131</v>
      </c>
      <c r="C173" s="14" t="s">
        <v>596</v>
      </c>
      <c r="D173" s="14" t="s">
        <v>129</v>
      </c>
      <c r="E173" s="14" t="s">
        <v>322</v>
      </c>
      <c r="F173" s="14">
        <v>535</v>
      </c>
      <c r="G173" s="14">
        <v>130</v>
      </c>
      <c r="H173" s="14">
        <v>85</v>
      </c>
      <c r="I173" s="14">
        <v>80</v>
      </c>
      <c r="J173" s="14">
        <v>85</v>
      </c>
      <c r="K173" s="14">
        <v>95</v>
      </c>
      <c r="L173" s="14">
        <v>60</v>
      </c>
      <c r="M173" s="14">
        <v>1</v>
      </c>
      <c r="N173" s="14" t="b">
        <v>0</v>
      </c>
    </row>
    <row r="174" spans="2:14" ht="15" x14ac:dyDescent="0.4">
      <c r="B174" s="14">
        <v>132</v>
      </c>
      <c r="C174" s="14" t="s">
        <v>595</v>
      </c>
      <c r="D174" s="14" t="s">
        <v>230</v>
      </c>
      <c r="E174" s="14" t="str">
        <f t="shared" ref="E174:E179" si="18">E173</f>
        <v>Ice</v>
      </c>
      <c r="F174" s="14">
        <v>288</v>
      </c>
      <c r="G174" s="14">
        <v>48</v>
      </c>
      <c r="H174" s="14">
        <v>48</v>
      </c>
      <c r="I174" s="14">
        <v>48</v>
      </c>
      <c r="J174" s="14">
        <v>48</v>
      </c>
      <c r="K174" s="14">
        <v>48</v>
      </c>
      <c r="L174" s="14">
        <v>48</v>
      </c>
      <c r="M174" s="14">
        <v>1</v>
      </c>
      <c r="N174" s="14" t="b">
        <v>0</v>
      </c>
    </row>
    <row r="175" spans="2:14" ht="15" x14ac:dyDescent="0.4">
      <c r="B175" s="14">
        <v>133</v>
      </c>
      <c r="C175" s="14" t="s">
        <v>594</v>
      </c>
      <c r="D175" s="14" t="s">
        <v>230</v>
      </c>
      <c r="E175" s="14" t="str">
        <f t="shared" si="18"/>
        <v>Ice</v>
      </c>
      <c r="F175" s="14">
        <v>325</v>
      </c>
      <c r="G175" s="14">
        <v>55</v>
      </c>
      <c r="H175" s="14">
        <v>55</v>
      </c>
      <c r="I175" s="14">
        <v>50</v>
      </c>
      <c r="J175" s="14">
        <v>45</v>
      </c>
      <c r="K175" s="14">
        <v>65</v>
      </c>
      <c r="L175" s="14">
        <v>55</v>
      </c>
      <c r="M175" s="14">
        <v>1</v>
      </c>
      <c r="N175" s="14" t="b">
        <v>0</v>
      </c>
    </row>
    <row r="176" spans="2:14" ht="15" x14ac:dyDescent="0.4">
      <c r="B176" s="14">
        <v>134</v>
      </c>
      <c r="C176" s="14" t="s">
        <v>593</v>
      </c>
      <c r="D176" s="14" t="s">
        <v>129</v>
      </c>
      <c r="E176" s="14" t="str">
        <f t="shared" si="18"/>
        <v>Ice</v>
      </c>
      <c r="F176" s="14">
        <v>525</v>
      </c>
      <c r="G176" s="14">
        <v>130</v>
      </c>
      <c r="H176" s="14">
        <v>65</v>
      </c>
      <c r="I176" s="14">
        <v>60</v>
      </c>
      <c r="J176" s="14">
        <v>110</v>
      </c>
      <c r="K176" s="14">
        <v>95</v>
      </c>
      <c r="L176" s="14">
        <v>65</v>
      </c>
      <c r="M176" s="14">
        <v>1</v>
      </c>
      <c r="N176" s="14" t="b">
        <v>0</v>
      </c>
    </row>
    <row r="177" spans="2:14" ht="15" x14ac:dyDescent="0.4">
      <c r="B177" s="14">
        <v>135</v>
      </c>
      <c r="C177" s="14" t="s">
        <v>592</v>
      </c>
      <c r="D177" s="14" t="s">
        <v>271</v>
      </c>
      <c r="E177" s="14" t="str">
        <f t="shared" si="18"/>
        <v>Ice</v>
      </c>
      <c r="F177" s="14">
        <v>525</v>
      </c>
      <c r="G177" s="14">
        <v>65</v>
      </c>
      <c r="H177" s="14">
        <v>65</v>
      </c>
      <c r="I177" s="14">
        <v>60</v>
      </c>
      <c r="J177" s="14">
        <v>110</v>
      </c>
      <c r="K177" s="14">
        <v>95</v>
      </c>
      <c r="L177" s="14">
        <v>130</v>
      </c>
      <c r="M177" s="14">
        <v>1</v>
      </c>
      <c r="N177" s="14" t="b">
        <v>0</v>
      </c>
    </row>
    <row r="178" spans="2:14" ht="15" x14ac:dyDescent="0.4">
      <c r="B178" s="14">
        <v>136</v>
      </c>
      <c r="C178" s="14" t="s">
        <v>591</v>
      </c>
      <c r="D178" s="14" t="s">
        <v>133</v>
      </c>
      <c r="E178" s="14" t="str">
        <f t="shared" si="18"/>
        <v>Ice</v>
      </c>
      <c r="F178" s="14">
        <v>525</v>
      </c>
      <c r="G178" s="14">
        <v>65</v>
      </c>
      <c r="H178" s="14">
        <v>130</v>
      </c>
      <c r="I178" s="14">
        <v>60</v>
      </c>
      <c r="J178" s="14">
        <v>95</v>
      </c>
      <c r="K178" s="14">
        <v>110</v>
      </c>
      <c r="L178" s="14">
        <v>65</v>
      </c>
      <c r="M178" s="14">
        <v>1</v>
      </c>
      <c r="N178" s="14" t="b">
        <v>0</v>
      </c>
    </row>
    <row r="179" spans="2:14" ht="15" x14ac:dyDescent="0.4">
      <c r="B179" s="14">
        <v>137</v>
      </c>
      <c r="C179" s="14" t="s">
        <v>590</v>
      </c>
      <c r="D179" s="14" t="s">
        <v>230</v>
      </c>
      <c r="E179" s="14" t="str">
        <f t="shared" si="18"/>
        <v>Ice</v>
      </c>
      <c r="F179" s="14">
        <v>395</v>
      </c>
      <c r="G179" s="14">
        <v>65</v>
      </c>
      <c r="H179" s="14">
        <v>60</v>
      </c>
      <c r="I179" s="14">
        <v>70</v>
      </c>
      <c r="J179" s="14">
        <v>85</v>
      </c>
      <c r="K179" s="14">
        <v>75</v>
      </c>
      <c r="L179" s="14">
        <v>40</v>
      </c>
      <c r="M179" s="14">
        <v>1</v>
      </c>
      <c r="N179" s="14" t="b">
        <v>0</v>
      </c>
    </row>
    <row r="180" spans="2:14" ht="15" x14ac:dyDescent="0.4">
      <c r="B180" s="14">
        <v>138</v>
      </c>
      <c r="C180" s="14" t="s">
        <v>589</v>
      </c>
      <c r="D180" s="14" t="s">
        <v>247</v>
      </c>
      <c r="E180" s="14" t="s">
        <v>129</v>
      </c>
      <c r="F180" s="14">
        <v>355</v>
      </c>
      <c r="G180" s="14">
        <v>35</v>
      </c>
      <c r="H180" s="14">
        <v>40</v>
      </c>
      <c r="I180" s="14">
        <v>100</v>
      </c>
      <c r="J180" s="14">
        <v>90</v>
      </c>
      <c r="K180" s="14">
        <v>55</v>
      </c>
      <c r="L180" s="14">
        <v>35</v>
      </c>
      <c r="M180" s="14">
        <v>1</v>
      </c>
      <c r="N180" s="14" t="b">
        <v>0</v>
      </c>
    </row>
    <row r="181" spans="2:14" ht="15" x14ac:dyDescent="0.4">
      <c r="B181" s="14">
        <v>139</v>
      </c>
      <c r="C181" s="14" t="s">
        <v>588</v>
      </c>
      <c r="D181" s="14" t="s">
        <v>247</v>
      </c>
      <c r="E181" s="14" t="s">
        <v>129</v>
      </c>
      <c r="F181" s="14">
        <v>495</v>
      </c>
      <c r="G181" s="14">
        <v>70</v>
      </c>
      <c r="H181" s="14">
        <v>60</v>
      </c>
      <c r="I181" s="14">
        <v>125</v>
      </c>
      <c r="J181" s="14">
        <v>115</v>
      </c>
      <c r="K181" s="14">
        <v>70</v>
      </c>
      <c r="L181" s="14">
        <v>55</v>
      </c>
      <c r="M181" s="14">
        <v>1</v>
      </c>
      <c r="N181" s="14" t="b">
        <v>0</v>
      </c>
    </row>
    <row r="182" spans="2:14" ht="15" x14ac:dyDescent="0.4">
      <c r="B182" s="14">
        <v>140</v>
      </c>
      <c r="C182" s="14" t="s">
        <v>587</v>
      </c>
      <c r="D182" s="14" t="s">
        <v>247</v>
      </c>
      <c r="E182" s="14" t="s">
        <v>129</v>
      </c>
      <c r="F182" s="14">
        <v>355</v>
      </c>
      <c r="G182" s="14">
        <v>30</v>
      </c>
      <c r="H182" s="14">
        <v>80</v>
      </c>
      <c r="I182" s="14">
        <v>90</v>
      </c>
      <c r="J182" s="14">
        <v>55</v>
      </c>
      <c r="K182" s="14">
        <v>45</v>
      </c>
      <c r="L182" s="14">
        <v>55</v>
      </c>
      <c r="M182" s="14">
        <v>1</v>
      </c>
      <c r="N182" s="14" t="b">
        <v>0</v>
      </c>
    </row>
    <row r="183" spans="2:14" ht="15" x14ac:dyDescent="0.4">
      <c r="B183" s="14">
        <v>141</v>
      </c>
      <c r="C183" s="14" t="s">
        <v>586</v>
      </c>
      <c r="D183" s="14" t="s">
        <v>247</v>
      </c>
      <c r="E183" s="14" t="s">
        <v>129</v>
      </c>
      <c r="F183" s="14">
        <v>495</v>
      </c>
      <c r="G183" s="14">
        <v>60</v>
      </c>
      <c r="H183" s="14">
        <v>115</v>
      </c>
      <c r="I183" s="14">
        <v>105</v>
      </c>
      <c r="J183" s="14">
        <v>65</v>
      </c>
      <c r="K183" s="14">
        <v>70</v>
      </c>
      <c r="L183" s="14">
        <v>80</v>
      </c>
      <c r="M183" s="14">
        <v>1</v>
      </c>
      <c r="N183" s="14" t="b">
        <v>0</v>
      </c>
    </row>
    <row r="184" spans="2:14" ht="15" x14ac:dyDescent="0.4">
      <c r="B184" s="14">
        <v>142</v>
      </c>
      <c r="C184" s="14" t="s">
        <v>585</v>
      </c>
      <c r="D184" s="14" t="s">
        <v>247</v>
      </c>
      <c r="E184" s="14" t="s">
        <v>241</v>
      </c>
      <c r="F184" s="14">
        <v>515</v>
      </c>
      <c r="G184" s="14">
        <v>80</v>
      </c>
      <c r="H184" s="14">
        <v>105</v>
      </c>
      <c r="I184" s="14">
        <v>65</v>
      </c>
      <c r="J184" s="14">
        <v>60</v>
      </c>
      <c r="K184" s="14">
        <v>75</v>
      </c>
      <c r="L184" s="14">
        <v>130</v>
      </c>
      <c r="M184" s="14">
        <v>1</v>
      </c>
      <c r="N184" s="14" t="b">
        <v>0</v>
      </c>
    </row>
    <row r="185" spans="2:14" ht="15" x14ac:dyDescent="0.4">
      <c r="B185" s="14">
        <v>142</v>
      </c>
      <c r="C185" s="14" t="s">
        <v>584</v>
      </c>
      <c r="D185" s="14" t="s">
        <v>247</v>
      </c>
      <c r="E185" s="14" t="s">
        <v>241</v>
      </c>
      <c r="F185" s="14">
        <v>615</v>
      </c>
      <c r="G185" s="14">
        <v>80</v>
      </c>
      <c r="H185" s="14">
        <v>135</v>
      </c>
      <c r="I185" s="14">
        <v>85</v>
      </c>
      <c r="J185" s="14">
        <v>70</v>
      </c>
      <c r="K185" s="14">
        <v>95</v>
      </c>
      <c r="L185" s="14">
        <v>150</v>
      </c>
      <c r="M185" s="14">
        <v>1</v>
      </c>
      <c r="N185" s="14" t="b">
        <v>0</v>
      </c>
    </row>
    <row r="186" spans="2:14" ht="15" x14ac:dyDescent="0.4">
      <c r="B186" s="14">
        <v>143</v>
      </c>
      <c r="C186" s="14" t="s">
        <v>583</v>
      </c>
      <c r="D186" s="14" t="s">
        <v>230</v>
      </c>
      <c r="E186" s="14" t="str">
        <f>E185</f>
        <v>Flying</v>
      </c>
      <c r="F186" s="14">
        <v>540</v>
      </c>
      <c r="G186" s="14">
        <v>160</v>
      </c>
      <c r="H186" s="14">
        <v>110</v>
      </c>
      <c r="I186" s="14">
        <v>65</v>
      </c>
      <c r="J186" s="14">
        <v>65</v>
      </c>
      <c r="K186" s="14">
        <v>110</v>
      </c>
      <c r="L186" s="14">
        <v>30</v>
      </c>
      <c r="M186" s="14">
        <v>1</v>
      </c>
      <c r="N186" s="14" t="b">
        <v>0</v>
      </c>
    </row>
    <row r="187" spans="2:14" ht="15" x14ac:dyDescent="0.4">
      <c r="B187" s="14">
        <v>144</v>
      </c>
      <c r="C187" s="14" t="s">
        <v>582</v>
      </c>
      <c r="D187" s="14" t="s">
        <v>322</v>
      </c>
      <c r="E187" s="14" t="s">
        <v>241</v>
      </c>
      <c r="F187" s="14">
        <v>580</v>
      </c>
      <c r="G187" s="14">
        <v>90</v>
      </c>
      <c r="H187" s="14">
        <v>85</v>
      </c>
      <c r="I187" s="14">
        <v>100</v>
      </c>
      <c r="J187" s="14">
        <v>95</v>
      </c>
      <c r="K187" s="14">
        <v>125</v>
      </c>
      <c r="L187" s="14">
        <v>85</v>
      </c>
      <c r="M187" s="14">
        <v>1</v>
      </c>
      <c r="N187" s="14" t="b">
        <v>1</v>
      </c>
    </row>
    <row r="188" spans="2:14" ht="15" x14ac:dyDescent="0.4">
      <c r="B188" s="14">
        <v>145</v>
      </c>
      <c r="C188" s="14" t="s">
        <v>581</v>
      </c>
      <c r="D188" s="14" t="s">
        <v>271</v>
      </c>
      <c r="E188" s="14" t="s">
        <v>241</v>
      </c>
      <c r="F188" s="14">
        <v>580</v>
      </c>
      <c r="G188" s="14">
        <v>90</v>
      </c>
      <c r="H188" s="14">
        <v>90</v>
      </c>
      <c r="I188" s="14">
        <v>85</v>
      </c>
      <c r="J188" s="14">
        <v>125</v>
      </c>
      <c r="K188" s="14">
        <v>90</v>
      </c>
      <c r="L188" s="14">
        <v>100</v>
      </c>
      <c r="M188" s="14">
        <v>1</v>
      </c>
      <c r="N188" s="14" t="b">
        <v>1</v>
      </c>
    </row>
    <row r="189" spans="2:14" ht="15" x14ac:dyDescent="0.4">
      <c r="B189" s="14">
        <v>146</v>
      </c>
      <c r="C189" s="14" t="s">
        <v>580</v>
      </c>
      <c r="D189" s="14" t="s">
        <v>133</v>
      </c>
      <c r="E189" s="14" t="s">
        <v>241</v>
      </c>
      <c r="F189" s="14">
        <v>580</v>
      </c>
      <c r="G189" s="14">
        <v>90</v>
      </c>
      <c r="H189" s="14">
        <v>100</v>
      </c>
      <c r="I189" s="14">
        <v>90</v>
      </c>
      <c r="J189" s="14">
        <v>125</v>
      </c>
      <c r="K189" s="14">
        <v>85</v>
      </c>
      <c r="L189" s="14">
        <v>90</v>
      </c>
      <c r="M189" s="14">
        <v>1</v>
      </c>
      <c r="N189" s="14" t="b">
        <v>1</v>
      </c>
    </row>
    <row r="190" spans="2:14" ht="15" x14ac:dyDescent="0.4">
      <c r="B190" s="14">
        <v>147</v>
      </c>
      <c r="C190" s="14" t="s">
        <v>579</v>
      </c>
      <c r="D190" s="14" t="s">
        <v>233</v>
      </c>
      <c r="E190" s="14" t="str">
        <f t="shared" ref="E190:E191" si="19">E189</f>
        <v>Flying</v>
      </c>
      <c r="F190" s="14">
        <v>300</v>
      </c>
      <c r="G190" s="14">
        <v>41</v>
      </c>
      <c r="H190" s="14">
        <v>64</v>
      </c>
      <c r="I190" s="14">
        <v>45</v>
      </c>
      <c r="J190" s="14">
        <v>50</v>
      </c>
      <c r="K190" s="14">
        <v>50</v>
      </c>
      <c r="L190" s="14">
        <v>50</v>
      </c>
      <c r="M190" s="14">
        <v>1</v>
      </c>
      <c r="N190" s="14" t="b">
        <v>0</v>
      </c>
    </row>
    <row r="191" spans="2:14" ht="15" x14ac:dyDescent="0.4">
      <c r="B191" s="14">
        <v>148</v>
      </c>
      <c r="C191" s="14" t="s">
        <v>578</v>
      </c>
      <c r="D191" s="14" t="s">
        <v>233</v>
      </c>
      <c r="E191" s="14" t="str">
        <f t="shared" si="19"/>
        <v>Flying</v>
      </c>
      <c r="F191" s="14">
        <v>420</v>
      </c>
      <c r="G191" s="14">
        <v>61</v>
      </c>
      <c r="H191" s="14">
        <v>84</v>
      </c>
      <c r="I191" s="14">
        <v>65</v>
      </c>
      <c r="J191" s="14">
        <v>70</v>
      </c>
      <c r="K191" s="14">
        <v>70</v>
      </c>
      <c r="L191" s="14">
        <v>70</v>
      </c>
      <c r="M191" s="14">
        <v>1</v>
      </c>
      <c r="N191" s="14" t="b">
        <v>0</v>
      </c>
    </row>
    <row r="192" spans="2:14" ht="15" x14ac:dyDescent="0.4">
      <c r="B192" s="14">
        <v>149</v>
      </c>
      <c r="C192" s="14" t="s">
        <v>577</v>
      </c>
      <c r="D192" s="14" t="s">
        <v>233</v>
      </c>
      <c r="E192" s="14" t="s">
        <v>241</v>
      </c>
      <c r="F192" s="14">
        <v>600</v>
      </c>
      <c r="G192" s="14">
        <v>91</v>
      </c>
      <c r="H192" s="14">
        <v>134</v>
      </c>
      <c r="I192" s="14">
        <v>95</v>
      </c>
      <c r="J192" s="14">
        <v>100</v>
      </c>
      <c r="K192" s="14">
        <v>100</v>
      </c>
      <c r="L192" s="14">
        <v>80</v>
      </c>
      <c r="M192" s="14">
        <v>1</v>
      </c>
      <c r="N192" s="14" t="b">
        <v>0</v>
      </c>
    </row>
    <row r="193" spans="2:14" ht="15" x14ac:dyDescent="0.4">
      <c r="B193" s="14">
        <v>150</v>
      </c>
      <c r="C193" s="14" t="s">
        <v>576</v>
      </c>
      <c r="D193" s="14" t="s">
        <v>245</v>
      </c>
      <c r="E193" s="14" t="str">
        <f>E192</f>
        <v>Flying</v>
      </c>
      <c r="F193" s="14">
        <v>680</v>
      </c>
      <c r="G193" s="14">
        <v>106</v>
      </c>
      <c r="H193" s="14">
        <v>110</v>
      </c>
      <c r="I193" s="14">
        <v>90</v>
      </c>
      <c r="J193" s="14">
        <v>154</v>
      </c>
      <c r="K193" s="14">
        <v>90</v>
      </c>
      <c r="L193" s="14">
        <v>130</v>
      </c>
      <c r="M193" s="14">
        <v>1</v>
      </c>
      <c r="N193" s="14" t="b">
        <v>1</v>
      </c>
    </row>
    <row r="194" spans="2:14" ht="15" x14ac:dyDescent="0.4">
      <c r="B194" s="14">
        <v>150</v>
      </c>
      <c r="C194" s="14" t="s">
        <v>575</v>
      </c>
      <c r="D194" s="14" t="s">
        <v>245</v>
      </c>
      <c r="E194" s="14" t="s">
        <v>226</v>
      </c>
      <c r="F194" s="14">
        <v>780</v>
      </c>
      <c r="G194" s="14">
        <v>106</v>
      </c>
      <c r="H194" s="14">
        <v>190</v>
      </c>
      <c r="I194" s="14">
        <v>100</v>
      </c>
      <c r="J194" s="14">
        <v>154</v>
      </c>
      <c r="K194" s="14">
        <v>100</v>
      </c>
      <c r="L194" s="14">
        <v>130</v>
      </c>
      <c r="M194" s="14">
        <v>1</v>
      </c>
      <c r="N194" s="14" t="b">
        <v>1</v>
      </c>
    </row>
    <row r="195" spans="2:14" ht="15" x14ac:dyDescent="0.4">
      <c r="B195" s="14">
        <v>150</v>
      </c>
      <c r="C195" s="14" t="s">
        <v>574</v>
      </c>
      <c r="D195" s="14" t="s">
        <v>245</v>
      </c>
      <c r="E195" s="14" t="str">
        <f t="shared" ref="E195:E207" si="20">E194</f>
        <v>Fighting</v>
      </c>
      <c r="F195" s="14">
        <v>780</v>
      </c>
      <c r="G195" s="14">
        <v>106</v>
      </c>
      <c r="H195" s="14">
        <v>150</v>
      </c>
      <c r="I195" s="14">
        <v>70</v>
      </c>
      <c r="J195" s="14">
        <v>194</v>
      </c>
      <c r="K195" s="14">
        <v>120</v>
      </c>
      <c r="L195" s="14">
        <v>140</v>
      </c>
      <c r="M195" s="14">
        <v>1</v>
      </c>
      <c r="N195" s="14" t="b">
        <v>1</v>
      </c>
    </row>
    <row r="196" spans="2:14" ht="15" x14ac:dyDescent="0.4">
      <c r="B196" s="14">
        <v>151</v>
      </c>
      <c r="C196" s="14" t="s">
        <v>573</v>
      </c>
      <c r="D196" s="14" t="s">
        <v>245</v>
      </c>
      <c r="E196" s="14" t="str">
        <f t="shared" si="20"/>
        <v>Fighting</v>
      </c>
      <c r="F196" s="14">
        <v>600</v>
      </c>
      <c r="G196" s="14">
        <v>100</v>
      </c>
      <c r="H196" s="14">
        <v>100</v>
      </c>
      <c r="I196" s="14">
        <v>100</v>
      </c>
      <c r="J196" s="14">
        <v>100</v>
      </c>
      <c r="K196" s="14">
        <v>100</v>
      </c>
      <c r="L196" s="14">
        <v>100</v>
      </c>
      <c r="M196" s="14">
        <v>1</v>
      </c>
      <c r="N196" s="14" t="b">
        <v>0</v>
      </c>
    </row>
    <row r="197" spans="2:14" ht="15" x14ac:dyDescent="0.4">
      <c r="B197" s="14">
        <v>152</v>
      </c>
      <c r="C197" s="14" t="s">
        <v>572</v>
      </c>
      <c r="D197" s="14" t="s">
        <v>137</v>
      </c>
      <c r="E197" s="14" t="str">
        <f t="shared" si="20"/>
        <v>Fighting</v>
      </c>
      <c r="F197" s="14">
        <v>318</v>
      </c>
      <c r="G197" s="14">
        <v>45</v>
      </c>
      <c r="H197" s="14">
        <v>49</v>
      </c>
      <c r="I197" s="14">
        <v>65</v>
      </c>
      <c r="J197" s="14">
        <v>49</v>
      </c>
      <c r="K197" s="14">
        <v>65</v>
      </c>
      <c r="L197" s="14">
        <v>45</v>
      </c>
      <c r="M197" s="14">
        <v>2</v>
      </c>
      <c r="N197" s="14" t="b">
        <v>0</v>
      </c>
    </row>
    <row r="198" spans="2:14" ht="15" x14ac:dyDescent="0.4">
      <c r="B198" s="14">
        <v>153</v>
      </c>
      <c r="C198" s="14" t="s">
        <v>571</v>
      </c>
      <c r="D198" s="14" t="s">
        <v>137</v>
      </c>
      <c r="E198" s="14" t="str">
        <f t="shared" si="20"/>
        <v>Fighting</v>
      </c>
      <c r="F198" s="14">
        <v>405</v>
      </c>
      <c r="G198" s="14">
        <v>60</v>
      </c>
      <c r="H198" s="14">
        <v>62</v>
      </c>
      <c r="I198" s="14">
        <v>80</v>
      </c>
      <c r="J198" s="14">
        <v>63</v>
      </c>
      <c r="K198" s="14">
        <v>80</v>
      </c>
      <c r="L198" s="14">
        <v>60</v>
      </c>
      <c r="M198" s="14">
        <v>2</v>
      </c>
      <c r="N198" s="14" t="b">
        <v>0</v>
      </c>
    </row>
    <row r="199" spans="2:14" ht="15" x14ac:dyDescent="0.4">
      <c r="B199" s="14">
        <v>154</v>
      </c>
      <c r="C199" s="14" t="s">
        <v>570</v>
      </c>
      <c r="D199" s="14" t="s">
        <v>137</v>
      </c>
      <c r="E199" s="14" t="str">
        <f t="shared" si="20"/>
        <v>Fighting</v>
      </c>
      <c r="F199" s="14">
        <v>525</v>
      </c>
      <c r="G199" s="14">
        <v>80</v>
      </c>
      <c r="H199" s="14">
        <v>82</v>
      </c>
      <c r="I199" s="14">
        <v>100</v>
      </c>
      <c r="J199" s="14">
        <v>83</v>
      </c>
      <c r="K199" s="14">
        <v>100</v>
      </c>
      <c r="L199" s="14">
        <v>80</v>
      </c>
      <c r="M199" s="14">
        <v>2</v>
      </c>
      <c r="N199" s="14" t="b">
        <v>0</v>
      </c>
    </row>
    <row r="200" spans="2:14" ht="15" x14ac:dyDescent="0.4">
      <c r="B200" s="14">
        <v>155</v>
      </c>
      <c r="C200" s="14" t="s">
        <v>569</v>
      </c>
      <c r="D200" s="14" t="s">
        <v>133</v>
      </c>
      <c r="E200" s="14" t="str">
        <f t="shared" si="20"/>
        <v>Fighting</v>
      </c>
      <c r="F200" s="14">
        <v>309</v>
      </c>
      <c r="G200" s="14">
        <v>39</v>
      </c>
      <c r="H200" s="14">
        <v>52</v>
      </c>
      <c r="I200" s="14">
        <v>43</v>
      </c>
      <c r="J200" s="14">
        <v>60</v>
      </c>
      <c r="K200" s="14">
        <v>50</v>
      </c>
      <c r="L200" s="14">
        <v>65</v>
      </c>
      <c r="M200" s="14">
        <v>2</v>
      </c>
      <c r="N200" s="14" t="b">
        <v>0</v>
      </c>
    </row>
    <row r="201" spans="2:14" ht="15" x14ac:dyDescent="0.4">
      <c r="B201" s="14">
        <v>156</v>
      </c>
      <c r="C201" s="14" t="s">
        <v>568</v>
      </c>
      <c r="D201" s="14" t="s">
        <v>133</v>
      </c>
      <c r="E201" s="14" t="str">
        <f t="shared" si="20"/>
        <v>Fighting</v>
      </c>
      <c r="F201" s="14">
        <v>405</v>
      </c>
      <c r="G201" s="14">
        <v>58</v>
      </c>
      <c r="H201" s="14">
        <v>64</v>
      </c>
      <c r="I201" s="14">
        <v>58</v>
      </c>
      <c r="J201" s="14">
        <v>80</v>
      </c>
      <c r="K201" s="14">
        <v>65</v>
      </c>
      <c r="L201" s="14">
        <v>80</v>
      </c>
      <c r="M201" s="14">
        <v>2</v>
      </c>
      <c r="N201" s="14" t="b">
        <v>0</v>
      </c>
    </row>
    <row r="202" spans="2:14" ht="15" x14ac:dyDescent="0.4">
      <c r="B202" s="14">
        <v>157</v>
      </c>
      <c r="C202" s="14" t="s">
        <v>567</v>
      </c>
      <c r="D202" s="14" t="s">
        <v>133</v>
      </c>
      <c r="E202" s="14" t="str">
        <f t="shared" si="20"/>
        <v>Fighting</v>
      </c>
      <c r="F202" s="14">
        <v>534</v>
      </c>
      <c r="G202" s="14">
        <v>78</v>
      </c>
      <c r="H202" s="14">
        <v>84</v>
      </c>
      <c r="I202" s="14">
        <v>78</v>
      </c>
      <c r="J202" s="14">
        <v>109</v>
      </c>
      <c r="K202" s="14">
        <v>85</v>
      </c>
      <c r="L202" s="14">
        <v>100</v>
      </c>
      <c r="M202" s="14">
        <v>2</v>
      </c>
      <c r="N202" s="14" t="b">
        <v>0</v>
      </c>
    </row>
    <row r="203" spans="2:14" ht="15" x14ac:dyDescent="0.4">
      <c r="B203" s="14">
        <v>158</v>
      </c>
      <c r="C203" s="14" t="s">
        <v>566</v>
      </c>
      <c r="D203" s="14" t="s">
        <v>129</v>
      </c>
      <c r="E203" s="14" t="str">
        <f t="shared" si="20"/>
        <v>Fighting</v>
      </c>
      <c r="F203" s="14">
        <v>314</v>
      </c>
      <c r="G203" s="14">
        <v>50</v>
      </c>
      <c r="H203" s="14">
        <v>65</v>
      </c>
      <c r="I203" s="14">
        <v>64</v>
      </c>
      <c r="J203" s="14">
        <v>44</v>
      </c>
      <c r="K203" s="14">
        <v>48</v>
      </c>
      <c r="L203" s="14">
        <v>43</v>
      </c>
      <c r="M203" s="14">
        <v>2</v>
      </c>
      <c r="N203" s="14" t="b">
        <v>0</v>
      </c>
    </row>
    <row r="204" spans="2:14" ht="15" x14ac:dyDescent="0.4">
      <c r="B204" s="14">
        <v>159</v>
      </c>
      <c r="C204" s="14" t="s">
        <v>565</v>
      </c>
      <c r="D204" s="14" t="s">
        <v>129</v>
      </c>
      <c r="E204" s="14" t="str">
        <f t="shared" si="20"/>
        <v>Fighting</v>
      </c>
      <c r="F204" s="14">
        <v>405</v>
      </c>
      <c r="G204" s="14">
        <v>65</v>
      </c>
      <c r="H204" s="14">
        <v>80</v>
      </c>
      <c r="I204" s="14">
        <v>80</v>
      </c>
      <c r="J204" s="14">
        <v>59</v>
      </c>
      <c r="K204" s="14">
        <v>63</v>
      </c>
      <c r="L204" s="14">
        <v>58</v>
      </c>
      <c r="M204" s="14">
        <v>2</v>
      </c>
      <c r="N204" s="14" t="b">
        <v>0</v>
      </c>
    </row>
    <row r="205" spans="2:14" ht="15" x14ac:dyDescent="0.4">
      <c r="B205" s="14">
        <v>160</v>
      </c>
      <c r="C205" s="14" t="s">
        <v>564</v>
      </c>
      <c r="D205" s="14" t="s">
        <v>129</v>
      </c>
      <c r="E205" s="14" t="str">
        <f t="shared" si="20"/>
        <v>Fighting</v>
      </c>
      <c r="F205" s="14">
        <v>530</v>
      </c>
      <c r="G205" s="14">
        <v>85</v>
      </c>
      <c r="H205" s="14">
        <v>105</v>
      </c>
      <c r="I205" s="14">
        <v>100</v>
      </c>
      <c r="J205" s="14">
        <v>79</v>
      </c>
      <c r="K205" s="14">
        <v>83</v>
      </c>
      <c r="L205" s="14">
        <v>78</v>
      </c>
      <c r="M205" s="14">
        <v>2</v>
      </c>
      <c r="N205" s="14" t="b">
        <v>0</v>
      </c>
    </row>
    <row r="206" spans="2:14" ht="15" x14ac:dyDescent="0.4">
      <c r="B206" s="14">
        <v>161</v>
      </c>
      <c r="C206" s="14" t="s">
        <v>563</v>
      </c>
      <c r="D206" s="14" t="s">
        <v>230</v>
      </c>
      <c r="E206" s="14" t="str">
        <f t="shared" si="20"/>
        <v>Fighting</v>
      </c>
      <c r="F206" s="14">
        <v>215</v>
      </c>
      <c r="G206" s="14">
        <v>35</v>
      </c>
      <c r="H206" s="14">
        <v>46</v>
      </c>
      <c r="I206" s="14">
        <v>34</v>
      </c>
      <c r="J206" s="14">
        <v>35</v>
      </c>
      <c r="K206" s="14">
        <v>45</v>
      </c>
      <c r="L206" s="14">
        <v>20</v>
      </c>
      <c r="M206" s="14">
        <v>2</v>
      </c>
      <c r="N206" s="14" t="b">
        <v>0</v>
      </c>
    </row>
    <row r="207" spans="2:14" ht="15" x14ac:dyDescent="0.4">
      <c r="B207" s="14">
        <v>162</v>
      </c>
      <c r="C207" s="14" t="s">
        <v>562</v>
      </c>
      <c r="D207" s="14" t="s">
        <v>230</v>
      </c>
      <c r="E207" s="14" t="str">
        <f t="shared" si="20"/>
        <v>Fighting</v>
      </c>
      <c r="F207" s="14">
        <v>415</v>
      </c>
      <c r="G207" s="14">
        <v>85</v>
      </c>
      <c r="H207" s="14">
        <v>76</v>
      </c>
      <c r="I207" s="14">
        <v>64</v>
      </c>
      <c r="J207" s="14">
        <v>45</v>
      </c>
      <c r="K207" s="14">
        <v>55</v>
      </c>
      <c r="L207" s="14">
        <v>90</v>
      </c>
      <c r="M207" s="14">
        <v>2</v>
      </c>
      <c r="N207" s="14" t="b">
        <v>0</v>
      </c>
    </row>
    <row r="208" spans="2:14" ht="15" x14ac:dyDescent="0.4">
      <c r="B208" s="14">
        <v>163</v>
      </c>
      <c r="C208" s="14" t="s">
        <v>561</v>
      </c>
      <c r="D208" s="14" t="s">
        <v>230</v>
      </c>
      <c r="E208" s="14" t="s">
        <v>241</v>
      </c>
      <c r="F208" s="14">
        <v>262</v>
      </c>
      <c r="G208" s="14">
        <v>60</v>
      </c>
      <c r="H208" s="14">
        <v>30</v>
      </c>
      <c r="I208" s="14">
        <v>30</v>
      </c>
      <c r="J208" s="14">
        <v>36</v>
      </c>
      <c r="K208" s="14">
        <v>56</v>
      </c>
      <c r="L208" s="14">
        <v>50</v>
      </c>
      <c r="M208" s="14">
        <v>2</v>
      </c>
      <c r="N208" s="14" t="b">
        <v>0</v>
      </c>
    </row>
    <row r="209" spans="2:14" ht="15" x14ac:dyDescent="0.4">
      <c r="B209" s="14">
        <v>164</v>
      </c>
      <c r="C209" s="14" t="s">
        <v>560</v>
      </c>
      <c r="D209" s="14" t="s">
        <v>230</v>
      </c>
      <c r="E209" s="14" t="s">
        <v>241</v>
      </c>
      <c r="F209" s="14">
        <v>442</v>
      </c>
      <c r="G209" s="14">
        <v>100</v>
      </c>
      <c r="H209" s="14">
        <v>50</v>
      </c>
      <c r="I209" s="14">
        <v>50</v>
      </c>
      <c r="J209" s="14">
        <v>76</v>
      </c>
      <c r="K209" s="14">
        <v>96</v>
      </c>
      <c r="L209" s="14">
        <v>70</v>
      </c>
      <c r="M209" s="14">
        <v>2</v>
      </c>
      <c r="N209" s="14" t="b">
        <v>0</v>
      </c>
    </row>
    <row r="210" spans="2:14" ht="15" x14ac:dyDescent="0.4">
      <c r="B210" s="14">
        <v>165</v>
      </c>
      <c r="C210" s="14" t="s">
        <v>559</v>
      </c>
      <c r="D210" s="14" t="s">
        <v>273</v>
      </c>
      <c r="E210" s="14" t="s">
        <v>241</v>
      </c>
      <c r="F210" s="14">
        <v>265</v>
      </c>
      <c r="G210" s="14">
        <v>40</v>
      </c>
      <c r="H210" s="14">
        <v>20</v>
      </c>
      <c r="I210" s="14">
        <v>30</v>
      </c>
      <c r="J210" s="14">
        <v>40</v>
      </c>
      <c r="K210" s="14">
        <v>80</v>
      </c>
      <c r="L210" s="14">
        <v>55</v>
      </c>
      <c r="M210" s="14">
        <v>2</v>
      </c>
      <c r="N210" s="14" t="b">
        <v>0</v>
      </c>
    </row>
    <row r="211" spans="2:14" ht="15" x14ac:dyDescent="0.4">
      <c r="B211" s="14">
        <v>166</v>
      </c>
      <c r="C211" s="14" t="s">
        <v>558</v>
      </c>
      <c r="D211" s="14" t="s">
        <v>273</v>
      </c>
      <c r="E211" s="14" t="s">
        <v>241</v>
      </c>
      <c r="F211" s="14">
        <v>390</v>
      </c>
      <c r="G211" s="14">
        <v>55</v>
      </c>
      <c r="H211" s="14">
        <v>35</v>
      </c>
      <c r="I211" s="14">
        <v>50</v>
      </c>
      <c r="J211" s="14">
        <v>55</v>
      </c>
      <c r="K211" s="14">
        <v>110</v>
      </c>
      <c r="L211" s="14">
        <v>85</v>
      </c>
      <c r="M211" s="14">
        <v>2</v>
      </c>
      <c r="N211" s="14" t="b">
        <v>0</v>
      </c>
    </row>
    <row r="212" spans="2:14" ht="15" x14ac:dyDescent="0.4">
      <c r="B212" s="14">
        <v>167</v>
      </c>
      <c r="C212" s="14" t="s">
        <v>557</v>
      </c>
      <c r="D212" s="14" t="s">
        <v>273</v>
      </c>
      <c r="E212" s="14" t="s">
        <v>251</v>
      </c>
      <c r="F212" s="14">
        <v>250</v>
      </c>
      <c r="G212" s="14">
        <v>40</v>
      </c>
      <c r="H212" s="14">
        <v>60</v>
      </c>
      <c r="I212" s="14">
        <v>40</v>
      </c>
      <c r="J212" s="14">
        <v>40</v>
      </c>
      <c r="K212" s="14">
        <v>40</v>
      </c>
      <c r="L212" s="14">
        <v>30</v>
      </c>
      <c r="M212" s="14">
        <v>2</v>
      </c>
      <c r="N212" s="14" t="b">
        <v>0</v>
      </c>
    </row>
    <row r="213" spans="2:14" ht="15" x14ac:dyDescent="0.4">
      <c r="B213" s="14">
        <v>168</v>
      </c>
      <c r="C213" s="14" t="s">
        <v>556</v>
      </c>
      <c r="D213" s="14" t="s">
        <v>273</v>
      </c>
      <c r="E213" s="14" t="s">
        <v>251</v>
      </c>
      <c r="F213" s="14">
        <v>390</v>
      </c>
      <c r="G213" s="14">
        <v>70</v>
      </c>
      <c r="H213" s="14">
        <v>90</v>
      </c>
      <c r="I213" s="14">
        <v>70</v>
      </c>
      <c r="J213" s="14">
        <v>60</v>
      </c>
      <c r="K213" s="14">
        <v>60</v>
      </c>
      <c r="L213" s="14">
        <v>40</v>
      </c>
      <c r="M213" s="14">
        <v>2</v>
      </c>
      <c r="N213" s="14" t="b">
        <v>0</v>
      </c>
    </row>
    <row r="214" spans="2:14" ht="15" x14ac:dyDescent="0.4">
      <c r="B214" s="14">
        <v>169</v>
      </c>
      <c r="C214" s="14" t="s">
        <v>555</v>
      </c>
      <c r="D214" s="14" t="s">
        <v>251</v>
      </c>
      <c r="E214" s="14" t="s">
        <v>241</v>
      </c>
      <c r="F214" s="14">
        <v>535</v>
      </c>
      <c r="G214" s="14">
        <v>85</v>
      </c>
      <c r="H214" s="14">
        <v>90</v>
      </c>
      <c r="I214" s="14">
        <v>80</v>
      </c>
      <c r="J214" s="14">
        <v>70</v>
      </c>
      <c r="K214" s="14">
        <v>80</v>
      </c>
      <c r="L214" s="14">
        <v>130</v>
      </c>
      <c r="M214" s="14">
        <v>2</v>
      </c>
      <c r="N214" s="14" t="b">
        <v>0</v>
      </c>
    </row>
    <row r="215" spans="2:14" ht="15" x14ac:dyDescent="0.4">
      <c r="B215" s="14">
        <v>170</v>
      </c>
      <c r="C215" s="14" t="s">
        <v>554</v>
      </c>
      <c r="D215" s="14" t="s">
        <v>129</v>
      </c>
      <c r="E215" s="14" t="s">
        <v>271</v>
      </c>
      <c r="F215" s="14">
        <v>330</v>
      </c>
      <c r="G215" s="14">
        <v>75</v>
      </c>
      <c r="H215" s="14">
        <v>38</v>
      </c>
      <c r="I215" s="14">
        <v>38</v>
      </c>
      <c r="J215" s="14">
        <v>56</v>
      </c>
      <c r="K215" s="14">
        <v>56</v>
      </c>
      <c r="L215" s="14">
        <v>67</v>
      </c>
      <c r="M215" s="14">
        <v>2</v>
      </c>
      <c r="N215" s="14" t="b">
        <v>0</v>
      </c>
    </row>
    <row r="216" spans="2:14" ht="15" x14ac:dyDescent="0.4">
      <c r="B216" s="14">
        <v>171</v>
      </c>
      <c r="C216" s="14" t="s">
        <v>553</v>
      </c>
      <c r="D216" s="14" t="s">
        <v>129</v>
      </c>
      <c r="E216" s="14" t="s">
        <v>271</v>
      </c>
      <c r="F216" s="14">
        <v>460</v>
      </c>
      <c r="G216" s="14">
        <v>125</v>
      </c>
      <c r="H216" s="14">
        <v>58</v>
      </c>
      <c r="I216" s="14">
        <v>58</v>
      </c>
      <c r="J216" s="14">
        <v>76</v>
      </c>
      <c r="K216" s="14">
        <v>76</v>
      </c>
      <c r="L216" s="14">
        <v>67</v>
      </c>
      <c r="M216" s="14">
        <v>2</v>
      </c>
      <c r="N216" s="14" t="b">
        <v>0</v>
      </c>
    </row>
    <row r="217" spans="2:14" ht="15" x14ac:dyDescent="0.4">
      <c r="B217" s="14">
        <v>172</v>
      </c>
      <c r="C217" s="14" t="s">
        <v>552</v>
      </c>
      <c r="D217" s="14" t="s">
        <v>271</v>
      </c>
      <c r="E217" s="14" t="str">
        <f t="shared" ref="E217:E218" si="21">E216</f>
        <v>Electric</v>
      </c>
      <c r="F217" s="14">
        <v>205</v>
      </c>
      <c r="G217" s="14">
        <v>20</v>
      </c>
      <c r="H217" s="14">
        <v>40</v>
      </c>
      <c r="I217" s="14">
        <v>15</v>
      </c>
      <c r="J217" s="14">
        <v>35</v>
      </c>
      <c r="K217" s="14">
        <v>35</v>
      </c>
      <c r="L217" s="14">
        <v>60</v>
      </c>
      <c r="M217" s="14">
        <v>2</v>
      </c>
      <c r="N217" s="14" t="b">
        <v>0</v>
      </c>
    </row>
    <row r="218" spans="2:14" ht="15" x14ac:dyDescent="0.4">
      <c r="B218" s="14">
        <v>173</v>
      </c>
      <c r="C218" s="14" t="s">
        <v>551</v>
      </c>
      <c r="D218" s="14" t="s">
        <v>244</v>
      </c>
      <c r="E218" s="14" t="str">
        <f t="shared" si="21"/>
        <v>Electric</v>
      </c>
      <c r="F218" s="14">
        <v>218</v>
      </c>
      <c r="G218" s="14">
        <v>50</v>
      </c>
      <c r="H218" s="14">
        <v>25</v>
      </c>
      <c r="I218" s="14">
        <v>28</v>
      </c>
      <c r="J218" s="14">
        <v>45</v>
      </c>
      <c r="K218" s="14">
        <v>55</v>
      </c>
      <c r="L218" s="14">
        <v>15</v>
      </c>
      <c r="M218" s="14">
        <v>2</v>
      </c>
      <c r="N218" s="14" t="b">
        <v>0</v>
      </c>
    </row>
    <row r="219" spans="2:14" ht="15" x14ac:dyDescent="0.4">
      <c r="B219" s="14">
        <v>174</v>
      </c>
      <c r="C219" s="14" t="s">
        <v>550</v>
      </c>
      <c r="D219" s="14" t="s">
        <v>230</v>
      </c>
      <c r="E219" s="14" t="s">
        <v>244</v>
      </c>
      <c r="F219" s="14">
        <v>210</v>
      </c>
      <c r="G219" s="14">
        <v>90</v>
      </c>
      <c r="H219" s="14">
        <v>30</v>
      </c>
      <c r="I219" s="14">
        <v>15</v>
      </c>
      <c r="J219" s="14">
        <v>40</v>
      </c>
      <c r="K219" s="14">
        <v>20</v>
      </c>
      <c r="L219" s="14">
        <v>15</v>
      </c>
      <c r="M219" s="14">
        <v>2</v>
      </c>
      <c r="N219" s="14" t="b">
        <v>0</v>
      </c>
    </row>
    <row r="220" spans="2:14" ht="15" x14ac:dyDescent="0.4">
      <c r="B220" s="14">
        <v>175</v>
      </c>
      <c r="C220" s="14" t="s">
        <v>549</v>
      </c>
      <c r="D220" s="14" t="s">
        <v>244</v>
      </c>
      <c r="E220" s="14" t="str">
        <f>E219</f>
        <v>Fairy</v>
      </c>
      <c r="F220" s="14">
        <v>245</v>
      </c>
      <c r="G220" s="14">
        <v>35</v>
      </c>
      <c r="H220" s="14">
        <v>20</v>
      </c>
      <c r="I220" s="14">
        <v>65</v>
      </c>
      <c r="J220" s="14">
        <v>40</v>
      </c>
      <c r="K220" s="14">
        <v>65</v>
      </c>
      <c r="L220" s="14">
        <v>20</v>
      </c>
      <c r="M220" s="14">
        <v>2</v>
      </c>
      <c r="N220" s="14" t="b">
        <v>0</v>
      </c>
    </row>
    <row r="221" spans="2:14" ht="15" x14ac:dyDescent="0.4">
      <c r="B221" s="14">
        <v>176</v>
      </c>
      <c r="C221" s="14" t="s">
        <v>548</v>
      </c>
      <c r="D221" s="14" t="s">
        <v>244</v>
      </c>
      <c r="E221" s="14" t="s">
        <v>241</v>
      </c>
      <c r="F221" s="14">
        <v>405</v>
      </c>
      <c r="G221" s="14">
        <v>55</v>
      </c>
      <c r="H221" s="14">
        <v>40</v>
      </c>
      <c r="I221" s="14">
        <v>85</v>
      </c>
      <c r="J221" s="14">
        <v>80</v>
      </c>
      <c r="K221" s="14">
        <v>105</v>
      </c>
      <c r="L221" s="14">
        <v>40</v>
      </c>
      <c r="M221" s="14">
        <v>2</v>
      </c>
      <c r="N221" s="14" t="b">
        <v>0</v>
      </c>
    </row>
    <row r="222" spans="2:14" ht="15" x14ac:dyDescent="0.4">
      <c r="B222" s="14">
        <v>177</v>
      </c>
      <c r="C222" s="14" t="s">
        <v>547</v>
      </c>
      <c r="D222" s="14" t="s">
        <v>245</v>
      </c>
      <c r="E222" s="14" t="s">
        <v>241</v>
      </c>
      <c r="F222" s="14">
        <v>320</v>
      </c>
      <c r="G222" s="14">
        <v>40</v>
      </c>
      <c r="H222" s="14">
        <v>50</v>
      </c>
      <c r="I222" s="14">
        <v>45</v>
      </c>
      <c r="J222" s="14">
        <v>70</v>
      </c>
      <c r="K222" s="14">
        <v>45</v>
      </c>
      <c r="L222" s="14">
        <v>70</v>
      </c>
      <c r="M222" s="14">
        <v>2</v>
      </c>
      <c r="N222" s="14" t="b">
        <v>0</v>
      </c>
    </row>
    <row r="223" spans="2:14" ht="15" x14ac:dyDescent="0.4">
      <c r="B223" s="14">
        <v>178</v>
      </c>
      <c r="C223" s="14" t="s">
        <v>546</v>
      </c>
      <c r="D223" s="14" t="s">
        <v>245</v>
      </c>
      <c r="E223" s="14" t="s">
        <v>241</v>
      </c>
      <c r="F223" s="14">
        <v>470</v>
      </c>
      <c r="G223" s="14">
        <v>65</v>
      </c>
      <c r="H223" s="14">
        <v>75</v>
      </c>
      <c r="I223" s="14">
        <v>70</v>
      </c>
      <c r="J223" s="14">
        <v>95</v>
      </c>
      <c r="K223" s="14">
        <v>70</v>
      </c>
      <c r="L223" s="14">
        <v>95</v>
      </c>
      <c r="M223" s="14">
        <v>2</v>
      </c>
      <c r="N223" s="14" t="b">
        <v>0</v>
      </c>
    </row>
    <row r="224" spans="2:14" ht="15" x14ac:dyDescent="0.4">
      <c r="B224" s="14">
        <v>179</v>
      </c>
      <c r="C224" s="14" t="s">
        <v>545</v>
      </c>
      <c r="D224" s="14" t="s">
        <v>271</v>
      </c>
      <c r="E224" s="14" t="str">
        <f t="shared" ref="E224:E226" si="22">E223</f>
        <v>Flying</v>
      </c>
      <c r="F224" s="14">
        <v>280</v>
      </c>
      <c r="G224" s="14">
        <v>55</v>
      </c>
      <c r="H224" s="14">
        <v>40</v>
      </c>
      <c r="I224" s="14">
        <v>40</v>
      </c>
      <c r="J224" s="14">
        <v>65</v>
      </c>
      <c r="K224" s="14">
        <v>45</v>
      </c>
      <c r="L224" s="14">
        <v>35</v>
      </c>
      <c r="M224" s="14">
        <v>2</v>
      </c>
      <c r="N224" s="14" t="b">
        <v>0</v>
      </c>
    </row>
    <row r="225" spans="2:14" ht="15" x14ac:dyDescent="0.4">
      <c r="B225" s="14">
        <v>180</v>
      </c>
      <c r="C225" s="14" t="s">
        <v>544</v>
      </c>
      <c r="D225" s="14" t="s">
        <v>271</v>
      </c>
      <c r="E225" s="14" t="str">
        <f t="shared" si="22"/>
        <v>Flying</v>
      </c>
      <c r="F225" s="14">
        <v>365</v>
      </c>
      <c r="G225" s="14">
        <v>70</v>
      </c>
      <c r="H225" s="14">
        <v>55</v>
      </c>
      <c r="I225" s="14">
        <v>55</v>
      </c>
      <c r="J225" s="14">
        <v>80</v>
      </c>
      <c r="K225" s="14">
        <v>60</v>
      </c>
      <c r="L225" s="14">
        <v>45</v>
      </c>
      <c r="M225" s="14">
        <v>2</v>
      </c>
      <c r="N225" s="14" t="b">
        <v>0</v>
      </c>
    </row>
    <row r="226" spans="2:14" ht="15" x14ac:dyDescent="0.4">
      <c r="B226" s="14">
        <v>181</v>
      </c>
      <c r="C226" s="14" t="s">
        <v>543</v>
      </c>
      <c r="D226" s="14" t="s">
        <v>271</v>
      </c>
      <c r="E226" s="14" t="str">
        <f t="shared" si="22"/>
        <v>Flying</v>
      </c>
      <c r="F226" s="14">
        <v>510</v>
      </c>
      <c r="G226" s="14">
        <v>90</v>
      </c>
      <c r="H226" s="14">
        <v>75</v>
      </c>
      <c r="I226" s="14">
        <v>85</v>
      </c>
      <c r="J226" s="14">
        <v>115</v>
      </c>
      <c r="K226" s="14">
        <v>90</v>
      </c>
      <c r="L226" s="14">
        <v>55</v>
      </c>
      <c r="M226" s="14">
        <v>2</v>
      </c>
      <c r="N226" s="14" t="b">
        <v>0</v>
      </c>
    </row>
    <row r="227" spans="2:14" ht="15" x14ac:dyDescent="0.4">
      <c r="B227" s="14">
        <v>181</v>
      </c>
      <c r="C227" s="14" t="s">
        <v>542</v>
      </c>
      <c r="D227" s="14" t="s">
        <v>271</v>
      </c>
      <c r="E227" s="14" t="s">
        <v>233</v>
      </c>
      <c r="F227" s="14">
        <v>610</v>
      </c>
      <c r="G227" s="14">
        <v>90</v>
      </c>
      <c r="H227" s="14">
        <v>95</v>
      </c>
      <c r="I227" s="14">
        <v>105</v>
      </c>
      <c r="J227" s="14">
        <v>165</v>
      </c>
      <c r="K227" s="14">
        <v>110</v>
      </c>
      <c r="L227" s="14">
        <v>45</v>
      </c>
      <c r="M227" s="14">
        <v>2</v>
      </c>
      <c r="N227" s="14" t="b">
        <v>0</v>
      </c>
    </row>
    <row r="228" spans="2:14" ht="15" x14ac:dyDescent="0.4">
      <c r="B228" s="14">
        <v>182</v>
      </c>
      <c r="C228" s="14" t="s">
        <v>541</v>
      </c>
      <c r="D228" s="14" t="s">
        <v>137</v>
      </c>
      <c r="E228" s="14" t="str">
        <f>E227</f>
        <v>Dragon</v>
      </c>
      <c r="F228" s="14">
        <v>490</v>
      </c>
      <c r="G228" s="14">
        <v>75</v>
      </c>
      <c r="H228" s="14">
        <v>80</v>
      </c>
      <c r="I228" s="14">
        <v>95</v>
      </c>
      <c r="J228" s="14">
        <v>90</v>
      </c>
      <c r="K228" s="14">
        <v>100</v>
      </c>
      <c r="L228" s="14">
        <v>50</v>
      </c>
      <c r="M228" s="14">
        <v>2</v>
      </c>
      <c r="N228" s="14" t="b">
        <v>0</v>
      </c>
    </row>
    <row r="229" spans="2:14" ht="15" x14ac:dyDescent="0.4">
      <c r="B229" s="14">
        <v>183</v>
      </c>
      <c r="C229" s="14" t="s">
        <v>540</v>
      </c>
      <c r="D229" s="14" t="s">
        <v>129</v>
      </c>
      <c r="E229" s="14" t="s">
        <v>244</v>
      </c>
      <c r="F229" s="14">
        <v>250</v>
      </c>
      <c r="G229" s="14">
        <v>70</v>
      </c>
      <c r="H229" s="14">
        <v>20</v>
      </c>
      <c r="I229" s="14">
        <v>50</v>
      </c>
      <c r="J229" s="14">
        <v>20</v>
      </c>
      <c r="K229" s="14">
        <v>50</v>
      </c>
      <c r="L229" s="14">
        <v>40</v>
      </c>
      <c r="M229" s="14">
        <v>2</v>
      </c>
      <c r="N229" s="14" t="b">
        <v>0</v>
      </c>
    </row>
    <row r="230" spans="2:14" ht="15" x14ac:dyDescent="0.4">
      <c r="B230" s="14">
        <v>184</v>
      </c>
      <c r="C230" s="14" t="s">
        <v>539</v>
      </c>
      <c r="D230" s="14" t="s">
        <v>129</v>
      </c>
      <c r="E230" s="14" t="s">
        <v>244</v>
      </c>
      <c r="F230" s="14">
        <v>420</v>
      </c>
      <c r="G230" s="14">
        <v>100</v>
      </c>
      <c r="H230" s="14">
        <v>50</v>
      </c>
      <c r="I230" s="14">
        <v>80</v>
      </c>
      <c r="J230" s="14">
        <v>60</v>
      </c>
      <c r="K230" s="14">
        <v>80</v>
      </c>
      <c r="L230" s="14">
        <v>50</v>
      </c>
      <c r="M230" s="14">
        <v>2</v>
      </c>
      <c r="N230" s="14" t="b">
        <v>0</v>
      </c>
    </row>
    <row r="231" spans="2:14" ht="15" x14ac:dyDescent="0.4">
      <c r="B231" s="14">
        <v>185</v>
      </c>
      <c r="C231" s="14" t="s">
        <v>538</v>
      </c>
      <c r="D231" s="14" t="s">
        <v>247</v>
      </c>
      <c r="E231" s="14" t="str">
        <f t="shared" ref="E231:E232" si="23">E230</f>
        <v>Fairy</v>
      </c>
      <c r="F231" s="14">
        <v>410</v>
      </c>
      <c r="G231" s="14">
        <v>70</v>
      </c>
      <c r="H231" s="14">
        <v>100</v>
      </c>
      <c r="I231" s="14">
        <v>115</v>
      </c>
      <c r="J231" s="14">
        <v>30</v>
      </c>
      <c r="K231" s="14">
        <v>65</v>
      </c>
      <c r="L231" s="14">
        <v>30</v>
      </c>
      <c r="M231" s="14">
        <v>2</v>
      </c>
      <c r="N231" s="14" t="b">
        <v>0</v>
      </c>
    </row>
    <row r="232" spans="2:14" ht="15" x14ac:dyDescent="0.4">
      <c r="B232" s="14">
        <v>186</v>
      </c>
      <c r="C232" s="14" t="s">
        <v>537</v>
      </c>
      <c r="D232" s="14" t="s">
        <v>129</v>
      </c>
      <c r="E232" s="14" t="str">
        <f t="shared" si="23"/>
        <v>Fairy</v>
      </c>
      <c r="F232" s="14">
        <v>500</v>
      </c>
      <c r="G232" s="14">
        <v>90</v>
      </c>
      <c r="H232" s="14">
        <v>75</v>
      </c>
      <c r="I232" s="14">
        <v>75</v>
      </c>
      <c r="J232" s="14">
        <v>90</v>
      </c>
      <c r="K232" s="14">
        <v>100</v>
      </c>
      <c r="L232" s="14">
        <v>70</v>
      </c>
      <c r="M232" s="14">
        <v>2</v>
      </c>
      <c r="N232" s="14" t="b">
        <v>0</v>
      </c>
    </row>
    <row r="233" spans="2:14" ht="15" x14ac:dyDescent="0.4">
      <c r="B233" s="14">
        <v>187</v>
      </c>
      <c r="C233" s="14" t="s">
        <v>536</v>
      </c>
      <c r="D233" s="14" t="s">
        <v>137</v>
      </c>
      <c r="E233" s="14" t="s">
        <v>241</v>
      </c>
      <c r="F233" s="14">
        <v>250</v>
      </c>
      <c r="G233" s="14">
        <v>35</v>
      </c>
      <c r="H233" s="14">
        <v>35</v>
      </c>
      <c r="I233" s="14">
        <v>40</v>
      </c>
      <c r="J233" s="14">
        <v>35</v>
      </c>
      <c r="K233" s="14">
        <v>55</v>
      </c>
      <c r="L233" s="14">
        <v>50</v>
      </c>
      <c r="M233" s="14">
        <v>2</v>
      </c>
      <c r="N233" s="14" t="b">
        <v>0</v>
      </c>
    </row>
    <row r="234" spans="2:14" ht="15" x14ac:dyDescent="0.4">
      <c r="B234" s="14">
        <v>188</v>
      </c>
      <c r="C234" s="14" t="s">
        <v>535</v>
      </c>
      <c r="D234" s="14" t="s">
        <v>137</v>
      </c>
      <c r="E234" s="14" t="s">
        <v>241</v>
      </c>
      <c r="F234" s="14">
        <v>340</v>
      </c>
      <c r="G234" s="14">
        <v>55</v>
      </c>
      <c r="H234" s="14">
        <v>45</v>
      </c>
      <c r="I234" s="14">
        <v>50</v>
      </c>
      <c r="J234" s="14">
        <v>45</v>
      </c>
      <c r="K234" s="14">
        <v>65</v>
      </c>
      <c r="L234" s="14">
        <v>80</v>
      </c>
      <c r="M234" s="14">
        <v>2</v>
      </c>
      <c r="N234" s="14" t="b">
        <v>0</v>
      </c>
    </row>
    <row r="235" spans="2:14" ht="15" x14ac:dyDescent="0.4">
      <c r="B235" s="14">
        <v>189</v>
      </c>
      <c r="C235" s="14" t="s">
        <v>534</v>
      </c>
      <c r="D235" s="14" t="s">
        <v>137</v>
      </c>
      <c r="E235" s="14" t="s">
        <v>241</v>
      </c>
      <c r="F235" s="14">
        <v>460</v>
      </c>
      <c r="G235" s="14">
        <v>75</v>
      </c>
      <c r="H235" s="14">
        <v>55</v>
      </c>
      <c r="I235" s="14">
        <v>70</v>
      </c>
      <c r="J235" s="14">
        <v>55</v>
      </c>
      <c r="K235" s="14">
        <v>95</v>
      </c>
      <c r="L235" s="14">
        <v>110</v>
      </c>
      <c r="M235" s="14">
        <v>2</v>
      </c>
      <c r="N235" s="14" t="b">
        <v>0</v>
      </c>
    </row>
    <row r="236" spans="2:14" ht="15" x14ac:dyDescent="0.4">
      <c r="B236" s="14">
        <v>190</v>
      </c>
      <c r="C236" s="14" t="s">
        <v>533</v>
      </c>
      <c r="D236" s="14" t="s">
        <v>230</v>
      </c>
      <c r="E236" s="14" t="str">
        <f t="shared" ref="E236:E238" si="24">E235</f>
        <v>Flying</v>
      </c>
      <c r="F236" s="14">
        <v>360</v>
      </c>
      <c r="G236" s="14">
        <v>55</v>
      </c>
      <c r="H236" s="14">
        <v>70</v>
      </c>
      <c r="I236" s="14">
        <v>55</v>
      </c>
      <c r="J236" s="14">
        <v>40</v>
      </c>
      <c r="K236" s="14">
        <v>55</v>
      </c>
      <c r="L236" s="14">
        <v>85</v>
      </c>
      <c r="M236" s="14">
        <v>2</v>
      </c>
      <c r="N236" s="14" t="b">
        <v>0</v>
      </c>
    </row>
    <row r="237" spans="2:14" ht="15" x14ac:dyDescent="0.4">
      <c r="B237" s="14">
        <v>191</v>
      </c>
      <c r="C237" s="14" t="s">
        <v>532</v>
      </c>
      <c r="D237" s="14" t="s">
        <v>137</v>
      </c>
      <c r="E237" s="14" t="str">
        <f t="shared" si="24"/>
        <v>Flying</v>
      </c>
      <c r="F237" s="14">
        <v>180</v>
      </c>
      <c r="G237" s="14">
        <v>30</v>
      </c>
      <c r="H237" s="14">
        <v>30</v>
      </c>
      <c r="I237" s="14">
        <v>30</v>
      </c>
      <c r="J237" s="14">
        <v>30</v>
      </c>
      <c r="K237" s="14">
        <v>30</v>
      </c>
      <c r="L237" s="14">
        <v>30</v>
      </c>
      <c r="M237" s="14">
        <v>2</v>
      </c>
      <c r="N237" s="14" t="b">
        <v>0</v>
      </c>
    </row>
    <row r="238" spans="2:14" ht="15" x14ac:dyDescent="0.4">
      <c r="B238" s="14">
        <v>192</v>
      </c>
      <c r="C238" s="14" t="s">
        <v>531</v>
      </c>
      <c r="D238" s="14" t="s">
        <v>137</v>
      </c>
      <c r="E238" s="14" t="str">
        <f t="shared" si="24"/>
        <v>Flying</v>
      </c>
      <c r="F238" s="14">
        <v>425</v>
      </c>
      <c r="G238" s="14">
        <v>75</v>
      </c>
      <c r="H238" s="14">
        <v>75</v>
      </c>
      <c r="I238" s="14">
        <v>55</v>
      </c>
      <c r="J238" s="14">
        <v>105</v>
      </c>
      <c r="K238" s="14">
        <v>85</v>
      </c>
      <c r="L238" s="14">
        <v>30</v>
      </c>
      <c r="M238" s="14">
        <v>2</v>
      </c>
      <c r="N238" s="14" t="b">
        <v>0</v>
      </c>
    </row>
    <row r="239" spans="2:14" ht="15" x14ac:dyDescent="0.4">
      <c r="B239" s="14">
        <v>193</v>
      </c>
      <c r="C239" s="14" t="s">
        <v>530</v>
      </c>
      <c r="D239" s="14" t="s">
        <v>273</v>
      </c>
      <c r="E239" s="14" t="s">
        <v>241</v>
      </c>
      <c r="F239" s="14">
        <v>390</v>
      </c>
      <c r="G239" s="14">
        <v>65</v>
      </c>
      <c r="H239" s="14">
        <v>65</v>
      </c>
      <c r="I239" s="14">
        <v>45</v>
      </c>
      <c r="J239" s="14">
        <v>75</v>
      </c>
      <c r="K239" s="14">
        <v>45</v>
      </c>
      <c r="L239" s="14">
        <v>95</v>
      </c>
      <c r="M239" s="14">
        <v>2</v>
      </c>
      <c r="N239" s="14" t="b">
        <v>0</v>
      </c>
    </row>
    <row r="240" spans="2:14" ht="15" x14ac:dyDescent="0.4">
      <c r="B240" s="14">
        <v>194</v>
      </c>
      <c r="C240" s="14" t="s">
        <v>529</v>
      </c>
      <c r="D240" s="14" t="s">
        <v>129</v>
      </c>
      <c r="E240" s="14" t="s">
        <v>232</v>
      </c>
      <c r="F240" s="14">
        <v>210</v>
      </c>
      <c r="G240" s="14">
        <v>55</v>
      </c>
      <c r="H240" s="14">
        <v>45</v>
      </c>
      <c r="I240" s="14">
        <v>45</v>
      </c>
      <c r="J240" s="14">
        <v>25</v>
      </c>
      <c r="K240" s="14">
        <v>25</v>
      </c>
      <c r="L240" s="14">
        <v>15</v>
      </c>
      <c r="M240" s="14">
        <v>2</v>
      </c>
      <c r="N240" s="14" t="b">
        <v>0</v>
      </c>
    </row>
    <row r="241" spans="2:14" ht="15" x14ac:dyDescent="0.4">
      <c r="B241" s="14">
        <v>195</v>
      </c>
      <c r="C241" s="14" t="s">
        <v>528</v>
      </c>
      <c r="D241" s="14" t="s">
        <v>129</v>
      </c>
      <c r="E241" s="14" t="s">
        <v>232</v>
      </c>
      <c r="F241" s="14">
        <v>430</v>
      </c>
      <c r="G241" s="14">
        <v>95</v>
      </c>
      <c r="H241" s="14">
        <v>85</v>
      </c>
      <c r="I241" s="14">
        <v>85</v>
      </c>
      <c r="J241" s="14">
        <v>65</v>
      </c>
      <c r="K241" s="14">
        <v>65</v>
      </c>
      <c r="L241" s="14">
        <v>35</v>
      </c>
      <c r="M241" s="14">
        <v>2</v>
      </c>
      <c r="N241" s="14" t="b">
        <v>0</v>
      </c>
    </row>
    <row r="242" spans="2:14" ht="15" x14ac:dyDescent="0.4">
      <c r="B242" s="14">
        <v>196</v>
      </c>
      <c r="C242" s="14" t="s">
        <v>527</v>
      </c>
      <c r="D242" s="14" t="s">
        <v>245</v>
      </c>
      <c r="E242" s="14" t="str">
        <f t="shared" ref="E242:E243" si="25">E241</f>
        <v>Ground</v>
      </c>
      <c r="F242" s="14">
        <v>525</v>
      </c>
      <c r="G242" s="14">
        <v>65</v>
      </c>
      <c r="H242" s="14">
        <v>65</v>
      </c>
      <c r="I242" s="14">
        <v>60</v>
      </c>
      <c r="J242" s="14">
        <v>130</v>
      </c>
      <c r="K242" s="14">
        <v>95</v>
      </c>
      <c r="L242" s="14">
        <v>110</v>
      </c>
      <c r="M242" s="14">
        <v>2</v>
      </c>
      <c r="N242" s="14" t="b">
        <v>0</v>
      </c>
    </row>
    <row r="243" spans="2:14" ht="15" x14ac:dyDescent="0.4">
      <c r="B243" s="14">
        <v>197</v>
      </c>
      <c r="C243" s="14" t="s">
        <v>526</v>
      </c>
      <c r="D243" s="14" t="s">
        <v>238</v>
      </c>
      <c r="E243" s="14" t="str">
        <f t="shared" si="25"/>
        <v>Ground</v>
      </c>
      <c r="F243" s="14">
        <v>525</v>
      </c>
      <c r="G243" s="14">
        <v>95</v>
      </c>
      <c r="H243" s="14">
        <v>65</v>
      </c>
      <c r="I243" s="14">
        <v>110</v>
      </c>
      <c r="J243" s="14">
        <v>60</v>
      </c>
      <c r="K243" s="14">
        <v>130</v>
      </c>
      <c r="L243" s="14">
        <v>65</v>
      </c>
      <c r="M243" s="14">
        <v>2</v>
      </c>
      <c r="N243" s="14" t="b">
        <v>0</v>
      </c>
    </row>
    <row r="244" spans="2:14" ht="15" x14ac:dyDescent="0.4">
      <c r="B244" s="14">
        <v>198</v>
      </c>
      <c r="C244" s="14" t="s">
        <v>525</v>
      </c>
      <c r="D244" s="14" t="s">
        <v>238</v>
      </c>
      <c r="E244" s="14" t="s">
        <v>241</v>
      </c>
      <c r="F244" s="14">
        <v>405</v>
      </c>
      <c r="G244" s="14">
        <v>60</v>
      </c>
      <c r="H244" s="14">
        <v>85</v>
      </c>
      <c r="I244" s="14">
        <v>42</v>
      </c>
      <c r="J244" s="14">
        <v>85</v>
      </c>
      <c r="K244" s="14">
        <v>42</v>
      </c>
      <c r="L244" s="14">
        <v>91</v>
      </c>
      <c r="M244" s="14">
        <v>2</v>
      </c>
      <c r="N244" s="14" t="b">
        <v>0</v>
      </c>
    </row>
    <row r="245" spans="2:14" ht="15" x14ac:dyDescent="0.4">
      <c r="B245" s="14">
        <v>199</v>
      </c>
      <c r="C245" s="14" t="s">
        <v>524</v>
      </c>
      <c r="D245" s="14" t="s">
        <v>129</v>
      </c>
      <c r="E245" s="14" t="s">
        <v>245</v>
      </c>
      <c r="F245" s="14">
        <v>490</v>
      </c>
      <c r="G245" s="14">
        <v>95</v>
      </c>
      <c r="H245" s="14">
        <v>75</v>
      </c>
      <c r="I245" s="14">
        <v>80</v>
      </c>
      <c r="J245" s="14">
        <v>100</v>
      </c>
      <c r="K245" s="14">
        <v>110</v>
      </c>
      <c r="L245" s="14">
        <v>30</v>
      </c>
      <c r="M245" s="14">
        <v>2</v>
      </c>
      <c r="N245" s="14" t="b">
        <v>0</v>
      </c>
    </row>
    <row r="246" spans="2:14" ht="15" x14ac:dyDescent="0.4">
      <c r="B246" s="14">
        <v>200</v>
      </c>
      <c r="C246" s="14" t="s">
        <v>523</v>
      </c>
      <c r="D246" s="14" t="s">
        <v>239</v>
      </c>
      <c r="E246" s="14" t="str">
        <f t="shared" ref="E246:E248" si="26">E245</f>
        <v>Psychic</v>
      </c>
      <c r="F246" s="14">
        <v>435</v>
      </c>
      <c r="G246" s="14">
        <v>60</v>
      </c>
      <c r="H246" s="14">
        <v>60</v>
      </c>
      <c r="I246" s="14">
        <v>60</v>
      </c>
      <c r="J246" s="14">
        <v>85</v>
      </c>
      <c r="K246" s="14">
        <v>85</v>
      </c>
      <c r="L246" s="14">
        <v>85</v>
      </c>
      <c r="M246" s="14">
        <v>2</v>
      </c>
      <c r="N246" s="14" t="b">
        <v>0</v>
      </c>
    </row>
    <row r="247" spans="2:14" ht="15" x14ac:dyDescent="0.4">
      <c r="B247" s="14">
        <v>201</v>
      </c>
      <c r="C247" s="14" t="s">
        <v>522</v>
      </c>
      <c r="D247" s="14" t="s">
        <v>245</v>
      </c>
      <c r="E247" s="14" t="str">
        <f t="shared" si="26"/>
        <v>Psychic</v>
      </c>
      <c r="F247" s="14">
        <v>336</v>
      </c>
      <c r="G247" s="14">
        <v>48</v>
      </c>
      <c r="H247" s="14">
        <v>72</v>
      </c>
      <c r="I247" s="14">
        <v>48</v>
      </c>
      <c r="J247" s="14">
        <v>72</v>
      </c>
      <c r="K247" s="14">
        <v>48</v>
      </c>
      <c r="L247" s="14">
        <v>48</v>
      </c>
      <c r="M247" s="14">
        <v>2</v>
      </c>
      <c r="N247" s="14" t="b">
        <v>0</v>
      </c>
    </row>
    <row r="248" spans="2:14" ht="15" x14ac:dyDescent="0.4">
      <c r="B248" s="14">
        <v>202</v>
      </c>
      <c r="C248" s="14" t="s">
        <v>521</v>
      </c>
      <c r="D248" s="14" t="s">
        <v>245</v>
      </c>
      <c r="E248" s="14" t="str">
        <f t="shared" si="26"/>
        <v>Psychic</v>
      </c>
      <c r="F248" s="14">
        <v>405</v>
      </c>
      <c r="G248" s="14">
        <v>190</v>
      </c>
      <c r="H248" s="14">
        <v>33</v>
      </c>
      <c r="I248" s="14">
        <v>58</v>
      </c>
      <c r="J248" s="14">
        <v>33</v>
      </c>
      <c r="K248" s="14">
        <v>58</v>
      </c>
      <c r="L248" s="14">
        <v>33</v>
      </c>
      <c r="M248" s="14">
        <v>2</v>
      </c>
      <c r="N248" s="14" t="b">
        <v>0</v>
      </c>
    </row>
    <row r="249" spans="2:14" ht="15" x14ac:dyDescent="0.4">
      <c r="B249" s="14">
        <v>203</v>
      </c>
      <c r="C249" s="14" t="s">
        <v>520</v>
      </c>
      <c r="D249" s="14" t="s">
        <v>230</v>
      </c>
      <c r="E249" s="14" t="s">
        <v>245</v>
      </c>
      <c r="F249" s="14">
        <v>455</v>
      </c>
      <c r="G249" s="14">
        <v>70</v>
      </c>
      <c r="H249" s="14">
        <v>80</v>
      </c>
      <c r="I249" s="14">
        <v>65</v>
      </c>
      <c r="J249" s="14">
        <v>90</v>
      </c>
      <c r="K249" s="14">
        <v>65</v>
      </c>
      <c r="L249" s="14">
        <v>85</v>
      </c>
      <c r="M249" s="14">
        <v>2</v>
      </c>
      <c r="N249" s="14" t="b">
        <v>0</v>
      </c>
    </row>
    <row r="250" spans="2:14" ht="15" x14ac:dyDescent="0.4">
      <c r="B250" s="14">
        <v>204</v>
      </c>
      <c r="C250" s="14" t="s">
        <v>519</v>
      </c>
      <c r="D250" s="14" t="s">
        <v>273</v>
      </c>
      <c r="E250" s="14" t="str">
        <f>E249</f>
        <v>Psychic</v>
      </c>
      <c r="F250" s="14">
        <v>290</v>
      </c>
      <c r="G250" s="14">
        <v>50</v>
      </c>
      <c r="H250" s="14">
        <v>65</v>
      </c>
      <c r="I250" s="14">
        <v>90</v>
      </c>
      <c r="J250" s="14">
        <v>35</v>
      </c>
      <c r="K250" s="14">
        <v>35</v>
      </c>
      <c r="L250" s="14">
        <v>15</v>
      </c>
      <c r="M250" s="14">
        <v>2</v>
      </c>
      <c r="N250" s="14" t="b">
        <v>0</v>
      </c>
    </row>
    <row r="251" spans="2:14" ht="15" x14ac:dyDescent="0.4">
      <c r="B251" s="14">
        <v>205</v>
      </c>
      <c r="C251" s="14" t="s">
        <v>518</v>
      </c>
      <c r="D251" s="14" t="s">
        <v>273</v>
      </c>
      <c r="E251" s="14" t="s">
        <v>225</v>
      </c>
      <c r="F251" s="14">
        <v>465</v>
      </c>
      <c r="G251" s="14">
        <v>75</v>
      </c>
      <c r="H251" s="14">
        <v>90</v>
      </c>
      <c r="I251" s="14">
        <v>140</v>
      </c>
      <c r="J251" s="14">
        <v>60</v>
      </c>
      <c r="K251" s="14">
        <v>60</v>
      </c>
      <c r="L251" s="14">
        <v>40</v>
      </c>
      <c r="M251" s="14">
        <v>2</v>
      </c>
      <c r="N251" s="14" t="b">
        <v>0</v>
      </c>
    </row>
    <row r="252" spans="2:14" ht="15" x14ac:dyDescent="0.4">
      <c r="B252" s="14">
        <v>206</v>
      </c>
      <c r="C252" s="14" t="s">
        <v>517</v>
      </c>
      <c r="D252" s="14" t="s">
        <v>230</v>
      </c>
      <c r="E252" s="14" t="str">
        <f>E251</f>
        <v>Steel</v>
      </c>
      <c r="F252" s="14">
        <v>415</v>
      </c>
      <c r="G252" s="14">
        <v>100</v>
      </c>
      <c r="H252" s="14">
        <v>70</v>
      </c>
      <c r="I252" s="14">
        <v>70</v>
      </c>
      <c r="J252" s="14">
        <v>65</v>
      </c>
      <c r="K252" s="14">
        <v>65</v>
      </c>
      <c r="L252" s="14">
        <v>45</v>
      </c>
      <c r="M252" s="14">
        <v>2</v>
      </c>
      <c r="N252" s="14" t="b">
        <v>0</v>
      </c>
    </row>
    <row r="253" spans="2:14" ht="15" x14ac:dyDescent="0.4">
      <c r="B253" s="14">
        <v>207</v>
      </c>
      <c r="C253" s="14" t="s">
        <v>516</v>
      </c>
      <c r="D253" s="14" t="s">
        <v>232</v>
      </c>
      <c r="E253" s="14" t="s">
        <v>241</v>
      </c>
      <c r="F253" s="14">
        <v>430</v>
      </c>
      <c r="G253" s="14">
        <v>65</v>
      </c>
      <c r="H253" s="14">
        <v>75</v>
      </c>
      <c r="I253" s="14">
        <v>105</v>
      </c>
      <c r="J253" s="14">
        <v>35</v>
      </c>
      <c r="K253" s="14">
        <v>65</v>
      </c>
      <c r="L253" s="14">
        <v>85</v>
      </c>
      <c r="M253" s="14">
        <v>2</v>
      </c>
      <c r="N253" s="14" t="b">
        <v>0</v>
      </c>
    </row>
    <row r="254" spans="2:14" ht="15" x14ac:dyDescent="0.4">
      <c r="B254" s="14">
        <v>208</v>
      </c>
      <c r="C254" s="14" t="s">
        <v>515</v>
      </c>
      <c r="D254" s="14" t="s">
        <v>225</v>
      </c>
      <c r="E254" s="14" t="s">
        <v>232</v>
      </c>
      <c r="F254" s="14">
        <v>510</v>
      </c>
      <c r="G254" s="14">
        <v>75</v>
      </c>
      <c r="H254" s="14">
        <v>85</v>
      </c>
      <c r="I254" s="14">
        <v>200</v>
      </c>
      <c r="J254" s="14">
        <v>55</v>
      </c>
      <c r="K254" s="14">
        <v>65</v>
      </c>
      <c r="L254" s="14">
        <v>30</v>
      </c>
      <c r="M254" s="14">
        <v>2</v>
      </c>
      <c r="N254" s="14" t="b">
        <v>0</v>
      </c>
    </row>
    <row r="255" spans="2:14" ht="15" x14ac:dyDescent="0.4">
      <c r="B255" s="14">
        <v>208</v>
      </c>
      <c r="C255" s="14" t="s">
        <v>514</v>
      </c>
      <c r="D255" s="14" t="s">
        <v>225</v>
      </c>
      <c r="E255" s="14" t="s">
        <v>232</v>
      </c>
      <c r="F255" s="14">
        <v>610</v>
      </c>
      <c r="G255" s="14">
        <v>75</v>
      </c>
      <c r="H255" s="14">
        <v>125</v>
      </c>
      <c r="I255" s="14">
        <v>230</v>
      </c>
      <c r="J255" s="14">
        <v>55</v>
      </c>
      <c r="K255" s="14">
        <v>95</v>
      </c>
      <c r="L255" s="14">
        <v>30</v>
      </c>
      <c r="M255" s="14">
        <v>2</v>
      </c>
      <c r="N255" s="14" t="b">
        <v>0</v>
      </c>
    </row>
    <row r="256" spans="2:14" ht="15" x14ac:dyDescent="0.4">
      <c r="B256" s="14">
        <v>209</v>
      </c>
      <c r="C256" s="14" t="s">
        <v>513</v>
      </c>
      <c r="D256" s="14" t="s">
        <v>244</v>
      </c>
      <c r="E256" s="14" t="str">
        <f t="shared" ref="E256:E257" si="27">E255</f>
        <v>Ground</v>
      </c>
      <c r="F256" s="14">
        <v>300</v>
      </c>
      <c r="G256" s="14">
        <v>60</v>
      </c>
      <c r="H256" s="14">
        <v>80</v>
      </c>
      <c r="I256" s="14">
        <v>50</v>
      </c>
      <c r="J256" s="14">
        <v>40</v>
      </c>
      <c r="K256" s="14">
        <v>40</v>
      </c>
      <c r="L256" s="14">
        <v>30</v>
      </c>
      <c r="M256" s="14">
        <v>2</v>
      </c>
      <c r="N256" s="14" t="b">
        <v>0</v>
      </c>
    </row>
    <row r="257" spans="2:14" ht="15" x14ac:dyDescent="0.4">
      <c r="B257" s="14">
        <v>210</v>
      </c>
      <c r="C257" s="14" t="s">
        <v>512</v>
      </c>
      <c r="D257" s="14" t="s">
        <v>244</v>
      </c>
      <c r="E257" s="14" t="str">
        <f t="shared" si="27"/>
        <v>Ground</v>
      </c>
      <c r="F257" s="14">
        <v>450</v>
      </c>
      <c r="G257" s="14">
        <v>90</v>
      </c>
      <c r="H257" s="14">
        <v>120</v>
      </c>
      <c r="I257" s="14">
        <v>75</v>
      </c>
      <c r="J257" s="14">
        <v>60</v>
      </c>
      <c r="K257" s="14">
        <v>60</v>
      </c>
      <c r="L257" s="14">
        <v>45</v>
      </c>
      <c r="M257" s="14">
        <v>2</v>
      </c>
      <c r="N257" s="14" t="b">
        <v>0</v>
      </c>
    </row>
    <row r="258" spans="2:14" ht="15" x14ac:dyDescent="0.4">
      <c r="B258" s="14">
        <v>211</v>
      </c>
      <c r="C258" s="14" t="s">
        <v>511</v>
      </c>
      <c r="D258" s="14" t="s">
        <v>129</v>
      </c>
      <c r="E258" s="14" t="s">
        <v>251</v>
      </c>
      <c r="F258" s="14">
        <v>430</v>
      </c>
      <c r="G258" s="14">
        <v>65</v>
      </c>
      <c r="H258" s="14">
        <v>95</v>
      </c>
      <c r="I258" s="14">
        <v>75</v>
      </c>
      <c r="J258" s="14">
        <v>55</v>
      </c>
      <c r="K258" s="14">
        <v>55</v>
      </c>
      <c r="L258" s="14">
        <v>85</v>
      </c>
      <c r="M258" s="14">
        <v>2</v>
      </c>
      <c r="N258" s="14" t="b">
        <v>0</v>
      </c>
    </row>
    <row r="259" spans="2:14" ht="15" x14ac:dyDescent="0.4">
      <c r="B259" s="14">
        <v>212</v>
      </c>
      <c r="C259" s="14" t="s">
        <v>510</v>
      </c>
      <c r="D259" s="14" t="s">
        <v>273</v>
      </c>
      <c r="E259" s="14" t="s">
        <v>225</v>
      </c>
      <c r="F259" s="14">
        <v>500</v>
      </c>
      <c r="G259" s="14">
        <v>70</v>
      </c>
      <c r="H259" s="14">
        <v>130</v>
      </c>
      <c r="I259" s="14">
        <v>100</v>
      </c>
      <c r="J259" s="14">
        <v>55</v>
      </c>
      <c r="K259" s="14">
        <v>80</v>
      </c>
      <c r="L259" s="14">
        <v>65</v>
      </c>
      <c r="M259" s="14">
        <v>2</v>
      </c>
      <c r="N259" s="14" t="b">
        <v>0</v>
      </c>
    </row>
    <row r="260" spans="2:14" ht="15" x14ac:dyDescent="0.4">
      <c r="B260" s="14">
        <v>212</v>
      </c>
      <c r="C260" s="14" t="s">
        <v>509</v>
      </c>
      <c r="D260" s="14" t="s">
        <v>273</v>
      </c>
      <c r="E260" s="14" t="s">
        <v>225</v>
      </c>
      <c r="F260" s="14">
        <v>600</v>
      </c>
      <c r="G260" s="14">
        <v>70</v>
      </c>
      <c r="H260" s="14">
        <v>150</v>
      </c>
      <c r="I260" s="14">
        <v>140</v>
      </c>
      <c r="J260" s="14">
        <v>65</v>
      </c>
      <c r="K260" s="14">
        <v>100</v>
      </c>
      <c r="L260" s="14">
        <v>75</v>
      </c>
      <c r="M260" s="14">
        <v>2</v>
      </c>
      <c r="N260" s="14" t="b">
        <v>0</v>
      </c>
    </row>
    <row r="261" spans="2:14" ht="15" x14ac:dyDescent="0.4">
      <c r="B261" s="14">
        <v>213</v>
      </c>
      <c r="C261" s="14" t="s">
        <v>508</v>
      </c>
      <c r="D261" s="14" t="s">
        <v>273</v>
      </c>
      <c r="E261" s="14" t="s">
        <v>247</v>
      </c>
      <c r="F261" s="14">
        <v>505</v>
      </c>
      <c r="G261" s="14">
        <v>20</v>
      </c>
      <c r="H261" s="14">
        <v>10</v>
      </c>
      <c r="I261" s="14">
        <v>230</v>
      </c>
      <c r="J261" s="14">
        <v>10</v>
      </c>
      <c r="K261" s="14">
        <v>230</v>
      </c>
      <c r="L261" s="14">
        <v>5</v>
      </c>
      <c r="M261" s="14">
        <v>2</v>
      </c>
      <c r="N261" s="14" t="b">
        <v>0</v>
      </c>
    </row>
    <row r="262" spans="2:14" ht="15" x14ac:dyDescent="0.4">
      <c r="B262" s="14">
        <v>214</v>
      </c>
      <c r="C262" s="14" t="s">
        <v>507</v>
      </c>
      <c r="D262" s="14" t="s">
        <v>273</v>
      </c>
      <c r="E262" s="14" t="s">
        <v>226</v>
      </c>
      <c r="F262" s="14">
        <v>500</v>
      </c>
      <c r="G262" s="14">
        <v>80</v>
      </c>
      <c r="H262" s="14">
        <v>125</v>
      </c>
      <c r="I262" s="14">
        <v>75</v>
      </c>
      <c r="J262" s="14">
        <v>40</v>
      </c>
      <c r="K262" s="14">
        <v>95</v>
      </c>
      <c r="L262" s="14">
        <v>85</v>
      </c>
      <c r="M262" s="14">
        <v>2</v>
      </c>
      <c r="N262" s="14" t="b">
        <v>0</v>
      </c>
    </row>
    <row r="263" spans="2:14" ht="15" x14ac:dyDescent="0.4">
      <c r="B263" s="14">
        <v>214</v>
      </c>
      <c r="C263" s="14" t="s">
        <v>506</v>
      </c>
      <c r="D263" s="14" t="s">
        <v>273</v>
      </c>
      <c r="E263" s="14" t="s">
        <v>226</v>
      </c>
      <c r="F263" s="14">
        <v>600</v>
      </c>
      <c r="G263" s="14">
        <v>80</v>
      </c>
      <c r="H263" s="14">
        <v>185</v>
      </c>
      <c r="I263" s="14">
        <v>115</v>
      </c>
      <c r="J263" s="14">
        <v>40</v>
      </c>
      <c r="K263" s="14">
        <v>105</v>
      </c>
      <c r="L263" s="14">
        <v>75</v>
      </c>
      <c r="M263" s="14">
        <v>2</v>
      </c>
      <c r="N263" s="14" t="b">
        <v>0</v>
      </c>
    </row>
    <row r="264" spans="2:14" ht="15" x14ac:dyDescent="0.4">
      <c r="B264" s="14">
        <v>215</v>
      </c>
      <c r="C264" s="14" t="s">
        <v>505</v>
      </c>
      <c r="D264" s="14" t="s">
        <v>238</v>
      </c>
      <c r="E264" s="14" t="s">
        <v>322</v>
      </c>
      <c r="F264" s="14">
        <v>430</v>
      </c>
      <c r="G264" s="14">
        <v>55</v>
      </c>
      <c r="H264" s="14">
        <v>95</v>
      </c>
      <c r="I264" s="14">
        <v>55</v>
      </c>
      <c r="J264" s="14">
        <v>35</v>
      </c>
      <c r="K264" s="14">
        <v>75</v>
      </c>
      <c r="L264" s="14">
        <v>115</v>
      </c>
      <c r="M264" s="14">
        <v>2</v>
      </c>
      <c r="N264" s="14" t="b">
        <v>0</v>
      </c>
    </row>
    <row r="265" spans="2:14" ht="15" x14ac:dyDescent="0.4">
      <c r="B265" s="14">
        <v>216</v>
      </c>
      <c r="C265" s="14" t="s">
        <v>504</v>
      </c>
      <c r="D265" s="14" t="s">
        <v>230</v>
      </c>
      <c r="E265" s="14" t="str">
        <f t="shared" ref="E265:E267" si="28">E264</f>
        <v>Ice</v>
      </c>
      <c r="F265" s="14">
        <v>330</v>
      </c>
      <c r="G265" s="14">
        <v>60</v>
      </c>
      <c r="H265" s="14">
        <v>80</v>
      </c>
      <c r="I265" s="14">
        <v>50</v>
      </c>
      <c r="J265" s="14">
        <v>50</v>
      </c>
      <c r="K265" s="14">
        <v>50</v>
      </c>
      <c r="L265" s="14">
        <v>40</v>
      </c>
      <c r="M265" s="14">
        <v>2</v>
      </c>
      <c r="N265" s="14" t="b">
        <v>0</v>
      </c>
    </row>
    <row r="266" spans="2:14" ht="15" x14ac:dyDescent="0.4">
      <c r="B266" s="14">
        <v>217</v>
      </c>
      <c r="C266" s="14" t="s">
        <v>503</v>
      </c>
      <c r="D266" s="14" t="s">
        <v>230</v>
      </c>
      <c r="E266" s="14" t="str">
        <f t="shared" si="28"/>
        <v>Ice</v>
      </c>
      <c r="F266" s="14">
        <v>500</v>
      </c>
      <c r="G266" s="14">
        <v>90</v>
      </c>
      <c r="H266" s="14">
        <v>130</v>
      </c>
      <c r="I266" s="14">
        <v>75</v>
      </c>
      <c r="J266" s="14">
        <v>75</v>
      </c>
      <c r="K266" s="14">
        <v>75</v>
      </c>
      <c r="L266" s="14">
        <v>55</v>
      </c>
      <c r="M266" s="14">
        <v>2</v>
      </c>
      <c r="N266" s="14" t="b">
        <v>0</v>
      </c>
    </row>
    <row r="267" spans="2:14" ht="15" x14ac:dyDescent="0.4">
      <c r="B267" s="14">
        <v>218</v>
      </c>
      <c r="C267" s="14" t="s">
        <v>502</v>
      </c>
      <c r="D267" s="14" t="s">
        <v>133</v>
      </c>
      <c r="E267" s="14" t="str">
        <f t="shared" si="28"/>
        <v>Ice</v>
      </c>
      <c r="F267" s="14">
        <v>250</v>
      </c>
      <c r="G267" s="14">
        <v>40</v>
      </c>
      <c r="H267" s="14">
        <v>40</v>
      </c>
      <c r="I267" s="14">
        <v>40</v>
      </c>
      <c r="J267" s="14">
        <v>70</v>
      </c>
      <c r="K267" s="14">
        <v>40</v>
      </c>
      <c r="L267" s="14">
        <v>20</v>
      </c>
      <c r="M267" s="14">
        <v>2</v>
      </c>
      <c r="N267" s="14" t="b">
        <v>0</v>
      </c>
    </row>
    <row r="268" spans="2:14" ht="15" x14ac:dyDescent="0.4">
      <c r="B268" s="14">
        <v>219</v>
      </c>
      <c r="C268" s="14" t="s">
        <v>501</v>
      </c>
      <c r="D268" s="14" t="s">
        <v>133</v>
      </c>
      <c r="E268" s="14" t="s">
        <v>247</v>
      </c>
      <c r="F268" s="14">
        <v>410</v>
      </c>
      <c r="G268" s="14">
        <v>50</v>
      </c>
      <c r="H268" s="14">
        <v>50</v>
      </c>
      <c r="I268" s="14">
        <v>120</v>
      </c>
      <c r="J268" s="14">
        <v>80</v>
      </c>
      <c r="K268" s="14">
        <v>80</v>
      </c>
      <c r="L268" s="14">
        <v>30</v>
      </c>
      <c r="M268" s="14">
        <v>2</v>
      </c>
      <c r="N268" s="14" t="b">
        <v>0</v>
      </c>
    </row>
    <row r="269" spans="2:14" ht="15" x14ac:dyDescent="0.4">
      <c r="B269" s="14">
        <v>220</v>
      </c>
      <c r="C269" s="14" t="s">
        <v>500</v>
      </c>
      <c r="D269" s="14" t="s">
        <v>322</v>
      </c>
      <c r="E269" s="14" t="s">
        <v>232</v>
      </c>
      <c r="F269" s="14">
        <v>250</v>
      </c>
      <c r="G269" s="14">
        <v>50</v>
      </c>
      <c r="H269" s="14">
        <v>50</v>
      </c>
      <c r="I269" s="14">
        <v>40</v>
      </c>
      <c r="J269" s="14">
        <v>30</v>
      </c>
      <c r="K269" s="14">
        <v>30</v>
      </c>
      <c r="L269" s="14">
        <v>50</v>
      </c>
      <c r="M269" s="14">
        <v>2</v>
      </c>
      <c r="N269" s="14" t="b">
        <v>0</v>
      </c>
    </row>
    <row r="270" spans="2:14" ht="15" x14ac:dyDescent="0.4">
      <c r="B270" s="14">
        <v>221</v>
      </c>
      <c r="C270" s="14" t="s">
        <v>499</v>
      </c>
      <c r="D270" s="14" t="s">
        <v>322</v>
      </c>
      <c r="E270" s="14" t="s">
        <v>232</v>
      </c>
      <c r="F270" s="14">
        <v>450</v>
      </c>
      <c r="G270" s="14">
        <v>100</v>
      </c>
      <c r="H270" s="14">
        <v>100</v>
      </c>
      <c r="I270" s="14">
        <v>80</v>
      </c>
      <c r="J270" s="14">
        <v>60</v>
      </c>
      <c r="K270" s="14">
        <v>60</v>
      </c>
      <c r="L270" s="14">
        <v>50</v>
      </c>
      <c r="M270" s="14">
        <v>2</v>
      </c>
      <c r="N270" s="14" t="b">
        <v>0</v>
      </c>
    </row>
    <row r="271" spans="2:14" ht="15" x14ac:dyDescent="0.4">
      <c r="B271" s="14">
        <v>222</v>
      </c>
      <c r="C271" s="14" t="s">
        <v>498</v>
      </c>
      <c r="D271" s="14" t="s">
        <v>129</v>
      </c>
      <c r="E271" s="14" t="s">
        <v>247</v>
      </c>
      <c r="F271" s="14">
        <v>380</v>
      </c>
      <c r="G271" s="14">
        <v>55</v>
      </c>
      <c r="H271" s="14">
        <v>55</v>
      </c>
      <c r="I271" s="14">
        <v>85</v>
      </c>
      <c r="J271" s="14">
        <v>65</v>
      </c>
      <c r="K271" s="14">
        <v>85</v>
      </c>
      <c r="L271" s="14">
        <v>35</v>
      </c>
      <c r="M271" s="14">
        <v>2</v>
      </c>
      <c r="N271" s="14" t="b">
        <v>0</v>
      </c>
    </row>
    <row r="272" spans="2:14" ht="15" x14ac:dyDescent="0.4">
      <c r="B272" s="14">
        <v>223</v>
      </c>
      <c r="C272" s="14" t="s">
        <v>497</v>
      </c>
      <c r="D272" s="14" t="s">
        <v>129</v>
      </c>
      <c r="E272" s="14" t="str">
        <f t="shared" ref="E272:E273" si="29">E271</f>
        <v>Rock</v>
      </c>
      <c r="F272" s="14">
        <v>300</v>
      </c>
      <c r="G272" s="14">
        <v>35</v>
      </c>
      <c r="H272" s="14">
        <v>65</v>
      </c>
      <c r="I272" s="14">
        <v>35</v>
      </c>
      <c r="J272" s="14">
        <v>65</v>
      </c>
      <c r="K272" s="14">
        <v>35</v>
      </c>
      <c r="L272" s="14">
        <v>65</v>
      </c>
      <c r="M272" s="14">
        <v>2</v>
      </c>
      <c r="N272" s="14" t="b">
        <v>0</v>
      </c>
    </row>
    <row r="273" spans="2:14" ht="15" x14ac:dyDescent="0.4">
      <c r="B273" s="14">
        <v>224</v>
      </c>
      <c r="C273" s="14" t="s">
        <v>496</v>
      </c>
      <c r="D273" s="14" t="s">
        <v>129</v>
      </c>
      <c r="E273" s="14" t="str">
        <f t="shared" si="29"/>
        <v>Rock</v>
      </c>
      <c r="F273" s="14">
        <v>480</v>
      </c>
      <c r="G273" s="14">
        <v>75</v>
      </c>
      <c r="H273" s="14">
        <v>105</v>
      </c>
      <c r="I273" s="14">
        <v>75</v>
      </c>
      <c r="J273" s="14">
        <v>105</v>
      </c>
      <c r="K273" s="14">
        <v>75</v>
      </c>
      <c r="L273" s="14">
        <v>45</v>
      </c>
      <c r="M273" s="14">
        <v>2</v>
      </c>
      <c r="N273" s="14" t="b">
        <v>0</v>
      </c>
    </row>
    <row r="274" spans="2:14" ht="15" x14ac:dyDescent="0.4">
      <c r="B274" s="14">
        <v>225</v>
      </c>
      <c r="C274" s="14" t="s">
        <v>495</v>
      </c>
      <c r="D274" s="14" t="s">
        <v>322</v>
      </c>
      <c r="E274" s="14" t="s">
        <v>241</v>
      </c>
      <c r="F274" s="14">
        <v>330</v>
      </c>
      <c r="G274" s="14">
        <v>45</v>
      </c>
      <c r="H274" s="14">
        <v>55</v>
      </c>
      <c r="I274" s="14">
        <v>45</v>
      </c>
      <c r="J274" s="14">
        <v>65</v>
      </c>
      <c r="K274" s="14">
        <v>45</v>
      </c>
      <c r="L274" s="14">
        <v>75</v>
      </c>
      <c r="M274" s="14">
        <v>2</v>
      </c>
      <c r="N274" s="14" t="b">
        <v>0</v>
      </c>
    </row>
    <row r="275" spans="2:14" ht="15" x14ac:dyDescent="0.4">
      <c r="B275" s="14">
        <v>226</v>
      </c>
      <c r="C275" s="14" t="s">
        <v>494</v>
      </c>
      <c r="D275" s="14" t="s">
        <v>129</v>
      </c>
      <c r="E275" s="14" t="s">
        <v>241</v>
      </c>
      <c r="F275" s="14">
        <v>465</v>
      </c>
      <c r="G275" s="14">
        <v>65</v>
      </c>
      <c r="H275" s="14">
        <v>40</v>
      </c>
      <c r="I275" s="14">
        <v>70</v>
      </c>
      <c r="J275" s="14">
        <v>80</v>
      </c>
      <c r="K275" s="14">
        <v>140</v>
      </c>
      <c r="L275" s="14">
        <v>70</v>
      </c>
      <c r="M275" s="14">
        <v>2</v>
      </c>
      <c r="N275" s="14" t="b">
        <v>0</v>
      </c>
    </row>
    <row r="276" spans="2:14" ht="15" x14ac:dyDescent="0.4">
      <c r="B276" s="14">
        <v>227</v>
      </c>
      <c r="C276" s="14" t="s">
        <v>493</v>
      </c>
      <c r="D276" s="14" t="s">
        <v>225</v>
      </c>
      <c r="E276" s="14" t="s">
        <v>241</v>
      </c>
      <c r="F276" s="14">
        <v>465</v>
      </c>
      <c r="G276" s="14">
        <v>65</v>
      </c>
      <c r="H276" s="14">
        <v>80</v>
      </c>
      <c r="I276" s="14">
        <v>140</v>
      </c>
      <c r="J276" s="14">
        <v>40</v>
      </c>
      <c r="K276" s="14">
        <v>70</v>
      </c>
      <c r="L276" s="14">
        <v>70</v>
      </c>
      <c r="M276" s="14">
        <v>2</v>
      </c>
      <c r="N276" s="14" t="b">
        <v>0</v>
      </c>
    </row>
    <row r="277" spans="2:14" ht="15" x14ac:dyDescent="0.4">
      <c r="B277" s="14">
        <v>228</v>
      </c>
      <c r="C277" s="14" t="s">
        <v>492</v>
      </c>
      <c r="D277" s="14" t="s">
        <v>238</v>
      </c>
      <c r="E277" s="14" t="s">
        <v>133</v>
      </c>
      <c r="F277" s="14">
        <v>330</v>
      </c>
      <c r="G277" s="14">
        <v>45</v>
      </c>
      <c r="H277" s="14">
        <v>60</v>
      </c>
      <c r="I277" s="14">
        <v>30</v>
      </c>
      <c r="J277" s="14">
        <v>80</v>
      </c>
      <c r="K277" s="14">
        <v>50</v>
      </c>
      <c r="L277" s="14">
        <v>65</v>
      </c>
      <c r="M277" s="14">
        <v>2</v>
      </c>
      <c r="N277" s="14" t="b">
        <v>0</v>
      </c>
    </row>
    <row r="278" spans="2:14" ht="15" x14ac:dyDescent="0.4">
      <c r="B278" s="14">
        <v>229</v>
      </c>
      <c r="C278" s="14" t="s">
        <v>491</v>
      </c>
      <c r="D278" s="14" t="s">
        <v>238</v>
      </c>
      <c r="E278" s="14" t="s">
        <v>133</v>
      </c>
      <c r="F278" s="14">
        <v>500</v>
      </c>
      <c r="G278" s="14">
        <v>75</v>
      </c>
      <c r="H278" s="14">
        <v>90</v>
      </c>
      <c r="I278" s="14">
        <v>50</v>
      </c>
      <c r="J278" s="14">
        <v>110</v>
      </c>
      <c r="K278" s="14">
        <v>80</v>
      </c>
      <c r="L278" s="14">
        <v>95</v>
      </c>
      <c r="M278" s="14">
        <v>2</v>
      </c>
      <c r="N278" s="14" t="b">
        <v>0</v>
      </c>
    </row>
    <row r="279" spans="2:14" ht="15" x14ac:dyDescent="0.4">
      <c r="B279" s="14">
        <v>229</v>
      </c>
      <c r="C279" s="14" t="s">
        <v>490</v>
      </c>
      <c r="D279" s="14" t="s">
        <v>238</v>
      </c>
      <c r="E279" s="14" t="s">
        <v>133</v>
      </c>
      <c r="F279" s="14">
        <v>600</v>
      </c>
      <c r="G279" s="14">
        <v>75</v>
      </c>
      <c r="H279" s="14">
        <v>90</v>
      </c>
      <c r="I279" s="14">
        <v>90</v>
      </c>
      <c r="J279" s="14">
        <v>140</v>
      </c>
      <c r="K279" s="14">
        <v>90</v>
      </c>
      <c r="L279" s="14">
        <v>115</v>
      </c>
      <c r="M279" s="14">
        <v>2</v>
      </c>
      <c r="N279" s="14" t="b">
        <v>0</v>
      </c>
    </row>
    <row r="280" spans="2:14" ht="15" x14ac:dyDescent="0.4">
      <c r="B280" s="14">
        <v>230</v>
      </c>
      <c r="C280" s="14" t="s">
        <v>489</v>
      </c>
      <c r="D280" s="14" t="s">
        <v>129</v>
      </c>
      <c r="E280" s="14" t="s">
        <v>233</v>
      </c>
      <c r="F280" s="14">
        <v>540</v>
      </c>
      <c r="G280" s="14">
        <v>75</v>
      </c>
      <c r="H280" s="14">
        <v>95</v>
      </c>
      <c r="I280" s="14">
        <v>95</v>
      </c>
      <c r="J280" s="14">
        <v>95</v>
      </c>
      <c r="K280" s="14">
        <v>95</v>
      </c>
      <c r="L280" s="14">
        <v>85</v>
      </c>
      <c r="M280" s="14">
        <v>2</v>
      </c>
      <c r="N280" s="14" t="b">
        <v>0</v>
      </c>
    </row>
    <row r="281" spans="2:14" ht="15" x14ac:dyDescent="0.4">
      <c r="B281" s="14">
        <v>231</v>
      </c>
      <c r="C281" s="14" t="s">
        <v>488</v>
      </c>
      <c r="D281" s="14" t="s">
        <v>232</v>
      </c>
      <c r="E281" s="14" t="str">
        <f t="shared" ref="E281:E287" si="30">E280</f>
        <v>Dragon</v>
      </c>
      <c r="F281" s="14">
        <v>330</v>
      </c>
      <c r="G281" s="14">
        <v>90</v>
      </c>
      <c r="H281" s="14">
        <v>60</v>
      </c>
      <c r="I281" s="14">
        <v>60</v>
      </c>
      <c r="J281" s="14">
        <v>40</v>
      </c>
      <c r="K281" s="14">
        <v>40</v>
      </c>
      <c r="L281" s="14">
        <v>40</v>
      </c>
      <c r="M281" s="14">
        <v>2</v>
      </c>
      <c r="N281" s="14" t="b">
        <v>0</v>
      </c>
    </row>
    <row r="282" spans="2:14" ht="15" x14ac:dyDescent="0.4">
      <c r="B282" s="14">
        <v>232</v>
      </c>
      <c r="C282" s="14" t="s">
        <v>487</v>
      </c>
      <c r="D282" s="14" t="s">
        <v>232</v>
      </c>
      <c r="E282" s="14" t="str">
        <f t="shared" si="30"/>
        <v>Dragon</v>
      </c>
      <c r="F282" s="14">
        <v>500</v>
      </c>
      <c r="G282" s="14">
        <v>90</v>
      </c>
      <c r="H282" s="14">
        <v>120</v>
      </c>
      <c r="I282" s="14">
        <v>120</v>
      </c>
      <c r="J282" s="14">
        <v>60</v>
      </c>
      <c r="K282" s="14">
        <v>60</v>
      </c>
      <c r="L282" s="14">
        <v>50</v>
      </c>
      <c r="M282" s="14">
        <v>2</v>
      </c>
      <c r="N282" s="14" t="b">
        <v>0</v>
      </c>
    </row>
    <row r="283" spans="2:14" ht="15" x14ac:dyDescent="0.4">
      <c r="B283" s="14">
        <v>233</v>
      </c>
      <c r="C283" s="14" t="s">
        <v>486</v>
      </c>
      <c r="D283" s="14" t="s">
        <v>230</v>
      </c>
      <c r="E283" s="14" t="str">
        <f t="shared" si="30"/>
        <v>Dragon</v>
      </c>
      <c r="F283" s="14">
        <v>515</v>
      </c>
      <c r="G283" s="14">
        <v>85</v>
      </c>
      <c r="H283" s="14">
        <v>80</v>
      </c>
      <c r="I283" s="14">
        <v>90</v>
      </c>
      <c r="J283" s="14">
        <v>105</v>
      </c>
      <c r="K283" s="14">
        <v>95</v>
      </c>
      <c r="L283" s="14">
        <v>60</v>
      </c>
      <c r="M283" s="14">
        <v>2</v>
      </c>
      <c r="N283" s="14" t="b">
        <v>0</v>
      </c>
    </row>
    <row r="284" spans="2:14" ht="15" x14ac:dyDescent="0.4">
      <c r="B284" s="14">
        <v>234</v>
      </c>
      <c r="C284" s="14" t="s">
        <v>485</v>
      </c>
      <c r="D284" s="14" t="s">
        <v>230</v>
      </c>
      <c r="E284" s="14" t="str">
        <f t="shared" si="30"/>
        <v>Dragon</v>
      </c>
      <c r="F284" s="14">
        <v>465</v>
      </c>
      <c r="G284" s="14">
        <v>73</v>
      </c>
      <c r="H284" s="14">
        <v>95</v>
      </c>
      <c r="I284" s="14">
        <v>62</v>
      </c>
      <c r="J284" s="14">
        <v>85</v>
      </c>
      <c r="K284" s="14">
        <v>65</v>
      </c>
      <c r="L284" s="14">
        <v>85</v>
      </c>
      <c r="M284" s="14">
        <v>2</v>
      </c>
      <c r="N284" s="14" t="b">
        <v>0</v>
      </c>
    </row>
    <row r="285" spans="2:14" ht="15" x14ac:dyDescent="0.4">
      <c r="B285" s="14">
        <v>235</v>
      </c>
      <c r="C285" s="14" t="s">
        <v>484</v>
      </c>
      <c r="D285" s="14" t="s">
        <v>230</v>
      </c>
      <c r="E285" s="14" t="str">
        <f t="shared" si="30"/>
        <v>Dragon</v>
      </c>
      <c r="F285" s="14">
        <v>250</v>
      </c>
      <c r="G285" s="14">
        <v>55</v>
      </c>
      <c r="H285" s="14">
        <v>20</v>
      </c>
      <c r="I285" s="14">
        <v>35</v>
      </c>
      <c r="J285" s="14">
        <v>20</v>
      </c>
      <c r="K285" s="14">
        <v>45</v>
      </c>
      <c r="L285" s="14">
        <v>75</v>
      </c>
      <c r="M285" s="14">
        <v>2</v>
      </c>
      <c r="N285" s="14" t="b">
        <v>0</v>
      </c>
    </row>
    <row r="286" spans="2:14" ht="15" x14ac:dyDescent="0.4">
      <c r="B286" s="14">
        <v>236</v>
      </c>
      <c r="C286" s="14" t="s">
        <v>483</v>
      </c>
      <c r="D286" s="14" t="s">
        <v>226</v>
      </c>
      <c r="E286" s="14" t="str">
        <f t="shared" si="30"/>
        <v>Dragon</v>
      </c>
      <c r="F286" s="14">
        <v>210</v>
      </c>
      <c r="G286" s="14">
        <v>35</v>
      </c>
      <c r="H286" s="14">
        <v>35</v>
      </c>
      <c r="I286" s="14">
        <v>35</v>
      </c>
      <c r="J286" s="14">
        <v>35</v>
      </c>
      <c r="K286" s="14">
        <v>35</v>
      </c>
      <c r="L286" s="14">
        <v>35</v>
      </c>
      <c r="M286" s="14">
        <v>2</v>
      </c>
      <c r="N286" s="14" t="b">
        <v>0</v>
      </c>
    </row>
    <row r="287" spans="2:14" ht="15" x14ac:dyDescent="0.4">
      <c r="B287" s="14">
        <v>237</v>
      </c>
      <c r="C287" s="14" t="s">
        <v>482</v>
      </c>
      <c r="D287" s="14" t="s">
        <v>226</v>
      </c>
      <c r="E287" s="14" t="str">
        <f t="shared" si="30"/>
        <v>Dragon</v>
      </c>
      <c r="F287" s="14">
        <v>455</v>
      </c>
      <c r="G287" s="14">
        <v>50</v>
      </c>
      <c r="H287" s="14">
        <v>95</v>
      </c>
      <c r="I287" s="14">
        <v>95</v>
      </c>
      <c r="J287" s="14">
        <v>35</v>
      </c>
      <c r="K287" s="14">
        <v>110</v>
      </c>
      <c r="L287" s="14">
        <v>70</v>
      </c>
      <c r="M287" s="14">
        <v>2</v>
      </c>
      <c r="N287" s="14" t="b">
        <v>0</v>
      </c>
    </row>
    <row r="288" spans="2:14" ht="15" x14ac:dyDescent="0.4">
      <c r="B288" s="14">
        <v>238</v>
      </c>
      <c r="C288" s="14" t="s">
        <v>481</v>
      </c>
      <c r="D288" s="14" t="s">
        <v>322</v>
      </c>
      <c r="E288" s="14" t="s">
        <v>245</v>
      </c>
      <c r="F288" s="14">
        <v>305</v>
      </c>
      <c r="G288" s="14">
        <v>45</v>
      </c>
      <c r="H288" s="14">
        <v>30</v>
      </c>
      <c r="I288" s="14">
        <v>15</v>
      </c>
      <c r="J288" s="14">
        <v>85</v>
      </c>
      <c r="K288" s="14">
        <v>65</v>
      </c>
      <c r="L288" s="14">
        <v>65</v>
      </c>
      <c r="M288" s="14">
        <v>2</v>
      </c>
      <c r="N288" s="14" t="b">
        <v>0</v>
      </c>
    </row>
    <row r="289" spans="2:14" ht="15" x14ac:dyDescent="0.4">
      <c r="B289" s="14">
        <v>239</v>
      </c>
      <c r="C289" s="14" t="s">
        <v>480</v>
      </c>
      <c r="D289" s="14" t="s">
        <v>271</v>
      </c>
      <c r="E289" s="14" t="str">
        <f t="shared" ref="E289:E295" si="31">E288</f>
        <v>Psychic</v>
      </c>
      <c r="F289" s="14">
        <v>360</v>
      </c>
      <c r="G289" s="14">
        <v>45</v>
      </c>
      <c r="H289" s="14">
        <v>63</v>
      </c>
      <c r="I289" s="14">
        <v>37</v>
      </c>
      <c r="J289" s="14">
        <v>65</v>
      </c>
      <c r="K289" s="14">
        <v>55</v>
      </c>
      <c r="L289" s="14">
        <v>95</v>
      </c>
      <c r="M289" s="14">
        <v>2</v>
      </c>
      <c r="N289" s="14" t="b">
        <v>0</v>
      </c>
    </row>
    <row r="290" spans="2:14" ht="15" x14ac:dyDescent="0.4">
      <c r="B290" s="14">
        <v>240</v>
      </c>
      <c r="C290" s="14" t="s">
        <v>479</v>
      </c>
      <c r="D290" s="14" t="s">
        <v>133</v>
      </c>
      <c r="E290" s="14" t="str">
        <f t="shared" si="31"/>
        <v>Psychic</v>
      </c>
      <c r="F290" s="14">
        <v>365</v>
      </c>
      <c r="G290" s="14">
        <v>45</v>
      </c>
      <c r="H290" s="14">
        <v>75</v>
      </c>
      <c r="I290" s="14">
        <v>37</v>
      </c>
      <c r="J290" s="14">
        <v>70</v>
      </c>
      <c r="K290" s="14">
        <v>55</v>
      </c>
      <c r="L290" s="14">
        <v>83</v>
      </c>
      <c r="M290" s="14">
        <v>2</v>
      </c>
      <c r="N290" s="14" t="b">
        <v>0</v>
      </c>
    </row>
    <row r="291" spans="2:14" ht="15" x14ac:dyDescent="0.4">
      <c r="B291" s="14">
        <v>241</v>
      </c>
      <c r="C291" s="14" t="s">
        <v>478</v>
      </c>
      <c r="D291" s="14" t="s">
        <v>230</v>
      </c>
      <c r="E291" s="14" t="str">
        <f t="shared" si="31"/>
        <v>Psychic</v>
      </c>
      <c r="F291" s="14">
        <v>490</v>
      </c>
      <c r="G291" s="14">
        <v>95</v>
      </c>
      <c r="H291" s="14">
        <v>80</v>
      </c>
      <c r="I291" s="14">
        <v>105</v>
      </c>
      <c r="J291" s="14">
        <v>40</v>
      </c>
      <c r="K291" s="14">
        <v>70</v>
      </c>
      <c r="L291" s="14">
        <v>100</v>
      </c>
      <c r="M291" s="14">
        <v>2</v>
      </c>
      <c r="N291" s="14" t="b">
        <v>0</v>
      </c>
    </row>
    <row r="292" spans="2:14" ht="15" x14ac:dyDescent="0.4">
      <c r="B292" s="14">
        <v>242</v>
      </c>
      <c r="C292" s="14" t="s">
        <v>477</v>
      </c>
      <c r="D292" s="14" t="s">
        <v>230</v>
      </c>
      <c r="E292" s="14" t="str">
        <f t="shared" si="31"/>
        <v>Psychic</v>
      </c>
      <c r="F292" s="14">
        <v>540</v>
      </c>
      <c r="G292" s="14">
        <v>255</v>
      </c>
      <c r="H292" s="14">
        <v>10</v>
      </c>
      <c r="I292" s="14">
        <v>10</v>
      </c>
      <c r="J292" s="14">
        <v>75</v>
      </c>
      <c r="K292" s="14">
        <v>135</v>
      </c>
      <c r="L292" s="14">
        <v>55</v>
      </c>
      <c r="M292" s="14">
        <v>2</v>
      </c>
      <c r="N292" s="14" t="b">
        <v>0</v>
      </c>
    </row>
    <row r="293" spans="2:14" ht="15" x14ac:dyDescent="0.4">
      <c r="B293" s="14">
        <v>243</v>
      </c>
      <c r="C293" s="14" t="s">
        <v>476</v>
      </c>
      <c r="D293" s="14" t="s">
        <v>271</v>
      </c>
      <c r="E293" s="14" t="str">
        <f t="shared" si="31"/>
        <v>Psychic</v>
      </c>
      <c r="F293" s="14">
        <v>580</v>
      </c>
      <c r="G293" s="14">
        <v>90</v>
      </c>
      <c r="H293" s="14">
        <v>85</v>
      </c>
      <c r="I293" s="14">
        <v>75</v>
      </c>
      <c r="J293" s="14">
        <v>115</v>
      </c>
      <c r="K293" s="14">
        <v>100</v>
      </c>
      <c r="L293" s="14">
        <v>115</v>
      </c>
      <c r="M293" s="14">
        <v>2</v>
      </c>
      <c r="N293" s="14" t="b">
        <v>1</v>
      </c>
    </row>
    <row r="294" spans="2:14" ht="15" x14ac:dyDescent="0.4">
      <c r="B294" s="14">
        <v>244</v>
      </c>
      <c r="C294" s="14" t="s">
        <v>475</v>
      </c>
      <c r="D294" s="14" t="s">
        <v>133</v>
      </c>
      <c r="E294" s="14" t="str">
        <f t="shared" si="31"/>
        <v>Psychic</v>
      </c>
      <c r="F294" s="14">
        <v>580</v>
      </c>
      <c r="G294" s="14">
        <v>115</v>
      </c>
      <c r="H294" s="14">
        <v>115</v>
      </c>
      <c r="I294" s="14">
        <v>85</v>
      </c>
      <c r="J294" s="14">
        <v>90</v>
      </c>
      <c r="K294" s="14">
        <v>75</v>
      </c>
      <c r="L294" s="14">
        <v>100</v>
      </c>
      <c r="M294" s="14">
        <v>2</v>
      </c>
      <c r="N294" s="14" t="b">
        <v>1</v>
      </c>
    </row>
    <row r="295" spans="2:14" ht="15" x14ac:dyDescent="0.4">
      <c r="B295" s="14">
        <v>245</v>
      </c>
      <c r="C295" s="14" t="s">
        <v>474</v>
      </c>
      <c r="D295" s="14" t="s">
        <v>129</v>
      </c>
      <c r="E295" s="14" t="str">
        <f t="shared" si="31"/>
        <v>Psychic</v>
      </c>
      <c r="F295" s="14">
        <v>580</v>
      </c>
      <c r="G295" s="14">
        <v>100</v>
      </c>
      <c r="H295" s="14">
        <v>75</v>
      </c>
      <c r="I295" s="14">
        <v>115</v>
      </c>
      <c r="J295" s="14">
        <v>90</v>
      </c>
      <c r="K295" s="14">
        <v>115</v>
      </c>
      <c r="L295" s="14">
        <v>85</v>
      </c>
      <c r="M295" s="14">
        <v>2</v>
      </c>
      <c r="N295" s="14" t="b">
        <v>1</v>
      </c>
    </row>
    <row r="296" spans="2:14" ht="15" x14ac:dyDescent="0.4">
      <c r="B296" s="14">
        <v>246</v>
      </c>
      <c r="C296" s="14" t="s">
        <v>473</v>
      </c>
      <c r="D296" s="14" t="s">
        <v>247</v>
      </c>
      <c r="E296" s="14" t="s">
        <v>232</v>
      </c>
      <c r="F296" s="14">
        <v>300</v>
      </c>
      <c r="G296" s="14">
        <v>50</v>
      </c>
      <c r="H296" s="14">
        <v>64</v>
      </c>
      <c r="I296" s="14">
        <v>50</v>
      </c>
      <c r="J296" s="14">
        <v>45</v>
      </c>
      <c r="K296" s="14">
        <v>50</v>
      </c>
      <c r="L296" s="14">
        <v>41</v>
      </c>
      <c r="M296" s="14">
        <v>2</v>
      </c>
      <c r="N296" s="14" t="b">
        <v>0</v>
      </c>
    </row>
    <row r="297" spans="2:14" ht="15" x14ac:dyDescent="0.4">
      <c r="B297" s="14">
        <v>247</v>
      </c>
      <c r="C297" s="14" t="s">
        <v>472</v>
      </c>
      <c r="D297" s="14" t="s">
        <v>247</v>
      </c>
      <c r="E297" s="14" t="s">
        <v>232</v>
      </c>
      <c r="F297" s="14">
        <v>410</v>
      </c>
      <c r="G297" s="14">
        <v>70</v>
      </c>
      <c r="H297" s="14">
        <v>84</v>
      </c>
      <c r="I297" s="14">
        <v>70</v>
      </c>
      <c r="J297" s="14">
        <v>65</v>
      </c>
      <c r="K297" s="14">
        <v>70</v>
      </c>
      <c r="L297" s="14">
        <v>51</v>
      </c>
      <c r="M297" s="14">
        <v>2</v>
      </c>
      <c r="N297" s="14" t="b">
        <v>0</v>
      </c>
    </row>
    <row r="298" spans="2:14" ht="15" x14ac:dyDescent="0.4">
      <c r="B298" s="14">
        <v>248</v>
      </c>
      <c r="C298" s="14" t="s">
        <v>471</v>
      </c>
      <c r="D298" s="14" t="s">
        <v>247</v>
      </c>
      <c r="E298" s="14" t="s">
        <v>238</v>
      </c>
      <c r="F298" s="14">
        <v>600</v>
      </c>
      <c r="G298" s="14">
        <v>100</v>
      </c>
      <c r="H298" s="14">
        <v>134</v>
      </c>
      <c r="I298" s="14">
        <v>110</v>
      </c>
      <c r="J298" s="14">
        <v>95</v>
      </c>
      <c r="K298" s="14">
        <v>100</v>
      </c>
      <c r="L298" s="14">
        <v>61</v>
      </c>
      <c r="M298" s="14">
        <v>2</v>
      </c>
      <c r="N298" s="14" t="b">
        <v>0</v>
      </c>
    </row>
    <row r="299" spans="2:14" ht="15" x14ac:dyDescent="0.4">
      <c r="B299" s="14">
        <v>248</v>
      </c>
      <c r="C299" s="14" t="s">
        <v>470</v>
      </c>
      <c r="D299" s="14" t="s">
        <v>247</v>
      </c>
      <c r="E299" s="14" t="s">
        <v>238</v>
      </c>
      <c r="F299" s="14">
        <v>700</v>
      </c>
      <c r="G299" s="14">
        <v>100</v>
      </c>
      <c r="H299" s="14">
        <v>164</v>
      </c>
      <c r="I299" s="14">
        <v>150</v>
      </c>
      <c r="J299" s="14">
        <v>95</v>
      </c>
      <c r="K299" s="14">
        <v>120</v>
      </c>
      <c r="L299" s="14">
        <v>71</v>
      </c>
      <c r="M299" s="14">
        <v>2</v>
      </c>
      <c r="N299" s="14" t="b">
        <v>0</v>
      </c>
    </row>
    <row r="300" spans="2:14" ht="15" x14ac:dyDescent="0.4">
      <c r="B300" s="14">
        <v>249</v>
      </c>
      <c r="C300" s="14" t="s">
        <v>469</v>
      </c>
      <c r="D300" s="14" t="s">
        <v>245</v>
      </c>
      <c r="E300" s="14" t="s">
        <v>241</v>
      </c>
      <c r="F300" s="14">
        <v>680</v>
      </c>
      <c r="G300" s="14">
        <v>106</v>
      </c>
      <c r="H300" s="14">
        <v>90</v>
      </c>
      <c r="I300" s="14">
        <v>130</v>
      </c>
      <c r="J300" s="14">
        <v>90</v>
      </c>
      <c r="K300" s="14">
        <v>154</v>
      </c>
      <c r="L300" s="14">
        <v>110</v>
      </c>
      <c r="M300" s="14">
        <v>2</v>
      </c>
      <c r="N300" s="14" t="b">
        <v>1</v>
      </c>
    </row>
    <row r="301" spans="2:14" ht="15" x14ac:dyDescent="0.4">
      <c r="B301" s="14">
        <v>250</v>
      </c>
      <c r="C301" s="14" t="s">
        <v>468</v>
      </c>
      <c r="D301" s="14" t="s">
        <v>133</v>
      </c>
      <c r="E301" s="14" t="s">
        <v>241</v>
      </c>
      <c r="F301" s="14">
        <v>680</v>
      </c>
      <c r="G301" s="14">
        <v>106</v>
      </c>
      <c r="H301" s="14">
        <v>130</v>
      </c>
      <c r="I301" s="14">
        <v>90</v>
      </c>
      <c r="J301" s="14">
        <v>110</v>
      </c>
      <c r="K301" s="14">
        <v>154</v>
      </c>
      <c r="L301" s="14">
        <v>90</v>
      </c>
      <c r="M301" s="14">
        <v>2</v>
      </c>
      <c r="N301" s="14" t="b">
        <v>1</v>
      </c>
    </row>
    <row r="302" spans="2:14" ht="15" x14ac:dyDescent="0.4">
      <c r="B302" s="14">
        <v>251</v>
      </c>
      <c r="C302" s="14" t="s">
        <v>467</v>
      </c>
      <c r="D302" s="14" t="s">
        <v>245</v>
      </c>
      <c r="E302" s="14" t="s">
        <v>137</v>
      </c>
      <c r="F302" s="14">
        <v>600</v>
      </c>
      <c r="G302" s="14">
        <v>100</v>
      </c>
      <c r="H302" s="14">
        <v>100</v>
      </c>
      <c r="I302" s="14">
        <v>100</v>
      </c>
      <c r="J302" s="14">
        <v>100</v>
      </c>
      <c r="K302" s="14">
        <v>100</v>
      </c>
      <c r="L302" s="14">
        <v>100</v>
      </c>
      <c r="M302" s="14">
        <v>2</v>
      </c>
      <c r="N302" s="14" t="b">
        <v>0</v>
      </c>
    </row>
    <row r="303" spans="2:14" ht="15" x14ac:dyDescent="0.4">
      <c r="B303" s="14">
        <v>252</v>
      </c>
      <c r="C303" s="14" t="s">
        <v>466</v>
      </c>
      <c r="D303" s="14" t="s">
        <v>137</v>
      </c>
      <c r="E303" s="14" t="str">
        <f t="shared" ref="E303:E305" si="32">E302</f>
        <v>Grass</v>
      </c>
      <c r="F303" s="14">
        <v>310</v>
      </c>
      <c r="G303" s="14">
        <v>40</v>
      </c>
      <c r="H303" s="14">
        <v>45</v>
      </c>
      <c r="I303" s="14">
        <v>35</v>
      </c>
      <c r="J303" s="14">
        <v>65</v>
      </c>
      <c r="K303" s="14">
        <v>55</v>
      </c>
      <c r="L303" s="14">
        <v>70</v>
      </c>
      <c r="M303" s="14">
        <v>3</v>
      </c>
      <c r="N303" s="14" t="b">
        <v>0</v>
      </c>
    </row>
    <row r="304" spans="2:14" ht="15" x14ac:dyDescent="0.4">
      <c r="B304" s="14">
        <v>253</v>
      </c>
      <c r="C304" s="14" t="s">
        <v>465</v>
      </c>
      <c r="D304" s="14" t="s">
        <v>137</v>
      </c>
      <c r="E304" s="14" t="str">
        <f t="shared" si="32"/>
        <v>Grass</v>
      </c>
      <c r="F304" s="14">
        <v>405</v>
      </c>
      <c r="G304" s="14">
        <v>50</v>
      </c>
      <c r="H304" s="14">
        <v>65</v>
      </c>
      <c r="I304" s="14">
        <v>45</v>
      </c>
      <c r="J304" s="14">
        <v>85</v>
      </c>
      <c r="K304" s="14">
        <v>65</v>
      </c>
      <c r="L304" s="14">
        <v>95</v>
      </c>
      <c r="M304" s="14">
        <v>3</v>
      </c>
      <c r="N304" s="14" t="b">
        <v>0</v>
      </c>
    </row>
    <row r="305" spans="2:14" ht="15" x14ac:dyDescent="0.4">
      <c r="B305" s="14">
        <v>254</v>
      </c>
      <c r="C305" s="14" t="s">
        <v>464</v>
      </c>
      <c r="D305" s="14" t="s">
        <v>137</v>
      </c>
      <c r="E305" s="14" t="str">
        <f t="shared" si="32"/>
        <v>Grass</v>
      </c>
      <c r="F305" s="14">
        <v>530</v>
      </c>
      <c r="G305" s="14">
        <v>70</v>
      </c>
      <c r="H305" s="14">
        <v>85</v>
      </c>
      <c r="I305" s="14">
        <v>65</v>
      </c>
      <c r="J305" s="14">
        <v>105</v>
      </c>
      <c r="K305" s="14">
        <v>85</v>
      </c>
      <c r="L305" s="14">
        <v>120</v>
      </c>
      <c r="M305" s="14">
        <v>3</v>
      </c>
      <c r="N305" s="14" t="b">
        <v>0</v>
      </c>
    </row>
    <row r="306" spans="2:14" ht="15" x14ac:dyDescent="0.4">
      <c r="B306" s="14">
        <v>254</v>
      </c>
      <c r="C306" s="14" t="s">
        <v>463</v>
      </c>
      <c r="D306" s="14" t="s">
        <v>137</v>
      </c>
      <c r="E306" s="14" t="s">
        <v>233</v>
      </c>
      <c r="F306" s="14">
        <v>630</v>
      </c>
      <c r="G306" s="14">
        <v>70</v>
      </c>
      <c r="H306" s="14">
        <v>110</v>
      </c>
      <c r="I306" s="14">
        <v>75</v>
      </c>
      <c r="J306" s="14">
        <v>145</v>
      </c>
      <c r="K306" s="14">
        <v>85</v>
      </c>
      <c r="L306" s="14">
        <v>145</v>
      </c>
      <c r="M306" s="14">
        <v>3</v>
      </c>
      <c r="N306" s="14" t="b">
        <v>0</v>
      </c>
    </row>
    <row r="307" spans="2:14" ht="15" x14ac:dyDescent="0.4">
      <c r="B307" s="14">
        <v>255</v>
      </c>
      <c r="C307" s="14" t="s">
        <v>462</v>
      </c>
      <c r="D307" s="14" t="s">
        <v>133</v>
      </c>
      <c r="E307" s="14" t="str">
        <f>E306</f>
        <v>Dragon</v>
      </c>
      <c r="F307" s="14">
        <v>310</v>
      </c>
      <c r="G307" s="14">
        <v>45</v>
      </c>
      <c r="H307" s="14">
        <v>60</v>
      </c>
      <c r="I307" s="14">
        <v>40</v>
      </c>
      <c r="J307" s="14">
        <v>70</v>
      </c>
      <c r="K307" s="14">
        <v>50</v>
      </c>
      <c r="L307" s="14">
        <v>45</v>
      </c>
      <c r="M307" s="14">
        <v>3</v>
      </c>
      <c r="N307" s="14" t="b">
        <v>0</v>
      </c>
    </row>
    <row r="308" spans="2:14" ht="15" x14ac:dyDescent="0.4">
      <c r="B308" s="14">
        <v>256</v>
      </c>
      <c r="C308" s="14" t="s">
        <v>461</v>
      </c>
      <c r="D308" s="14" t="s">
        <v>133</v>
      </c>
      <c r="E308" s="14" t="s">
        <v>226</v>
      </c>
      <c r="F308" s="14">
        <v>405</v>
      </c>
      <c r="G308" s="14">
        <v>60</v>
      </c>
      <c r="H308" s="14">
        <v>85</v>
      </c>
      <c r="I308" s="14">
        <v>60</v>
      </c>
      <c r="J308" s="14">
        <v>85</v>
      </c>
      <c r="K308" s="14">
        <v>60</v>
      </c>
      <c r="L308" s="14">
        <v>55</v>
      </c>
      <c r="M308" s="14">
        <v>3</v>
      </c>
      <c r="N308" s="14" t="b">
        <v>0</v>
      </c>
    </row>
    <row r="309" spans="2:14" ht="15" x14ac:dyDescent="0.4">
      <c r="B309" s="14">
        <v>257</v>
      </c>
      <c r="C309" s="14" t="s">
        <v>460</v>
      </c>
      <c r="D309" s="14" t="s">
        <v>133</v>
      </c>
      <c r="E309" s="14" t="s">
        <v>226</v>
      </c>
      <c r="F309" s="14">
        <v>530</v>
      </c>
      <c r="G309" s="14">
        <v>80</v>
      </c>
      <c r="H309" s="14">
        <v>120</v>
      </c>
      <c r="I309" s="14">
        <v>70</v>
      </c>
      <c r="J309" s="14">
        <v>110</v>
      </c>
      <c r="K309" s="14">
        <v>70</v>
      </c>
      <c r="L309" s="14">
        <v>80</v>
      </c>
      <c r="M309" s="14">
        <v>3</v>
      </c>
      <c r="N309" s="14" t="b">
        <v>0</v>
      </c>
    </row>
    <row r="310" spans="2:14" ht="15" x14ac:dyDescent="0.4">
      <c r="B310" s="14">
        <v>257</v>
      </c>
      <c r="C310" s="14" t="s">
        <v>459</v>
      </c>
      <c r="D310" s="14" t="s">
        <v>133</v>
      </c>
      <c r="E310" s="14" t="s">
        <v>226</v>
      </c>
      <c r="F310" s="14">
        <v>630</v>
      </c>
      <c r="G310" s="14">
        <v>80</v>
      </c>
      <c r="H310" s="14">
        <v>160</v>
      </c>
      <c r="I310" s="14">
        <v>80</v>
      </c>
      <c r="J310" s="14">
        <v>130</v>
      </c>
      <c r="K310" s="14">
        <v>80</v>
      </c>
      <c r="L310" s="14">
        <v>100</v>
      </c>
      <c r="M310" s="14">
        <v>3</v>
      </c>
      <c r="N310" s="14" t="b">
        <v>0</v>
      </c>
    </row>
    <row r="311" spans="2:14" ht="15" x14ac:dyDescent="0.4">
      <c r="B311" s="14">
        <v>258</v>
      </c>
      <c r="C311" s="14" t="s">
        <v>458</v>
      </c>
      <c r="D311" s="14" t="s">
        <v>129</v>
      </c>
      <c r="E311" s="14" t="str">
        <f>E310</f>
        <v>Fighting</v>
      </c>
      <c r="F311" s="14">
        <v>310</v>
      </c>
      <c r="G311" s="14">
        <v>50</v>
      </c>
      <c r="H311" s="14">
        <v>70</v>
      </c>
      <c r="I311" s="14">
        <v>50</v>
      </c>
      <c r="J311" s="14">
        <v>50</v>
      </c>
      <c r="K311" s="14">
        <v>50</v>
      </c>
      <c r="L311" s="14">
        <v>40</v>
      </c>
      <c r="M311" s="14">
        <v>3</v>
      </c>
      <c r="N311" s="14" t="b">
        <v>0</v>
      </c>
    </row>
    <row r="312" spans="2:14" ht="15" x14ac:dyDescent="0.4">
      <c r="B312" s="14">
        <v>259</v>
      </c>
      <c r="C312" s="14" t="s">
        <v>457</v>
      </c>
      <c r="D312" s="14" t="s">
        <v>129</v>
      </c>
      <c r="E312" s="14" t="s">
        <v>232</v>
      </c>
      <c r="F312" s="14">
        <v>405</v>
      </c>
      <c r="G312" s="14">
        <v>70</v>
      </c>
      <c r="H312" s="14">
        <v>85</v>
      </c>
      <c r="I312" s="14">
        <v>70</v>
      </c>
      <c r="J312" s="14">
        <v>60</v>
      </c>
      <c r="K312" s="14">
        <v>70</v>
      </c>
      <c r="L312" s="14">
        <v>50</v>
      </c>
      <c r="M312" s="14">
        <v>3</v>
      </c>
      <c r="N312" s="14" t="b">
        <v>0</v>
      </c>
    </row>
    <row r="313" spans="2:14" ht="15" x14ac:dyDescent="0.4">
      <c r="B313" s="14">
        <v>260</v>
      </c>
      <c r="C313" s="14" t="s">
        <v>456</v>
      </c>
      <c r="D313" s="14" t="s">
        <v>129</v>
      </c>
      <c r="E313" s="14" t="s">
        <v>232</v>
      </c>
      <c r="F313" s="14">
        <v>535</v>
      </c>
      <c r="G313" s="14">
        <v>100</v>
      </c>
      <c r="H313" s="14">
        <v>110</v>
      </c>
      <c r="I313" s="14">
        <v>90</v>
      </c>
      <c r="J313" s="14">
        <v>85</v>
      </c>
      <c r="K313" s="14">
        <v>90</v>
      </c>
      <c r="L313" s="14">
        <v>60</v>
      </c>
      <c r="M313" s="14">
        <v>3</v>
      </c>
      <c r="N313" s="14" t="b">
        <v>0</v>
      </c>
    </row>
    <row r="314" spans="2:14" ht="15" x14ac:dyDescent="0.4">
      <c r="B314" s="14">
        <v>260</v>
      </c>
      <c r="C314" s="14" t="s">
        <v>455</v>
      </c>
      <c r="D314" s="14" t="s">
        <v>129</v>
      </c>
      <c r="E314" s="14" t="s">
        <v>232</v>
      </c>
      <c r="F314" s="14">
        <v>635</v>
      </c>
      <c r="G314" s="14">
        <v>100</v>
      </c>
      <c r="H314" s="14">
        <v>150</v>
      </c>
      <c r="I314" s="14">
        <v>110</v>
      </c>
      <c r="J314" s="14">
        <v>95</v>
      </c>
      <c r="K314" s="14">
        <v>110</v>
      </c>
      <c r="L314" s="14">
        <v>70</v>
      </c>
      <c r="M314" s="14">
        <v>3</v>
      </c>
      <c r="N314" s="14" t="b">
        <v>0</v>
      </c>
    </row>
    <row r="315" spans="2:14" ht="15" x14ac:dyDescent="0.4">
      <c r="B315" s="14">
        <v>261</v>
      </c>
      <c r="C315" s="14" t="s">
        <v>454</v>
      </c>
      <c r="D315" s="14" t="s">
        <v>238</v>
      </c>
      <c r="E315" s="14" t="str">
        <f t="shared" ref="E315:E320" si="33">E314</f>
        <v>Ground</v>
      </c>
      <c r="F315" s="14">
        <v>220</v>
      </c>
      <c r="G315" s="14">
        <v>35</v>
      </c>
      <c r="H315" s="14">
        <v>55</v>
      </c>
      <c r="I315" s="14">
        <v>35</v>
      </c>
      <c r="J315" s="14">
        <v>30</v>
      </c>
      <c r="K315" s="14">
        <v>30</v>
      </c>
      <c r="L315" s="14">
        <v>35</v>
      </c>
      <c r="M315" s="14">
        <v>3</v>
      </c>
      <c r="N315" s="14" t="b">
        <v>0</v>
      </c>
    </row>
    <row r="316" spans="2:14" ht="15" x14ac:dyDescent="0.4">
      <c r="B316" s="14">
        <v>262</v>
      </c>
      <c r="C316" s="14" t="s">
        <v>453</v>
      </c>
      <c r="D316" s="14" t="s">
        <v>238</v>
      </c>
      <c r="E316" s="14" t="str">
        <f t="shared" si="33"/>
        <v>Ground</v>
      </c>
      <c r="F316" s="14">
        <v>420</v>
      </c>
      <c r="G316" s="14">
        <v>70</v>
      </c>
      <c r="H316" s="14">
        <v>90</v>
      </c>
      <c r="I316" s="14">
        <v>70</v>
      </c>
      <c r="J316" s="14">
        <v>60</v>
      </c>
      <c r="K316" s="14">
        <v>60</v>
      </c>
      <c r="L316" s="14">
        <v>70</v>
      </c>
      <c r="M316" s="14">
        <v>3</v>
      </c>
      <c r="N316" s="14" t="b">
        <v>0</v>
      </c>
    </row>
    <row r="317" spans="2:14" ht="15" x14ac:dyDescent="0.4">
      <c r="B317" s="14">
        <v>263</v>
      </c>
      <c r="C317" s="14" t="s">
        <v>452</v>
      </c>
      <c r="D317" s="14" t="s">
        <v>230</v>
      </c>
      <c r="E317" s="14" t="str">
        <f t="shared" si="33"/>
        <v>Ground</v>
      </c>
      <c r="F317" s="14">
        <v>240</v>
      </c>
      <c r="G317" s="14">
        <v>38</v>
      </c>
      <c r="H317" s="14">
        <v>30</v>
      </c>
      <c r="I317" s="14">
        <v>41</v>
      </c>
      <c r="J317" s="14">
        <v>30</v>
      </c>
      <c r="K317" s="14">
        <v>41</v>
      </c>
      <c r="L317" s="14">
        <v>60</v>
      </c>
      <c r="M317" s="14">
        <v>3</v>
      </c>
      <c r="N317" s="14" t="b">
        <v>0</v>
      </c>
    </row>
    <row r="318" spans="2:14" ht="15" x14ac:dyDescent="0.4">
      <c r="B318" s="14">
        <v>264</v>
      </c>
      <c r="C318" s="14" t="s">
        <v>451</v>
      </c>
      <c r="D318" s="14" t="s">
        <v>230</v>
      </c>
      <c r="E318" s="14" t="str">
        <f t="shared" si="33"/>
        <v>Ground</v>
      </c>
      <c r="F318" s="14">
        <v>420</v>
      </c>
      <c r="G318" s="14">
        <v>78</v>
      </c>
      <c r="H318" s="14">
        <v>70</v>
      </c>
      <c r="I318" s="14">
        <v>61</v>
      </c>
      <c r="J318" s="14">
        <v>50</v>
      </c>
      <c r="K318" s="14">
        <v>61</v>
      </c>
      <c r="L318" s="14">
        <v>100</v>
      </c>
      <c r="M318" s="14">
        <v>3</v>
      </c>
      <c r="N318" s="14" t="b">
        <v>0</v>
      </c>
    </row>
    <row r="319" spans="2:14" ht="15" x14ac:dyDescent="0.4">
      <c r="B319" s="14">
        <v>265</v>
      </c>
      <c r="C319" s="14" t="s">
        <v>450</v>
      </c>
      <c r="D319" s="14" t="s">
        <v>273</v>
      </c>
      <c r="E319" s="14" t="str">
        <f t="shared" si="33"/>
        <v>Ground</v>
      </c>
      <c r="F319" s="14">
        <v>195</v>
      </c>
      <c r="G319" s="14">
        <v>45</v>
      </c>
      <c r="H319" s="14">
        <v>45</v>
      </c>
      <c r="I319" s="14">
        <v>35</v>
      </c>
      <c r="J319" s="14">
        <v>20</v>
      </c>
      <c r="K319" s="14">
        <v>30</v>
      </c>
      <c r="L319" s="14">
        <v>20</v>
      </c>
      <c r="M319" s="14">
        <v>3</v>
      </c>
      <c r="N319" s="14" t="b">
        <v>0</v>
      </c>
    </row>
    <row r="320" spans="2:14" ht="15" x14ac:dyDescent="0.4">
      <c r="B320" s="14">
        <v>266</v>
      </c>
      <c r="C320" s="14" t="s">
        <v>449</v>
      </c>
      <c r="D320" s="14" t="s">
        <v>273</v>
      </c>
      <c r="E320" s="14" t="str">
        <f t="shared" si="33"/>
        <v>Ground</v>
      </c>
      <c r="F320" s="14">
        <v>205</v>
      </c>
      <c r="G320" s="14">
        <v>50</v>
      </c>
      <c r="H320" s="14">
        <v>35</v>
      </c>
      <c r="I320" s="14">
        <v>55</v>
      </c>
      <c r="J320" s="14">
        <v>25</v>
      </c>
      <c r="K320" s="14">
        <v>25</v>
      </c>
      <c r="L320" s="14">
        <v>15</v>
      </c>
      <c r="M320" s="14">
        <v>3</v>
      </c>
      <c r="N320" s="14" t="b">
        <v>0</v>
      </c>
    </row>
    <row r="321" spans="2:14" ht="15" x14ac:dyDescent="0.4">
      <c r="B321" s="14">
        <v>267</v>
      </c>
      <c r="C321" s="14" t="s">
        <v>448</v>
      </c>
      <c r="D321" s="14" t="s">
        <v>273</v>
      </c>
      <c r="E321" s="14" t="s">
        <v>241</v>
      </c>
      <c r="F321" s="14">
        <v>395</v>
      </c>
      <c r="G321" s="14">
        <v>60</v>
      </c>
      <c r="H321" s="14">
        <v>70</v>
      </c>
      <c r="I321" s="14">
        <v>50</v>
      </c>
      <c r="J321" s="14">
        <v>100</v>
      </c>
      <c r="K321" s="14">
        <v>50</v>
      </c>
      <c r="L321" s="14">
        <v>65</v>
      </c>
      <c r="M321" s="14">
        <v>3</v>
      </c>
      <c r="N321" s="14" t="b">
        <v>0</v>
      </c>
    </row>
    <row r="322" spans="2:14" ht="15" x14ac:dyDescent="0.4">
      <c r="B322" s="14">
        <v>268</v>
      </c>
      <c r="C322" s="14" t="s">
        <v>447</v>
      </c>
      <c r="D322" s="14" t="s">
        <v>273</v>
      </c>
      <c r="E322" s="14" t="str">
        <f>E321</f>
        <v>Flying</v>
      </c>
      <c r="F322" s="14">
        <v>205</v>
      </c>
      <c r="G322" s="14">
        <v>50</v>
      </c>
      <c r="H322" s="14">
        <v>35</v>
      </c>
      <c r="I322" s="14">
        <v>55</v>
      </c>
      <c r="J322" s="14">
        <v>25</v>
      </c>
      <c r="K322" s="14">
        <v>25</v>
      </c>
      <c r="L322" s="14">
        <v>15</v>
      </c>
      <c r="M322" s="14">
        <v>3</v>
      </c>
      <c r="N322" s="14" t="b">
        <v>0</v>
      </c>
    </row>
    <row r="323" spans="2:14" ht="15" x14ac:dyDescent="0.4">
      <c r="B323" s="14">
        <v>269</v>
      </c>
      <c r="C323" s="14" t="s">
        <v>446</v>
      </c>
      <c r="D323" s="14" t="s">
        <v>273</v>
      </c>
      <c r="E323" s="14" t="s">
        <v>251</v>
      </c>
      <c r="F323" s="14">
        <v>385</v>
      </c>
      <c r="G323" s="14">
        <v>60</v>
      </c>
      <c r="H323" s="14">
        <v>50</v>
      </c>
      <c r="I323" s="14">
        <v>70</v>
      </c>
      <c r="J323" s="14">
        <v>50</v>
      </c>
      <c r="K323" s="14">
        <v>90</v>
      </c>
      <c r="L323" s="14">
        <v>65</v>
      </c>
      <c r="M323" s="14">
        <v>3</v>
      </c>
      <c r="N323" s="14" t="b">
        <v>0</v>
      </c>
    </row>
    <row r="324" spans="2:14" ht="15" x14ac:dyDescent="0.4">
      <c r="B324" s="14">
        <v>270</v>
      </c>
      <c r="C324" s="14" t="s">
        <v>445</v>
      </c>
      <c r="D324" s="14" t="s">
        <v>129</v>
      </c>
      <c r="E324" s="14" t="s">
        <v>137</v>
      </c>
      <c r="F324" s="14">
        <v>220</v>
      </c>
      <c r="G324" s="14">
        <v>40</v>
      </c>
      <c r="H324" s="14">
        <v>30</v>
      </c>
      <c r="I324" s="14">
        <v>30</v>
      </c>
      <c r="J324" s="14">
        <v>40</v>
      </c>
      <c r="K324" s="14">
        <v>50</v>
      </c>
      <c r="L324" s="14">
        <v>30</v>
      </c>
      <c r="M324" s="14">
        <v>3</v>
      </c>
      <c r="N324" s="14" t="b">
        <v>0</v>
      </c>
    </row>
    <row r="325" spans="2:14" ht="15" x14ac:dyDescent="0.4">
      <c r="B325" s="14">
        <v>271</v>
      </c>
      <c r="C325" s="14" t="s">
        <v>444</v>
      </c>
      <c r="D325" s="14" t="s">
        <v>129</v>
      </c>
      <c r="E325" s="14" t="s">
        <v>137</v>
      </c>
      <c r="F325" s="14">
        <v>340</v>
      </c>
      <c r="G325" s="14">
        <v>60</v>
      </c>
      <c r="H325" s="14">
        <v>50</v>
      </c>
      <c r="I325" s="14">
        <v>50</v>
      </c>
      <c r="J325" s="14">
        <v>60</v>
      </c>
      <c r="K325" s="14">
        <v>70</v>
      </c>
      <c r="L325" s="14">
        <v>50</v>
      </c>
      <c r="M325" s="14">
        <v>3</v>
      </c>
      <c r="N325" s="14" t="b">
        <v>0</v>
      </c>
    </row>
    <row r="326" spans="2:14" ht="15" x14ac:dyDescent="0.4">
      <c r="B326" s="14">
        <v>272</v>
      </c>
      <c r="C326" s="14" t="s">
        <v>443</v>
      </c>
      <c r="D326" s="14" t="s">
        <v>129</v>
      </c>
      <c r="E326" s="14" t="s">
        <v>137</v>
      </c>
      <c r="F326" s="14">
        <v>480</v>
      </c>
      <c r="G326" s="14">
        <v>80</v>
      </c>
      <c r="H326" s="14">
        <v>70</v>
      </c>
      <c r="I326" s="14">
        <v>70</v>
      </c>
      <c r="J326" s="14">
        <v>90</v>
      </c>
      <c r="K326" s="14">
        <v>100</v>
      </c>
      <c r="L326" s="14">
        <v>70</v>
      </c>
      <c r="M326" s="14">
        <v>3</v>
      </c>
      <c r="N326" s="14" t="b">
        <v>0</v>
      </c>
    </row>
    <row r="327" spans="2:14" ht="15" x14ac:dyDescent="0.4">
      <c r="B327" s="14">
        <v>273</v>
      </c>
      <c r="C327" s="14" t="s">
        <v>442</v>
      </c>
      <c r="D327" s="14" t="s">
        <v>137</v>
      </c>
      <c r="E327" s="14" t="str">
        <f>E326</f>
        <v>Grass</v>
      </c>
      <c r="F327" s="14">
        <v>220</v>
      </c>
      <c r="G327" s="14">
        <v>40</v>
      </c>
      <c r="H327" s="14">
        <v>40</v>
      </c>
      <c r="I327" s="14">
        <v>50</v>
      </c>
      <c r="J327" s="14">
        <v>30</v>
      </c>
      <c r="K327" s="14">
        <v>30</v>
      </c>
      <c r="L327" s="14">
        <v>30</v>
      </c>
      <c r="M327" s="14">
        <v>3</v>
      </c>
      <c r="N327" s="14" t="b">
        <v>0</v>
      </c>
    </row>
    <row r="328" spans="2:14" ht="15" x14ac:dyDescent="0.4">
      <c r="B328" s="14">
        <v>274</v>
      </c>
      <c r="C328" s="14" t="s">
        <v>441</v>
      </c>
      <c r="D328" s="14" t="s">
        <v>137</v>
      </c>
      <c r="E328" s="14" t="s">
        <v>238</v>
      </c>
      <c r="F328" s="14">
        <v>340</v>
      </c>
      <c r="G328" s="14">
        <v>70</v>
      </c>
      <c r="H328" s="14">
        <v>70</v>
      </c>
      <c r="I328" s="14">
        <v>40</v>
      </c>
      <c r="J328" s="14">
        <v>60</v>
      </c>
      <c r="K328" s="14">
        <v>40</v>
      </c>
      <c r="L328" s="14">
        <v>60</v>
      </c>
      <c r="M328" s="14">
        <v>3</v>
      </c>
      <c r="N328" s="14" t="b">
        <v>0</v>
      </c>
    </row>
    <row r="329" spans="2:14" ht="15" x14ac:dyDescent="0.4">
      <c r="B329" s="14">
        <v>275</v>
      </c>
      <c r="C329" s="14" t="s">
        <v>440</v>
      </c>
      <c r="D329" s="14" t="s">
        <v>137</v>
      </c>
      <c r="E329" s="14" t="s">
        <v>238</v>
      </c>
      <c r="F329" s="14">
        <v>480</v>
      </c>
      <c r="G329" s="14">
        <v>90</v>
      </c>
      <c r="H329" s="14">
        <v>100</v>
      </c>
      <c r="I329" s="14">
        <v>60</v>
      </c>
      <c r="J329" s="14">
        <v>90</v>
      </c>
      <c r="K329" s="14">
        <v>60</v>
      </c>
      <c r="L329" s="14">
        <v>80</v>
      </c>
      <c r="M329" s="14">
        <v>3</v>
      </c>
      <c r="N329" s="14" t="b">
        <v>0</v>
      </c>
    </row>
    <row r="330" spans="2:14" ht="15" x14ac:dyDescent="0.4">
      <c r="B330" s="14">
        <v>276</v>
      </c>
      <c r="C330" s="14" t="s">
        <v>439</v>
      </c>
      <c r="D330" s="14" t="s">
        <v>230</v>
      </c>
      <c r="E330" s="14" t="s">
        <v>241</v>
      </c>
      <c r="F330" s="14">
        <v>270</v>
      </c>
      <c r="G330" s="14">
        <v>40</v>
      </c>
      <c r="H330" s="14">
        <v>55</v>
      </c>
      <c r="I330" s="14">
        <v>30</v>
      </c>
      <c r="J330" s="14">
        <v>30</v>
      </c>
      <c r="K330" s="14">
        <v>30</v>
      </c>
      <c r="L330" s="14">
        <v>85</v>
      </c>
      <c r="M330" s="14">
        <v>3</v>
      </c>
      <c r="N330" s="14" t="b">
        <v>0</v>
      </c>
    </row>
    <row r="331" spans="2:14" ht="15" x14ac:dyDescent="0.4">
      <c r="B331" s="14">
        <v>277</v>
      </c>
      <c r="C331" s="14" t="s">
        <v>438</v>
      </c>
      <c r="D331" s="14" t="s">
        <v>230</v>
      </c>
      <c r="E331" s="14" t="s">
        <v>241</v>
      </c>
      <c r="F331" s="14">
        <v>430</v>
      </c>
      <c r="G331" s="14">
        <v>60</v>
      </c>
      <c r="H331" s="14">
        <v>85</v>
      </c>
      <c r="I331" s="14">
        <v>60</v>
      </c>
      <c r="J331" s="14">
        <v>50</v>
      </c>
      <c r="K331" s="14">
        <v>50</v>
      </c>
      <c r="L331" s="14">
        <v>125</v>
      </c>
      <c r="M331" s="14">
        <v>3</v>
      </c>
      <c r="N331" s="14" t="b">
        <v>0</v>
      </c>
    </row>
    <row r="332" spans="2:14" ht="15" x14ac:dyDescent="0.4">
      <c r="B332" s="14">
        <v>278</v>
      </c>
      <c r="C332" s="14" t="s">
        <v>437</v>
      </c>
      <c r="D332" s="14" t="s">
        <v>129</v>
      </c>
      <c r="E332" s="14" t="s">
        <v>241</v>
      </c>
      <c r="F332" s="14">
        <v>270</v>
      </c>
      <c r="G332" s="14">
        <v>40</v>
      </c>
      <c r="H332" s="14">
        <v>30</v>
      </c>
      <c r="I332" s="14">
        <v>30</v>
      </c>
      <c r="J332" s="14">
        <v>55</v>
      </c>
      <c r="K332" s="14">
        <v>30</v>
      </c>
      <c r="L332" s="14">
        <v>85</v>
      </c>
      <c r="M332" s="14">
        <v>3</v>
      </c>
      <c r="N332" s="14" t="b">
        <v>0</v>
      </c>
    </row>
    <row r="333" spans="2:14" ht="15" x14ac:dyDescent="0.4">
      <c r="B333" s="14">
        <v>279</v>
      </c>
      <c r="C333" s="14" t="s">
        <v>436</v>
      </c>
      <c r="D333" s="14" t="s">
        <v>129</v>
      </c>
      <c r="E333" s="14" t="s">
        <v>241</v>
      </c>
      <c r="F333" s="14">
        <v>430</v>
      </c>
      <c r="G333" s="14">
        <v>60</v>
      </c>
      <c r="H333" s="14">
        <v>50</v>
      </c>
      <c r="I333" s="14">
        <v>100</v>
      </c>
      <c r="J333" s="14">
        <v>85</v>
      </c>
      <c r="K333" s="14">
        <v>70</v>
      </c>
      <c r="L333" s="14">
        <v>65</v>
      </c>
      <c r="M333" s="14">
        <v>3</v>
      </c>
      <c r="N333" s="14" t="b">
        <v>0</v>
      </c>
    </row>
    <row r="334" spans="2:14" ht="15" x14ac:dyDescent="0.4">
      <c r="B334" s="14">
        <v>280</v>
      </c>
      <c r="C334" s="14" t="s">
        <v>435</v>
      </c>
      <c r="D334" s="14" t="s">
        <v>245</v>
      </c>
      <c r="E334" s="14" t="s">
        <v>244</v>
      </c>
      <c r="F334" s="14">
        <v>198</v>
      </c>
      <c r="G334" s="14">
        <v>28</v>
      </c>
      <c r="H334" s="14">
        <v>25</v>
      </c>
      <c r="I334" s="14">
        <v>25</v>
      </c>
      <c r="J334" s="14">
        <v>45</v>
      </c>
      <c r="K334" s="14">
        <v>35</v>
      </c>
      <c r="L334" s="14">
        <v>40</v>
      </c>
      <c r="M334" s="14">
        <v>3</v>
      </c>
      <c r="N334" s="14" t="b">
        <v>0</v>
      </c>
    </row>
    <row r="335" spans="2:14" ht="15" x14ac:dyDescent="0.4">
      <c r="B335" s="14">
        <v>281</v>
      </c>
      <c r="C335" s="14" t="s">
        <v>434</v>
      </c>
      <c r="D335" s="14" t="s">
        <v>245</v>
      </c>
      <c r="E335" s="14" t="s">
        <v>244</v>
      </c>
      <c r="F335" s="14">
        <v>278</v>
      </c>
      <c r="G335" s="14">
        <v>38</v>
      </c>
      <c r="H335" s="14">
        <v>35</v>
      </c>
      <c r="I335" s="14">
        <v>35</v>
      </c>
      <c r="J335" s="14">
        <v>65</v>
      </c>
      <c r="K335" s="14">
        <v>55</v>
      </c>
      <c r="L335" s="14">
        <v>50</v>
      </c>
      <c r="M335" s="14">
        <v>3</v>
      </c>
      <c r="N335" s="14" t="b">
        <v>0</v>
      </c>
    </row>
    <row r="336" spans="2:14" ht="15" x14ac:dyDescent="0.4">
      <c r="B336" s="14">
        <v>282</v>
      </c>
      <c r="C336" s="14" t="s">
        <v>433</v>
      </c>
      <c r="D336" s="14" t="s">
        <v>245</v>
      </c>
      <c r="E336" s="14" t="s">
        <v>244</v>
      </c>
      <c r="F336" s="14">
        <v>518</v>
      </c>
      <c r="G336" s="14">
        <v>68</v>
      </c>
      <c r="H336" s="14">
        <v>65</v>
      </c>
      <c r="I336" s="14">
        <v>65</v>
      </c>
      <c r="J336" s="14">
        <v>125</v>
      </c>
      <c r="K336" s="14">
        <v>115</v>
      </c>
      <c r="L336" s="14">
        <v>80</v>
      </c>
      <c r="M336" s="14">
        <v>3</v>
      </c>
      <c r="N336" s="14" t="b">
        <v>0</v>
      </c>
    </row>
    <row r="337" spans="2:14" ht="15" x14ac:dyDescent="0.4">
      <c r="B337" s="14">
        <v>282</v>
      </c>
      <c r="C337" s="14" t="s">
        <v>432</v>
      </c>
      <c r="D337" s="14" t="s">
        <v>245</v>
      </c>
      <c r="E337" s="14" t="s">
        <v>244</v>
      </c>
      <c r="F337" s="14">
        <v>618</v>
      </c>
      <c r="G337" s="14">
        <v>68</v>
      </c>
      <c r="H337" s="14">
        <v>85</v>
      </c>
      <c r="I337" s="14">
        <v>65</v>
      </c>
      <c r="J337" s="14">
        <v>165</v>
      </c>
      <c r="K337" s="14">
        <v>135</v>
      </c>
      <c r="L337" s="14">
        <v>100</v>
      </c>
      <c r="M337" s="14">
        <v>3</v>
      </c>
      <c r="N337" s="14" t="b">
        <v>0</v>
      </c>
    </row>
    <row r="338" spans="2:14" ht="15" x14ac:dyDescent="0.4">
      <c r="B338" s="14">
        <v>283</v>
      </c>
      <c r="C338" s="14" t="s">
        <v>431</v>
      </c>
      <c r="D338" s="14" t="s">
        <v>273</v>
      </c>
      <c r="E338" s="14" t="s">
        <v>129</v>
      </c>
      <c r="F338" s="14">
        <v>269</v>
      </c>
      <c r="G338" s="14">
        <v>40</v>
      </c>
      <c r="H338" s="14">
        <v>30</v>
      </c>
      <c r="I338" s="14">
        <v>32</v>
      </c>
      <c r="J338" s="14">
        <v>50</v>
      </c>
      <c r="K338" s="14">
        <v>52</v>
      </c>
      <c r="L338" s="14">
        <v>65</v>
      </c>
      <c r="M338" s="14">
        <v>3</v>
      </c>
      <c r="N338" s="14" t="b">
        <v>0</v>
      </c>
    </row>
    <row r="339" spans="2:14" ht="15" x14ac:dyDescent="0.4">
      <c r="B339" s="14">
        <v>284</v>
      </c>
      <c r="C339" s="14" t="s">
        <v>430</v>
      </c>
      <c r="D339" s="14" t="s">
        <v>273</v>
      </c>
      <c r="E339" s="14" t="s">
        <v>241</v>
      </c>
      <c r="F339" s="14">
        <v>414</v>
      </c>
      <c r="G339" s="14">
        <v>70</v>
      </c>
      <c r="H339" s="14">
        <v>60</v>
      </c>
      <c r="I339" s="14">
        <v>62</v>
      </c>
      <c r="J339" s="14">
        <v>80</v>
      </c>
      <c r="K339" s="14">
        <v>82</v>
      </c>
      <c r="L339" s="14">
        <v>60</v>
      </c>
      <c r="M339" s="14">
        <v>3</v>
      </c>
      <c r="N339" s="14" t="b">
        <v>0</v>
      </c>
    </row>
    <row r="340" spans="2:14" ht="15" x14ac:dyDescent="0.4">
      <c r="B340" s="14">
        <v>285</v>
      </c>
      <c r="C340" s="14" t="s">
        <v>429</v>
      </c>
      <c r="D340" s="14" t="s">
        <v>137</v>
      </c>
      <c r="E340" s="14" t="str">
        <f>E339</f>
        <v>Flying</v>
      </c>
      <c r="F340" s="14">
        <v>295</v>
      </c>
      <c r="G340" s="14">
        <v>60</v>
      </c>
      <c r="H340" s="14">
        <v>40</v>
      </c>
      <c r="I340" s="14">
        <v>60</v>
      </c>
      <c r="J340" s="14">
        <v>40</v>
      </c>
      <c r="K340" s="14">
        <v>60</v>
      </c>
      <c r="L340" s="14">
        <v>35</v>
      </c>
      <c r="M340" s="14">
        <v>3</v>
      </c>
      <c r="N340" s="14" t="b">
        <v>0</v>
      </c>
    </row>
    <row r="341" spans="2:14" ht="15" x14ac:dyDescent="0.4">
      <c r="B341" s="14">
        <v>286</v>
      </c>
      <c r="C341" s="14" t="s">
        <v>428</v>
      </c>
      <c r="D341" s="14" t="s">
        <v>137</v>
      </c>
      <c r="E341" s="14" t="s">
        <v>226</v>
      </c>
      <c r="F341" s="14">
        <v>460</v>
      </c>
      <c r="G341" s="14">
        <v>60</v>
      </c>
      <c r="H341" s="14">
        <v>130</v>
      </c>
      <c r="I341" s="14">
        <v>80</v>
      </c>
      <c r="J341" s="14">
        <v>60</v>
      </c>
      <c r="K341" s="14">
        <v>60</v>
      </c>
      <c r="L341" s="14">
        <v>70</v>
      </c>
      <c r="M341" s="14">
        <v>3</v>
      </c>
      <c r="N341" s="14" t="b">
        <v>0</v>
      </c>
    </row>
    <row r="342" spans="2:14" ht="15" x14ac:dyDescent="0.4">
      <c r="B342" s="14">
        <v>287</v>
      </c>
      <c r="C342" s="14" t="s">
        <v>427</v>
      </c>
      <c r="D342" s="14" t="s">
        <v>230</v>
      </c>
      <c r="E342" s="14" t="str">
        <f t="shared" ref="E342:E344" si="34">E341</f>
        <v>Fighting</v>
      </c>
      <c r="F342" s="14">
        <v>280</v>
      </c>
      <c r="G342" s="14">
        <v>60</v>
      </c>
      <c r="H342" s="14">
        <v>60</v>
      </c>
      <c r="I342" s="14">
        <v>60</v>
      </c>
      <c r="J342" s="14">
        <v>35</v>
      </c>
      <c r="K342" s="14">
        <v>35</v>
      </c>
      <c r="L342" s="14">
        <v>30</v>
      </c>
      <c r="M342" s="14">
        <v>3</v>
      </c>
      <c r="N342" s="14" t="b">
        <v>0</v>
      </c>
    </row>
    <row r="343" spans="2:14" ht="15" x14ac:dyDescent="0.4">
      <c r="B343" s="14">
        <v>288</v>
      </c>
      <c r="C343" s="14" t="s">
        <v>426</v>
      </c>
      <c r="D343" s="14" t="s">
        <v>230</v>
      </c>
      <c r="E343" s="14" t="str">
        <f t="shared" si="34"/>
        <v>Fighting</v>
      </c>
      <c r="F343" s="14">
        <v>440</v>
      </c>
      <c r="G343" s="14">
        <v>80</v>
      </c>
      <c r="H343" s="14">
        <v>80</v>
      </c>
      <c r="I343" s="14">
        <v>80</v>
      </c>
      <c r="J343" s="14">
        <v>55</v>
      </c>
      <c r="K343" s="14">
        <v>55</v>
      </c>
      <c r="L343" s="14">
        <v>90</v>
      </c>
      <c r="M343" s="14">
        <v>3</v>
      </c>
      <c r="N343" s="14" t="b">
        <v>0</v>
      </c>
    </row>
    <row r="344" spans="2:14" ht="15" x14ac:dyDescent="0.4">
      <c r="B344" s="14">
        <v>289</v>
      </c>
      <c r="C344" s="14" t="s">
        <v>425</v>
      </c>
      <c r="D344" s="14" t="s">
        <v>230</v>
      </c>
      <c r="E344" s="14" t="str">
        <f t="shared" si="34"/>
        <v>Fighting</v>
      </c>
      <c r="F344" s="14">
        <v>670</v>
      </c>
      <c r="G344" s="14">
        <v>150</v>
      </c>
      <c r="H344" s="14">
        <v>160</v>
      </c>
      <c r="I344" s="14">
        <v>100</v>
      </c>
      <c r="J344" s="14">
        <v>95</v>
      </c>
      <c r="K344" s="14">
        <v>65</v>
      </c>
      <c r="L344" s="14">
        <v>100</v>
      </c>
      <c r="M344" s="14">
        <v>3</v>
      </c>
      <c r="N344" s="14" t="b">
        <v>0</v>
      </c>
    </row>
    <row r="345" spans="2:14" ht="15" x14ac:dyDescent="0.4">
      <c r="B345" s="14">
        <v>290</v>
      </c>
      <c r="C345" s="14" t="s">
        <v>424</v>
      </c>
      <c r="D345" s="14" t="s">
        <v>273</v>
      </c>
      <c r="E345" s="14" t="s">
        <v>232</v>
      </c>
      <c r="F345" s="14">
        <v>266</v>
      </c>
      <c r="G345" s="14">
        <v>31</v>
      </c>
      <c r="H345" s="14">
        <v>45</v>
      </c>
      <c r="I345" s="14">
        <v>90</v>
      </c>
      <c r="J345" s="14">
        <v>30</v>
      </c>
      <c r="K345" s="14">
        <v>30</v>
      </c>
      <c r="L345" s="14">
        <v>40</v>
      </c>
      <c r="M345" s="14">
        <v>3</v>
      </c>
      <c r="N345" s="14" t="b">
        <v>0</v>
      </c>
    </row>
    <row r="346" spans="2:14" ht="15" x14ac:dyDescent="0.4">
      <c r="B346" s="14">
        <v>291</v>
      </c>
      <c r="C346" s="14" t="s">
        <v>423</v>
      </c>
      <c r="D346" s="14" t="s">
        <v>273</v>
      </c>
      <c r="E346" s="14" t="s">
        <v>241</v>
      </c>
      <c r="F346" s="14">
        <v>456</v>
      </c>
      <c r="G346" s="14">
        <v>61</v>
      </c>
      <c r="H346" s="14">
        <v>90</v>
      </c>
      <c r="I346" s="14">
        <v>45</v>
      </c>
      <c r="J346" s="14">
        <v>50</v>
      </c>
      <c r="K346" s="14">
        <v>50</v>
      </c>
      <c r="L346" s="14">
        <v>160</v>
      </c>
      <c r="M346" s="14">
        <v>3</v>
      </c>
      <c r="N346" s="14" t="b">
        <v>0</v>
      </c>
    </row>
    <row r="347" spans="2:14" ht="15" x14ac:dyDescent="0.4">
      <c r="B347" s="14">
        <v>292</v>
      </c>
      <c r="C347" s="14" t="s">
        <v>422</v>
      </c>
      <c r="D347" s="14" t="s">
        <v>273</v>
      </c>
      <c r="E347" s="14" t="s">
        <v>239</v>
      </c>
      <c r="F347" s="14">
        <v>236</v>
      </c>
      <c r="G347" s="14">
        <v>1</v>
      </c>
      <c r="H347" s="14">
        <v>90</v>
      </c>
      <c r="I347" s="14">
        <v>45</v>
      </c>
      <c r="J347" s="14">
        <v>30</v>
      </c>
      <c r="K347" s="14">
        <v>30</v>
      </c>
      <c r="L347" s="14">
        <v>40</v>
      </c>
      <c r="M347" s="14">
        <v>3</v>
      </c>
      <c r="N347" s="14" t="b">
        <v>0</v>
      </c>
    </row>
    <row r="348" spans="2:14" ht="15" x14ac:dyDescent="0.4">
      <c r="B348" s="14">
        <v>293</v>
      </c>
      <c r="C348" s="14" t="s">
        <v>421</v>
      </c>
      <c r="D348" s="14" t="s">
        <v>230</v>
      </c>
      <c r="E348" s="14" t="str">
        <f t="shared" ref="E348:E352" si="35">E347</f>
        <v>Ghost</v>
      </c>
      <c r="F348" s="14">
        <v>240</v>
      </c>
      <c r="G348" s="14">
        <v>64</v>
      </c>
      <c r="H348" s="14">
        <v>51</v>
      </c>
      <c r="I348" s="14">
        <v>23</v>
      </c>
      <c r="J348" s="14">
        <v>51</v>
      </c>
      <c r="K348" s="14">
        <v>23</v>
      </c>
      <c r="L348" s="14">
        <v>28</v>
      </c>
      <c r="M348" s="14">
        <v>3</v>
      </c>
      <c r="N348" s="14" t="b">
        <v>0</v>
      </c>
    </row>
    <row r="349" spans="2:14" ht="15" x14ac:dyDescent="0.4">
      <c r="B349" s="14">
        <v>294</v>
      </c>
      <c r="C349" s="14" t="s">
        <v>420</v>
      </c>
      <c r="D349" s="14" t="s">
        <v>230</v>
      </c>
      <c r="E349" s="14" t="str">
        <f t="shared" si="35"/>
        <v>Ghost</v>
      </c>
      <c r="F349" s="14">
        <v>360</v>
      </c>
      <c r="G349" s="14">
        <v>84</v>
      </c>
      <c r="H349" s="14">
        <v>71</v>
      </c>
      <c r="I349" s="14">
        <v>43</v>
      </c>
      <c r="J349" s="14">
        <v>71</v>
      </c>
      <c r="K349" s="14">
        <v>43</v>
      </c>
      <c r="L349" s="14">
        <v>48</v>
      </c>
      <c r="M349" s="14">
        <v>3</v>
      </c>
      <c r="N349" s="14" t="b">
        <v>0</v>
      </c>
    </row>
    <row r="350" spans="2:14" ht="15" x14ac:dyDescent="0.4">
      <c r="B350" s="14">
        <v>295</v>
      </c>
      <c r="C350" s="14" t="s">
        <v>419</v>
      </c>
      <c r="D350" s="14" t="s">
        <v>230</v>
      </c>
      <c r="E350" s="14" t="str">
        <f t="shared" si="35"/>
        <v>Ghost</v>
      </c>
      <c r="F350" s="14">
        <v>490</v>
      </c>
      <c r="G350" s="14">
        <v>104</v>
      </c>
      <c r="H350" s="14">
        <v>91</v>
      </c>
      <c r="I350" s="14">
        <v>63</v>
      </c>
      <c r="J350" s="14">
        <v>91</v>
      </c>
      <c r="K350" s="14">
        <v>73</v>
      </c>
      <c r="L350" s="14">
        <v>68</v>
      </c>
      <c r="M350" s="14">
        <v>3</v>
      </c>
      <c r="N350" s="14" t="b">
        <v>0</v>
      </c>
    </row>
    <row r="351" spans="2:14" ht="15" x14ac:dyDescent="0.4">
      <c r="B351" s="14">
        <v>296</v>
      </c>
      <c r="C351" s="14" t="s">
        <v>418</v>
      </c>
      <c r="D351" s="14" t="s">
        <v>226</v>
      </c>
      <c r="E351" s="14" t="str">
        <f t="shared" si="35"/>
        <v>Ghost</v>
      </c>
      <c r="F351" s="14">
        <v>237</v>
      </c>
      <c r="G351" s="14">
        <v>72</v>
      </c>
      <c r="H351" s="14">
        <v>60</v>
      </c>
      <c r="I351" s="14">
        <v>30</v>
      </c>
      <c r="J351" s="14">
        <v>20</v>
      </c>
      <c r="K351" s="14">
        <v>30</v>
      </c>
      <c r="L351" s="14">
        <v>25</v>
      </c>
      <c r="M351" s="14">
        <v>3</v>
      </c>
      <c r="N351" s="14" t="b">
        <v>0</v>
      </c>
    </row>
    <row r="352" spans="2:14" ht="15" x14ac:dyDescent="0.4">
      <c r="B352" s="14">
        <v>297</v>
      </c>
      <c r="C352" s="14" t="s">
        <v>417</v>
      </c>
      <c r="D352" s="14" t="s">
        <v>226</v>
      </c>
      <c r="E352" s="14" t="str">
        <f t="shared" si="35"/>
        <v>Ghost</v>
      </c>
      <c r="F352" s="14">
        <v>474</v>
      </c>
      <c r="G352" s="14">
        <v>144</v>
      </c>
      <c r="H352" s="14">
        <v>120</v>
      </c>
      <c r="I352" s="14">
        <v>60</v>
      </c>
      <c r="J352" s="14">
        <v>40</v>
      </c>
      <c r="K352" s="14">
        <v>60</v>
      </c>
      <c r="L352" s="14">
        <v>50</v>
      </c>
      <c r="M352" s="14">
        <v>3</v>
      </c>
      <c r="N352" s="14" t="b">
        <v>0</v>
      </c>
    </row>
    <row r="353" spans="2:14" ht="15" x14ac:dyDescent="0.4">
      <c r="B353" s="14">
        <v>298</v>
      </c>
      <c r="C353" s="14" t="s">
        <v>416</v>
      </c>
      <c r="D353" s="14" t="s">
        <v>230</v>
      </c>
      <c r="E353" s="14" t="s">
        <v>244</v>
      </c>
      <c r="F353" s="14">
        <v>190</v>
      </c>
      <c r="G353" s="14">
        <v>50</v>
      </c>
      <c r="H353" s="14">
        <v>20</v>
      </c>
      <c r="I353" s="14">
        <v>40</v>
      </c>
      <c r="J353" s="14">
        <v>20</v>
      </c>
      <c r="K353" s="14">
        <v>40</v>
      </c>
      <c r="L353" s="14">
        <v>20</v>
      </c>
      <c r="M353" s="14">
        <v>3</v>
      </c>
      <c r="N353" s="14" t="b">
        <v>0</v>
      </c>
    </row>
    <row r="354" spans="2:14" ht="15" x14ac:dyDescent="0.4">
      <c r="B354" s="14">
        <v>299</v>
      </c>
      <c r="C354" s="14" t="s">
        <v>415</v>
      </c>
      <c r="D354" s="14" t="s">
        <v>247</v>
      </c>
      <c r="E354" s="14" t="str">
        <f t="shared" ref="E354:E356" si="36">E353</f>
        <v>Fairy</v>
      </c>
      <c r="F354" s="14">
        <v>375</v>
      </c>
      <c r="G354" s="14">
        <v>30</v>
      </c>
      <c r="H354" s="14">
        <v>45</v>
      </c>
      <c r="I354" s="14">
        <v>135</v>
      </c>
      <c r="J354" s="14">
        <v>45</v>
      </c>
      <c r="K354" s="14">
        <v>90</v>
      </c>
      <c r="L354" s="14">
        <v>30</v>
      </c>
      <c r="M354" s="14">
        <v>3</v>
      </c>
      <c r="N354" s="14" t="b">
        <v>0</v>
      </c>
    </row>
    <row r="355" spans="2:14" ht="15" x14ac:dyDescent="0.4">
      <c r="B355" s="14">
        <v>300</v>
      </c>
      <c r="C355" s="14" t="s">
        <v>414</v>
      </c>
      <c r="D355" s="14" t="s">
        <v>230</v>
      </c>
      <c r="E355" s="14" t="str">
        <f t="shared" si="36"/>
        <v>Fairy</v>
      </c>
      <c r="F355" s="14">
        <v>260</v>
      </c>
      <c r="G355" s="14">
        <v>50</v>
      </c>
      <c r="H355" s="14">
        <v>45</v>
      </c>
      <c r="I355" s="14">
        <v>45</v>
      </c>
      <c r="J355" s="14">
        <v>35</v>
      </c>
      <c r="K355" s="14">
        <v>35</v>
      </c>
      <c r="L355" s="14">
        <v>50</v>
      </c>
      <c r="M355" s="14">
        <v>3</v>
      </c>
      <c r="N355" s="14" t="b">
        <v>0</v>
      </c>
    </row>
    <row r="356" spans="2:14" ht="15" x14ac:dyDescent="0.4">
      <c r="B356" s="14">
        <v>301</v>
      </c>
      <c r="C356" s="14" t="s">
        <v>413</v>
      </c>
      <c r="D356" s="14" t="s">
        <v>230</v>
      </c>
      <c r="E356" s="14" t="str">
        <f t="shared" si="36"/>
        <v>Fairy</v>
      </c>
      <c r="F356" s="14">
        <v>380</v>
      </c>
      <c r="G356" s="14">
        <v>70</v>
      </c>
      <c r="H356" s="14">
        <v>65</v>
      </c>
      <c r="I356" s="14">
        <v>65</v>
      </c>
      <c r="J356" s="14">
        <v>55</v>
      </c>
      <c r="K356" s="14">
        <v>55</v>
      </c>
      <c r="L356" s="14">
        <v>70</v>
      </c>
      <c r="M356" s="14">
        <v>3</v>
      </c>
      <c r="N356" s="14" t="b">
        <v>0</v>
      </c>
    </row>
    <row r="357" spans="2:14" ht="15" x14ac:dyDescent="0.4">
      <c r="B357" s="14">
        <v>302</v>
      </c>
      <c r="C357" s="14" t="s">
        <v>412</v>
      </c>
      <c r="D357" s="14" t="s">
        <v>238</v>
      </c>
      <c r="E357" s="14" t="s">
        <v>239</v>
      </c>
      <c r="F357" s="14">
        <v>380</v>
      </c>
      <c r="G357" s="14">
        <v>50</v>
      </c>
      <c r="H357" s="14">
        <v>75</v>
      </c>
      <c r="I357" s="14">
        <v>75</v>
      </c>
      <c r="J357" s="14">
        <v>65</v>
      </c>
      <c r="K357" s="14">
        <v>65</v>
      </c>
      <c r="L357" s="14">
        <v>50</v>
      </c>
      <c r="M357" s="14">
        <v>3</v>
      </c>
      <c r="N357" s="14" t="b">
        <v>0</v>
      </c>
    </row>
    <row r="358" spans="2:14" ht="15" x14ac:dyDescent="0.4">
      <c r="B358" s="14">
        <v>302</v>
      </c>
      <c r="C358" s="14" t="s">
        <v>411</v>
      </c>
      <c r="D358" s="14" t="s">
        <v>238</v>
      </c>
      <c r="E358" s="14" t="s">
        <v>239</v>
      </c>
      <c r="F358" s="14">
        <v>480</v>
      </c>
      <c r="G358" s="14">
        <v>50</v>
      </c>
      <c r="H358" s="14">
        <v>85</v>
      </c>
      <c r="I358" s="14">
        <v>125</v>
      </c>
      <c r="J358" s="14">
        <v>85</v>
      </c>
      <c r="K358" s="14">
        <v>115</v>
      </c>
      <c r="L358" s="14">
        <v>20</v>
      </c>
      <c r="M358" s="14">
        <v>3</v>
      </c>
      <c r="N358" s="14" t="b">
        <v>0</v>
      </c>
    </row>
    <row r="359" spans="2:14" ht="15" x14ac:dyDescent="0.4">
      <c r="B359" s="14">
        <v>303</v>
      </c>
      <c r="C359" s="14" t="s">
        <v>410</v>
      </c>
      <c r="D359" s="14" t="s">
        <v>225</v>
      </c>
      <c r="E359" s="14" t="s">
        <v>244</v>
      </c>
      <c r="F359" s="14">
        <v>380</v>
      </c>
      <c r="G359" s="14">
        <v>50</v>
      </c>
      <c r="H359" s="14">
        <v>85</v>
      </c>
      <c r="I359" s="14">
        <v>85</v>
      </c>
      <c r="J359" s="14">
        <v>55</v>
      </c>
      <c r="K359" s="14">
        <v>55</v>
      </c>
      <c r="L359" s="14">
        <v>50</v>
      </c>
      <c r="M359" s="14">
        <v>3</v>
      </c>
      <c r="N359" s="14" t="b">
        <v>0</v>
      </c>
    </row>
    <row r="360" spans="2:14" ht="15" x14ac:dyDescent="0.4">
      <c r="B360" s="14">
        <v>303</v>
      </c>
      <c r="C360" s="14" t="s">
        <v>409</v>
      </c>
      <c r="D360" s="14" t="s">
        <v>225</v>
      </c>
      <c r="E360" s="14" t="s">
        <v>244</v>
      </c>
      <c r="F360" s="14">
        <v>480</v>
      </c>
      <c r="G360" s="14">
        <v>50</v>
      </c>
      <c r="H360" s="14">
        <v>105</v>
      </c>
      <c r="I360" s="14">
        <v>125</v>
      </c>
      <c r="J360" s="14">
        <v>55</v>
      </c>
      <c r="K360" s="14">
        <v>95</v>
      </c>
      <c r="L360" s="14">
        <v>50</v>
      </c>
      <c r="M360" s="14">
        <v>3</v>
      </c>
      <c r="N360" s="14" t="b">
        <v>0</v>
      </c>
    </row>
    <row r="361" spans="2:14" ht="15" x14ac:dyDescent="0.4">
      <c r="B361" s="14">
        <v>304</v>
      </c>
      <c r="C361" s="14" t="s">
        <v>408</v>
      </c>
      <c r="D361" s="14" t="s">
        <v>225</v>
      </c>
      <c r="E361" s="14" t="s">
        <v>247</v>
      </c>
      <c r="F361" s="14">
        <v>330</v>
      </c>
      <c r="G361" s="14">
        <v>50</v>
      </c>
      <c r="H361" s="14">
        <v>70</v>
      </c>
      <c r="I361" s="14">
        <v>100</v>
      </c>
      <c r="J361" s="14">
        <v>40</v>
      </c>
      <c r="K361" s="14">
        <v>40</v>
      </c>
      <c r="L361" s="14">
        <v>30</v>
      </c>
      <c r="M361" s="14">
        <v>3</v>
      </c>
      <c r="N361" s="14" t="b">
        <v>0</v>
      </c>
    </row>
    <row r="362" spans="2:14" ht="15" x14ac:dyDescent="0.4">
      <c r="B362" s="14">
        <v>305</v>
      </c>
      <c r="C362" s="14" t="s">
        <v>407</v>
      </c>
      <c r="D362" s="14" t="s">
        <v>225</v>
      </c>
      <c r="E362" s="14" t="s">
        <v>247</v>
      </c>
      <c r="F362" s="14">
        <v>430</v>
      </c>
      <c r="G362" s="14">
        <v>60</v>
      </c>
      <c r="H362" s="14">
        <v>90</v>
      </c>
      <c r="I362" s="14">
        <v>140</v>
      </c>
      <c r="J362" s="14">
        <v>50</v>
      </c>
      <c r="K362" s="14">
        <v>50</v>
      </c>
      <c r="L362" s="14">
        <v>40</v>
      </c>
      <c r="M362" s="14">
        <v>3</v>
      </c>
      <c r="N362" s="14" t="b">
        <v>0</v>
      </c>
    </row>
    <row r="363" spans="2:14" ht="15" x14ac:dyDescent="0.4">
      <c r="B363" s="14">
        <v>306</v>
      </c>
      <c r="C363" s="14" t="s">
        <v>406</v>
      </c>
      <c r="D363" s="14" t="s">
        <v>225</v>
      </c>
      <c r="E363" s="14" t="s">
        <v>247</v>
      </c>
      <c r="F363" s="14">
        <v>530</v>
      </c>
      <c r="G363" s="14">
        <v>70</v>
      </c>
      <c r="H363" s="14">
        <v>110</v>
      </c>
      <c r="I363" s="14">
        <v>180</v>
      </c>
      <c r="J363" s="14">
        <v>60</v>
      </c>
      <c r="K363" s="14">
        <v>60</v>
      </c>
      <c r="L363" s="14">
        <v>50</v>
      </c>
      <c r="M363" s="14">
        <v>3</v>
      </c>
      <c r="N363" s="14" t="b">
        <v>0</v>
      </c>
    </row>
    <row r="364" spans="2:14" ht="15" x14ac:dyDescent="0.4">
      <c r="B364" s="14">
        <v>306</v>
      </c>
      <c r="C364" s="14" t="s">
        <v>405</v>
      </c>
      <c r="D364" s="14" t="s">
        <v>225</v>
      </c>
      <c r="E364" s="14" t="str">
        <f>E363</f>
        <v>Rock</v>
      </c>
      <c r="F364" s="14">
        <v>630</v>
      </c>
      <c r="G364" s="14">
        <v>70</v>
      </c>
      <c r="H364" s="14">
        <v>140</v>
      </c>
      <c r="I364" s="14">
        <v>230</v>
      </c>
      <c r="J364" s="14">
        <v>60</v>
      </c>
      <c r="K364" s="14">
        <v>80</v>
      </c>
      <c r="L364" s="14">
        <v>50</v>
      </c>
      <c r="M364" s="14">
        <v>3</v>
      </c>
      <c r="N364" s="14" t="b">
        <v>0</v>
      </c>
    </row>
    <row r="365" spans="2:14" ht="15" x14ac:dyDescent="0.4">
      <c r="B365" s="14">
        <v>307</v>
      </c>
      <c r="C365" s="14" t="s">
        <v>404</v>
      </c>
      <c r="D365" s="14" t="s">
        <v>226</v>
      </c>
      <c r="E365" s="14" t="s">
        <v>245</v>
      </c>
      <c r="F365" s="14">
        <v>280</v>
      </c>
      <c r="G365" s="14">
        <v>30</v>
      </c>
      <c r="H365" s="14">
        <v>40</v>
      </c>
      <c r="I365" s="14">
        <v>55</v>
      </c>
      <c r="J365" s="14">
        <v>40</v>
      </c>
      <c r="K365" s="14">
        <v>55</v>
      </c>
      <c r="L365" s="14">
        <v>60</v>
      </c>
      <c r="M365" s="14">
        <v>3</v>
      </c>
      <c r="N365" s="14" t="b">
        <v>0</v>
      </c>
    </row>
    <row r="366" spans="2:14" ht="15" x14ac:dyDescent="0.4">
      <c r="B366" s="14">
        <v>308</v>
      </c>
      <c r="C366" s="14" t="s">
        <v>403</v>
      </c>
      <c r="D366" s="14" t="s">
        <v>226</v>
      </c>
      <c r="E366" s="14" t="s">
        <v>245</v>
      </c>
      <c r="F366" s="14">
        <v>410</v>
      </c>
      <c r="G366" s="14">
        <v>60</v>
      </c>
      <c r="H366" s="14">
        <v>60</v>
      </c>
      <c r="I366" s="14">
        <v>75</v>
      </c>
      <c r="J366" s="14">
        <v>60</v>
      </c>
      <c r="K366" s="14">
        <v>75</v>
      </c>
      <c r="L366" s="14">
        <v>80</v>
      </c>
      <c r="M366" s="14">
        <v>3</v>
      </c>
      <c r="N366" s="14" t="b">
        <v>0</v>
      </c>
    </row>
    <row r="367" spans="2:14" ht="15" x14ac:dyDescent="0.4">
      <c r="B367" s="14">
        <v>308</v>
      </c>
      <c r="C367" s="14" t="s">
        <v>402</v>
      </c>
      <c r="D367" s="14" t="s">
        <v>226</v>
      </c>
      <c r="E367" s="14" t="s">
        <v>245</v>
      </c>
      <c r="F367" s="14">
        <v>510</v>
      </c>
      <c r="G367" s="14">
        <v>60</v>
      </c>
      <c r="H367" s="14">
        <v>100</v>
      </c>
      <c r="I367" s="14">
        <v>85</v>
      </c>
      <c r="J367" s="14">
        <v>80</v>
      </c>
      <c r="K367" s="14">
        <v>85</v>
      </c>
      <c r="L367" s="14">
        <v>100</v>
      </c>
      <c r="M367" s="14">
        <v>3</v>
      </c>
      <c r="N367" s="14" t="b">
        <v>0</v>
      </c>
    </row>
    <row r="368" spans="2:14" ht="15" x14ac:dyDescent="0.4">
      <c r="B368" s="14">
        <v>309</v>
      </c>
      <c r="C368" s="14" t="s">
        <v>401</v>
      </c>
      <c r="D368" s="14" t="s">
        <v>271</v>
      </c>
      <c r="E368" s="14" t="str">
        <f t="shared" ref="E368:E374" si="37">E367</f>
        <v>Psychic</v>
      </c>
      <c r="F368" s="14">
        <v>295</v>
      </c>
      <c r="G368" s="14">
        <v>40</v>
      </c>
      <c r="H368" s="14">
        <v>45</v>
      </c>
      <c r="I368" s="14">
        <v>40</v>
      </c>
      <c r="J368" s="14">
        <v>65</v>
      </c>
      <c r="K368" s="14">
        <v>40</v>
      </c>
      <c r="L368" s="14">
        <v>65</v>
      </c>
      <c r="M368" s="14">
        <v>3</v>
      </c>
      <c r="N368" s="14" t="b">
        <v>0</v>
      </c>
    </row>
    <row r="369" spans="2:14" ht="15" x14ac:dyDescent="0.4">
      <c r="B369" s="14">
        <v>310</v>
      </c>
      <c r="C369" s="14" t="s">
        <v>400</v>
      </c>
      <c r="D369" s="14" t="s">
        <v>271</v>
      </c>
      <c r="E369" s="14" t="str">
        <f t="shared" si="37"/>
        <v>Psychic</v>
      </c>
      <c r="F369" s="14">
        <v>475</v>
      </c>
      <c r="G369" s="14">
        <v>70</v>
      </c>
      <c r="H369" s="14">
        <v>75</v>
      </c>
      <c r="I369" s="14">
        <v>60</v>
      </c>
      <c r="J369" s="14">
        <v>105</v>
      </c>
      <c r="K369" s="14">
        <v>60</v>
      </c>
      <c r="L369" s="14">
        <v>105</v>
      </c>
      <c r="M369" s="14">
        <v>3</v>
      </c>
      <c r="N369" s="14" t="b">
        <v>0</v>
      </c>
    </row>
    <row r="370" spans="2:14" ht="15" x14ac:dyDescent="0.4">
      <c r="B370" s="14">
        <v>310</v>
      </c>
      <c r="C370" s="14" t="s">
        <v>399</v>
      </c>
      <c r="D370" s="14" t="s">
        <v>271</v>
      </c>
      <c r="E370" s="14" t="str">
        <f t="shared" si="37"/>
        <v>Psychic</v>
      </c>
      <c r="F370" s="14">
        <v>575</v>
      </c>
      <c r="G370" s="14">
        <v>70</v>
      </c>
      <c r="H370" s="14">
        <v>75</v>
      </c>
      <c r="I370" s="14">
        <v>80</v>
      </c>
      <c r="J370" s="14">
        <v>135</v>
      </c>
      <c r="K370" s="14">
        <v>80</v>
      </c>
      <c r="L370" s="14">
        <v>135</v>
      </c>
      <c r="M370" s="14">
        <v>3</v>
      </c>
      <c r="N370" s="14" t="b">
        <v>0</v>
      </c>
    </row>
    <row r="371" spans="2:14" ht="15" x14ac:dyDescent="0.4">
      <c r="B371" s="14">
        <v>311</v>
      </c>
      <c r="C371" s="14" t="s">
        <v>398</v>
      </c>
      <c r="D371" s="14" t="s">
        <v>271</v>
      </c>
      <c r="E371" s="14" t="str">
        <f t="shared" si="37"/>
        <v>Psychic</v>
      </c>
      <c r="F371" s="14">
        <v>405</v>
      </c>
      <c r="G371" s="14">
        <v>60</v>
      </c>
      <c r="H371" s="14">
        <v>50</v>
      </c>
      <c r="I371" s="14">
        <v>40</v>
      </c>
      <c r="J371" s="14">
        <v>85</v>
      </c>
      <c r="K371" s="14">
        <v>75</v>
      </c>
      <c r="L371" s="14">
        <v>95</v>
      </c>
      <c r="M371" s="14">
        <v>3</v>
      </c>
      <c r="N371" s="14" t="b">
        <v>0</v>
      </c>
    </row>
    <row r="372" spans="2:14" ht="15" x14ac:dyDescent="0.4">
      <c r="B372" s="14">
        <v>312</v>
      </c>
      <c r="C372" s="14" t="s">
        <v>397</v>
      </c>
      <c r="D372" s="14" t="s">
        <v>271</v>
      </c>
      <c r="E372" s="14" t="str">
        <f t="shared" si="37"/>
        <v>Psychic</v>
      </c>
      <c r="F372" s="14">
        <v>405</v>
      </c>
      <c r="G372" s="14">
        <v>60</v>
      </c>
      <c r="H372" s="14">
        <v>40</v>
      </c>
      <c r="I372" s="14">
        <v>50</v>
      </c>
      <c r="J372" s="14">
        <v>75</v>
      </c>
      <c r="K372" s="14">
        <v>85</v>
      </c>
      <c r="L372" s="14">
        <v>95</v>
      </c>
      <c r="M372" s="14">
        <v>3</v>
      </c>
      <c r="N372" s="14" t="b">
        <v>0</v>
      </c>
    </row>
    <row r="373" spans="2:14" ht="15" x14ac:dyDescent="0.4">
      <c r="B373" s="14">
        <v>313</v>
      </c>
      <c r="C373" s="14" t="s">
        <v>396</v>
      </c>
      <c r="D373" s="14" t="s">
        <v>273</v>
      </c>
      <c r="E373" s="14" t="str">
        <f t="shared" si="37"/>
        <v>Psychic</v>
      </c>
      <c r="F373" s="14">
        <v>400</v>
      </c>
      <c r="G373" s="14">
        <v>65</v>
      </c>
      <c r="H373" s="14">
        <v>73</v>
      </c>
      <c r="I373" s="14">
        <v>55</v>
      </c>
      <c r="J373" s="14">
        <v>47</v>
      </c>
      <c r="K373" s="14">
        <v>75</v>
      </c>
      <c r="L373" s="14">
        <v>85</v>
      </c>
      <c r="M373" s="14">
        <v>3</v>
      </c>
      <c r="N373" s="14" t="b">
        <v>0</v>
      </c>
    </row>
    <row r="374" spans="2:14" ht="15" x14ac:dyDescent="0.4">
      <c r="B374" s="14">
        <v>314</v>
      </c>
      <c r="C374" s="14" t="s">
        <v>395</v>
      </c>
      <c r="D374" s="14" t="s">
        <v>273</v>
      </c>
      <c r="E374" s="14" t="str">
        <f t="shared" si="37"/>
        <v>Psychic</v>
      </c>
      <c r="F374" s="14">
        <v>400</v>
      </c>
      <c r="G374" s="14">
        <v>65</v>
      </c>
      <c r="H374" s="14">
        <v>47</v>
      </c>
      <c r="I374" s="14">
        <v>55</v>
      </c>
      <c r="J374" s="14">
        <v>73</v>
      </c>
      <c r="K374" s="14">
        <v>75</v>
      </c>
      <c r="L374" s="14">
        <v>85</v>
      </c>
      <c r="M374" s="14">
        <v>3</v>
      </c>
      <c r="N374" s="14" t="b">
        <v>0</v>
      </c>
    </row>
    <row r="375" spans="2:14" ht="15" x14ac:dyDescent="0.4">
      <c r="B375" s="14">
        <v>315</v>
      </c>
      <c r="C375" s="14" t="s">
        <v>394</v>
      </c>
      <c r="D375" s="14" t="s">
        <v>137</v>
      </c>
      <c r="E375" s="14" t="s">
        <v>251</v>
      </c>
      <c r="F375" s="14">
        <v>400</v>
      </c>
      <c r="G375" s="14">
        <v>50</v>
      </c>
      <c r="H375" s="14">
        <v>60</v>
      </c>
      <c r="I375" s="14">
        <v>45</v>
      </c>
      <c r="J375" s="14">
        <v>100</v>
      </c>
      <c r="K375" s="14">
        <v>80</v>
      </c>
      <c r="L375" s="14">
        <v>65</v>
      </c>
      <c r="M375" s="14">
        <v>3</v>
      </c>
      <c r="N375" s="14" t="b">
        <v>0</v>
      </c>
    </row>
    <row r="376" spans="2:14" ht="15" x14ac:dyDescent="0.4">
      <c r="B376" s="14">
        <v>316</v>
      </c>
      <c r="C376" s="14" t="s">
        <v>393</v>
      </c>
      <c r="D376" s="14" t="s">
        <v>251</v>
      </c>
      <c r="E376" s="14" t="str">
        <f t="shared" ref="E376:E377" si="38">E375</f>
        <v>Poison</v>
      </c>
      <c r="F376" s="14">
        <v>302</v>
      </c>
      <c r="G376" s="14">
        <v>70</v>
      </c>
      <c r="H376" s="14">
        <v>43</v>
      </c>
      <c r="I376" s="14">
        <v>53</v>
      </c>
      <c r="J376" s="14">
        <v>43</v>
      </c>
      <c r="K376" s="14">
        <v>53</v>
      </c>
      <c r="L376" s="14">
        <v>40</v>
      </c>
      <c r="M376" s="14">
        <v>3</v>
      </c>
      <c r="N376" s="14" t="b">
        <v>0</v>
      </c>
    </row>
    <row r="377" spans="2:14" ht="15" x14ac:dyDescent="0.4">
      <c r="B377" s="14">
        <v>317</v>
      </c>
      <c r="C377" s="14" t="s">
        <v>392</v>
      </c>
      <c r="D377" s="14" t="s">
        <v>251</v>
      </c>
      <c r="E377" s="14" t="str">
        <f t="shared" si="38"/>
        <v>Poison</v>
      </c>
      <c r="F377" s="14">
        <v>467</v>
      </c>
      <c r="G377" s="14">
        <v>100</v>
      </c>
      <c r="H377" s="14">
        <v>73</v>
      </c>
      <c r="I377" s="14">
        <v>83</v>
      </c>
      <c r="J377" s="14">
        <v>73</v>
      </c>
      <c r="K377" s="14">
        <v>83</v>
      </c>
      <c r="L377" s="14">
        <v>55</v>
      </c>
      <c r="M377" s="14">
        <v>3</v>
      </c>
      <c r="N377" s="14" t="b">
        <v>0</v>
      </c>
    </row>
    <row r="378" spans="2:14" ht="15" x14ac:dyDescent="0.4">
      <c r="B378" s="14">
        <v>318</v>
      </c>
      <c r="C378" s="14" t="s">
        <v>391</v>
      </c>
      <c r="D378" s="14" t="s">
        <v>129</v>
      </c>
      <c r="E378" s="14" t="s">
        <v>238</v>
      </c>
      <c r="F378" s="14">
        <v>305</v>
      </c>
      <c r="G378" s="14">
        <v>45</v>
      </c>
      <c r="H378" s="14">
        <v>90</v>
      </c>
      <c r="I378" s="14">
        <v>20</v>
      </c>
      <c r="J378" s="14">
        <v>65</v>
      </c>
      <c r="K378" s="14">
        <v>20</v>
      </c>
      <c r="L378" s="14">
        <v>65</v>
      </c>
      <c r="M378" s="14">
        <v>3</v>
      </c>
      <c r="N378" s="14" t="b">
        <v>0</v>
      </c>
    </row>
    <row r="379" spans="2:14" ht="15" x14ac:dyDescent="0.4">
      <c r="B379" s="14">
        <v>319</v>
      </c>
      <c r="C379" s="14" t="s">
        <v>390</v>
      </c>
      <c r="D379" s="14" t="s">
        <v>129</v>
      </c>
      <c r="E379" s="14" t="s">
        <v>238</v>
      </c>
      <c r="F379" s="14">
        <v>460</v>
      </c>
      <c r="G379" s="14">
        <v>70</v>
      </c>
      <c r="H379" s="14">
        <v>120</v>
      </c>
      <c r="I379" s="14">
        <v>40</v>
      </c>
      <c r="J379" s="14">
        <v>95</v>
      </c>
      <c r="K379" s="14">
        <v>40</v>
      </c>
      <c r="L379" s="14">
        <v>95</v>
      </c>
      <c r="M379" s="14">
        <v>3</v>
      </c>
      <c r="N379" s="14" t="b">
        <v>0</v>
      </c>
    </row>
    <row r="380" spans="2:14" ht="15" x14ac:dyDescent="0.4">
      <c r="B380" s="14">
        <v>319</v>
      </c>
      <c r="C380" s="14" t="s">
        <v>389</v>
      </c>
      <c r="D380" s="14" t="s">
        <v>129</v>
      </c>
      <c r="E380" s="14" t="s">
        <v>238</v>
      </c>
      <c r="F380" s="14">
        <v>560</v>
      </c>
      <c r="G380" s="14">
        <v>70</v>
      </c>
      <c r="H380" s="14">
        <v>140</v>
      </c>
      <c r="I380" s="14">
        <v>70</v>
      </c>
      <c r="J380" s="14">
        <v>110</v>
      </c>
      <c r="K380" s="14">
        <v>65</v>
      </c>
      <c r="L380" s="14">
        <v>105</v>
      </c>
      <c r="M380" s="14">
        <v>3</v>
      </c>
      <c r="N380" s="14" t="b">
        <v>0</v>
      </c>
    </row>
    <row r="381" spans="2:14" ht="15" x14ac:dyDescent="0.4">
      <c r="B381" s="14">
        <v>320</v>
      </c>
      <c r="C381" s="14" t="s">
        <v>388</v>
      </c>
      <c r="D381" s="14" t="s">
        <v>129</v>
      </c>
      <c r="E381" s="14" t="str">
        <f t="shared" ref="E381:E382" si="39">E380</f>
        <v>Dark</v>
      </c>
      <c r="F381" s="14">
        <v>400</v>
      </c>
      <c r="G381" s="14">
        <v>130</v>
      </c>
      <c r="H381" s="14">
        <v>70</v>
      </c>
      <c r="I381" s="14">
        <v>35</v>
      </c>
      <c r="J381" s="14">
        <v>70</v>
      </c>
      <c r="K381" s="14">
        <v>35</v>
      </c>
      <c r="L381" s="14">
        <v>60</v>
      </c>
      <c r="M381" s="14">
        <v>3</v>
      </c>
      <c r="N381" s="14" t="b">
        <v>0</v>
      </c>
    </row>
    <row r="382" spans="2:14" ht="15" x14ac:dyDescent="0.4">
      <c r="B382" s="14">
        <v>321</v>
      </c>
      <c r="C382" s="14" t="s">
        <v>387</v>
      </c>
      <c r="D382" s="14" t="s">
        <v>129</v>
      </c>
      <c r="E382" s="14" t="str">
        <f t="shared" si="39"/>
        <v>Dark</v>
      </c>
      <c r="F382" s="14">
        <v>500</v>
      </c>
      <c r="G382" s="14">
        <v>170</v>
      </c>
      <c r="H382" s="14">
        <v>90</v>
      </c>
      <c r="I382" s="14">
        <v>45</v>
      </c>
      <c r="J382" s="14">
        <v>90</v>
      </c>
      <c r="K382" s="14">
        <v>45</v>
      </c>
      <c r="L382" s="14">
        <v>60</v>
      </c>
      <c r="M382" s="14">
        <v>3</v>
      </c>
      <c r="N382" s="14" t="b">
        <v>0</v>
      </c>
    </row>
    <row r="383" spans="2:14" ht="15" x14ac:dyDescent="0.4">
      <c r="B383" s="14">
        <v>322</v>
      </c>
      <c r="C383" s="14" t="s">
        <v>386</v>
      </c>
      <c r="D383" s="14" t="s">
        <v>133</v>
      </c>
      <c r="E383" s="14" t="s">
        <v>232</v>
      </c>
      <c r="F383" s="14">
        <v>305</v>
      </c>
      <c r="G383" s="14">
        <v>60</v>
      </c>
      <c r="H383" s="14">
        <v>60</v>
      </c>
      <c r="I383" s="14">
        <v>40</v>
      </c>
      <c r="J383" s="14">
        <v>65</v>
      </c>
      <c r="K383" s="14">
        <v>45</v>
      </c>
      <c r="L383" s="14">
        <v>35</v>
      </c>
      <c r="M383" s="14">
        <v>3</v>
      </c>
      <c r="N383" s="14" t="b">
        <v>0</v>
      </c>
    </row>
    <row r="384" spans="2:14" ht="15" x14ac:dyDescent="0.4">
      <c r="B384" s="14">
        <v>323</v>
      </c>
      <c r="C384" s="14" t="s">
        <v>385</v>
      </c>
      <c r="D384" s="14" t="s">
        <v>133</v>
      </c>
      <c r="E384" s="14" t="s">
        <v>232</v>
      </c>
      <c r="F384" s="14">
        <v>460</v>
      </c>
      <c r="G384" s="14">
        <v>70</v>
      </c>
      <c r="H384" s="14">
        <v>100</v>
      </c>
      <c r="I384" s="14">
        <v>70</v>
      </c>
      <c r="J384" s="14">
        <v>105</v>
      </c>
      <c r="K384" s="14">
        <v>75</v>
      </c>
      <c r="L384" s="14">
        <v>40</v>
      </c>
      <c r="M384" s="14">
        <v>3</v>
      </c>
      <c r="N384" s="14" t="b">
        <v>0</v>
      </c>
    </row>
    <row r="385" spans="2:14" ht="15" x14ac:dyDescent="0.4">
      <c r="B385" s="14">
        <v>323</v>
      </c>
      <c r="C385" s="14" t="s">
        <v>384</v>
      </c>
      <c r="D385" s="14" t="s">
        <v>133</v>
      </c>
      <c r="E385" s="14" t="s">
        <v>232</v>
      </c>
      <c r="F385" s="14">
        <v>560</v>
      </c>
      <c r="G385" s="14">
        <v>70</v>
      </c>
      <c r="H385" s="14">
        <v>120</v>
      </c>
      <c r="I385" s="14">
        <v>100</v>
      </c>
      <c r="J385" s="14">
        <v>145</v>
      </c>
      <c r="K385" s="14">
        <v>105</v>
      </c>
      <c r="L385" s="14">
        <v>20</v>
      </c>
      <c r="M385" s="14">
        <v>3</v>
      </c>
      <c r="N385" s="14" t="b">
        <v>0</v>
      </c>
    </row>
    <row r="386" spans="2:14" ht="15" x14ac:dyDescent="0.4">
      <c r="B386" s="14">
        <v>324</v>
      </c>
      <c r="C386" s="14" t="s">
        <v>383</v>
      </c>
      <c r="D386" s="14" t="s">
        <v>133</v>
      </c>
      <c r="E386" s="14" t="str">
        <f t="shared" ref="E386:E390" si="40">E385</f>
        <v>Ground</v>
      </c>
      <c r="F386" s="14">
        <v>470</v>
      </c>
      <c r="G386" s="14">
        <v>70</v>
      </c>
      <c r="H386" s="14">
        <v>85</v>
      </c>
      <c r="I386" s="14">
        <v>140</v>
      </c>
      <c r="J386" s="14">
        <v>85</v>
      </c>
      <c r="K386" s="14">
        <v>70</v>
      </c>
      <c r="L386" s="14">
        <v>20</v>
      </c>
      <c r="M386" s="14">
        <v>3</v>
      </c>
      <c r="N386" s="14" t="b">
        <v>0</v>
      </c>
    </row>
    <row r="387" spans="2:14" ht="15" x14ac:dyDescent="0.4">
      <c r="B387" s="14">
        <v>325</v>
      </c>
      <c r="C387" s="14" t="s">
        <v>382</v>
      </c>
      <c r="D387" s="14" t="s">
        <v>245</v>
      </c>
      <c r="E387" s="14" t="str">
        <f t="shared" si="40"/>
        <v>Ground</v>
      </c>
      <c r="F387" s="14">
        <v>330</v>
      </c>
      <c r="G387" s="14">
        <v>60</v>
      </c>
      <c r="H387" s="14">
        <v>25</v>
      </c>
      <c r="I387" s="14">
        <v>35</v>
      </c>
      <c r="J387" s="14">
        <v>70</v>
      </c>
      <c r="K387" s="14">
        <v>80</v>
      </c>
      <c r="L387" s="14">
        <v>60</v>
      </c>
      <c r="M387" s="14">
        <v>3</v>
      </c>
      <c r="N387" s="14" t="b">
        <v>0</v>
      </c>
    </row>
    <row r="388" spans="2:14" ht="15" x14ac:dyDescent="0.4">
      <c r="B388" s="14">
        <v>326</v>
      </c>
      <c r="C388" s="14" t="s">
        <v>381</v>
      </c>
      <c r="D388" s="14" t="s">
        <v>245</v>
      </c>
      <c r="E388" s="14" t="str">
        <f t="shared" si="40"/>
        <v>Ground</v>
      </c>
      <c r="F388" s="14">
        <v>470</v>
      </c>
      <c r="G388" s="14">
        <v>80</v>
      </c>
      <c r="H388" s="14">
        <v>45</v>
      </c>
      <c r="I388" s="14">
        <v>65</v>
      </c>
      <c r="J388" s="14">
        <v>90</v>
      </c>
      <c r="K388" s="14">
        <v>110</v>
      </c>
      <c r="L388" s="14">
        <v>80</v>
      </c>
      <c r="M388" s="14">
        <v>3</v>
      </c>
      <c r="N388" s="14" t="b">
        <v>0</v>
      </c>
    </row>
    <row r="389" spans="2:14" ht="15" x14ac:dyDescent="0.4">
      <c r="B389" s="14">
        <v>327</v>
      </c>
      <c r="C389" s="14" t="s">
        <v>380</v>
      </c>
      <c r="D389" s="14" t="s">
        <v>230</v>
      </c>
      <c r="E389" s="14" t="str">
        <f t="shared" si="40"/>
        <v>Ground</v>
      </c>
      <c r="F389" s="14">
        <v>360</v>
      </c>
      <c r="G389" s="14">
        <v>60</v>
      </c>
      <c r="H389" s="14">
        <v>60</v>
      </c>
      <c r="I389" s="14">
        <v>60</v>
      </c>
      <c r="J389" s="14">
        <v>60</v>
      </c>
      <c r="K389" s="14">
        <v>60</v>
      </c>
      <c r="L389" s="14">
        <v>60</v>
      </c>
      <c r="M389" s="14">
        <v>3</v>
      </c>
      <c r="N389" s="14" t="b">
        <v>0</v>
      </c>
    </row>
    <row r="390" spans="2:14" ht="15" x14ac:dyDescent="0.4">
      <c r="B390" s="14">
        <v>328</v>
      </c>
      <c r="C390" s="14" t="s">
        <v>379</v>
      </c>
      <c r="D390" s="14" t="s">
        <v>232</v>
      </c>
      <c r="E390" s="14" t="str">
        <f t="shared" si="40"/>
        <v>Ground</v>
      </c>
      <c r="F390" s="14">
        <v>290</v>
      </c>
      <c r="G390" s="14">
        <v>45</v>
      </c>
      <c r="H390" s="14">
        <v>100</v>
      </c>
      <c r="I390" s="14">
        <v>45</v>
      </c>
      <c r="J390" s="14">
        <v>45</v>
      </c>
      <c r="K390" s="14">
        <v>45</v>
      </c>
      <c r="L390" s="14">
        <v>10</v>
      </c>
      <c r="M390" s="14">
        <v>3</v>
      </c>
      <c r="N390" s="14" t="b">
        <v>0</v>
      </c>
    </row>
    <row r="391" spans="2:14" ht="15" x14ac:dyDescent="0.4">
      <c r="B391" s="14">
        <v>329</v>
      </c>
      <c r="C391" s="14" t="s">
        <v>378</v>
      </c>
      <c r="D391" s="14" t="s">
        <v>232</v>
      </c>
      <c r="E391" s="14" t="s">
        <v>233</v>
      </c>
      <c r="F391" s="14">
        <v>340</v>
      </c>
      <c r="G391" s="14">
        <v>50</v>
      </c>
      <c r="H391" s="14">
        <v>70</v>
      </c>
      <c r="I391" s="14">
        <v>50</v>
      </c>
      <c r="J391" s="14">
        <v>50</v>
      </c>
      <c r="K391" s="14">
        <v>50</v>
      </c>
      <c r="L391" s="14">
        <v>70</v>
      </c>
      <c r="M391" s="14">
        <v>3</v>
      </c>
      <c r="N391" s="14" t="b">
        <v>0</v>
      </c>
    </row>
    <row r="392" spans="2:14" ht="15" x14ac:dyDescent="0.4">
      <c r="B392" s="14">
        <v>330</v>
      </c>
      <c r="C392" s="14" t="s">
        <v>377</v>
      </c>
      <c r="D392" s="14" t="s">
        <v>232</v>
      </c>
      <c r="E392" s="14" t="s">
        <v>233</v>
      </c>
      <c r="F392" s="14">
        <v>520</v>
      </c>
      <c r="G392" s="14">
        <v>80</v>
      </c>
      <c r="H392" s="14">
        <v>100</v>
      </c>
      <c r="I392" s="14">
        <v>80</v>
      </c>
      <c r="J392" s="14">
        <v>80</v>
      </c>
      <c r="K392" s="14">
        <v>80</v>
      </c>
      <c r="L392" s="14">
        <v>100</v>
      </c>
      <c r="M392" s="14">
        <v>3</v>
      </c>
      <c r="N392" s="14" t="b">
        <v>0</v>
      </c>
    </row>
    <row r="393" spans="2:14" ht="15" x14ac:dyDescent="0.4">
      <c r="B393" s="14">
        <v>331</v>
      </c>
      <c r="C393" s="14" t="s">
        <v>376</v>
      </c>
      <c r="D393" s="14" t="s">
        <v>137</v>
      </c>
      <c r="E393" s="14" t="str">
        <f>E392</f>
        <v>Dragon</v>
      </c>
      <c r="F393" s="14">
        <v>335</v>
      </c>
      <c r="G393" s="14">
        <v>50</v>
      </c>
      <c r="H393" s="14">
        <v>85</v>
      </c>
      <c r="I393" s="14">
        <v>40</v>
      </c>
      <c r="J393" s="14">
        <v>85</v>
      </c>
      <c r="K393" s="14">
        <v>40</v>
      </c>
      <c r="L393" s="14">
        <v>35</v>
      </c>
      <c r="M393" s="14">
        <v>3</v>
      </c>
      <c r="N393" s="14" t="b">
        <v>0</v>
      </c>
    </row>
    <row r="394" spans="2:14" ht="15" x14ac:dyDescent="0.4">
      <c r="B394" s="14">
        <v>332</v>
      </c>
      <c r="C394" s="14" t="s">
        <v>375</v>
      </c>
      <c r="D394" s="14" t="s">
        <v>137</v>
      </c>
      <c r="E394" s="14" t="s">
        <v>238</v>
      </c>
      <c r="F394" s="14">
        <v>475</v>
      </c>
      <c r="G394" s="14">
        <v>70</v>
      </c>
      <c r="H394" s="14">
        <v>115</v>
      </c>
      <c r="I394" s="14">
        <v>60</v>
      </c>
      <c r="J394" s="14">
        <v>115</v>
      </c>
      <c r="K394" s="14">
        <v>60</v>
      </c>
      <c r="L394" s="14">
        <v>55</v>
      </c>
      <c r="M394" s="14">
        <v>3</v>
      </c>
      <c r="N394" s="14" t="b">
        <v>0</v>
      </c>
    </row>
    <row r="395" spans="2:14" ht="15" x14ac:dyDescent="0.4">
      <c r="B395" s="14">
        <v>333</v>
      </c>
      <c r="C395" s="14" t="s">
        <v>374</v>
      </c>
      <c r="D395" s="14" t="s">
        <v>230</v>
      </c>
      <c r="E395" s="14" t="s">
        <v>241</v>
      </c>
      <c r="F395" s="14">
        <v>310</v>
      </c>
      <c r="G395" s="14">
        <v>45</v>
      </c>
      <c r="H395" s="14">
        <v>40</v>
      </c>
      <c r="I395" s="14">
        <v>60</v>
      </c>
      <c r="J395" s="14">
        <v>40</v>
      </c>
      <c r="K395" s="14">
        <v>75</v>
      </c>
      <c r="L395" s="14">
        <v>50</v>
      </c>
      <c r="M395" s="14">
        <v>3</v>
      </c>
      <c r="N395" s="14" t="b">
        <v>0</v>
      </c>
    </row>
    <row r="396" spans="2:14" ht="15" x14ac:dyDescent="0.4">
      <c r="B396" s="14">
        <v>334</v>
      </c>
      <c r="C396" s="14" t="s">
        <v>373</v>
      </c>
      <c r="D396" s="14" t="s">
        <v>233</v>
      </c>
      <c r="E396" s="14" t="s">
        <v>241</v>
      </c>
      <c r="F396" s="14">
        <v>490</v>
      </c>
      <c r="G396" s="14">
        <v>75</v>
      </c>
      <c r="H396" s="14">
        <v>70</v>
      </c>
      <c r="I396" s="14">
        <v>90</v>
      </c>
      <c r="J396" s="14">
        <v>70</v>
      </c>
      <c r="K396" s="14">
        <v>105</v>
      </c>
      <c r="L396" s="14">
        <v>80</v>
      </c>
      <c r="M396" s="14">
        <v>3</v>
      </c>
      <c r="N396" s="14" t="b">
        <v>0</v>
      </c>
    </row>
    <row r="397" spans="2:14" ht="15" x14ac:dyDescent="0.4">
      <c r="B397" s="14">
        <v>334</v>
      </c>
      <c r="C397" s="14" t="s">
        <v>372</v>
      </c>
      <c r="D397" s="14" t="s">
        <v>233</v>
      </c>
      <c r="E397" s="14" t="s">
        <v>244</v>
      </c>
      <c r="F397" s="14">
        <v>590</v>
      </c>
      <c r="G397" s="14">
        <v>75</v>
      </c>
      <c r="H397" s="14">
        <v>110</v>
      </c>
      <c r="I397" s="14">
        <v>110</v>
      </c>
      <c r="J397" s="14">
        <v>110</v>
      </c>
      <c r="K397" s="14">
        <v>105</v>
      </c>
      <c r="L397" s="14">
        <v>80</v>
      </c>
      <c r="M397" s="14">
        <v>3</v>
      </c>
      <c r="N397" s="14" t="b">
        <v>0</v>
      </c>
    </row>
    <row r="398" spans="2:14" ht="15" x14ac:dyDescent="0.4">
      <c r="B398" s="14">
        <v>335</v>
      </c>
      <c r="C398" s="14" t="s">
        <v>371</v>
      </c>
      <c r="D398" s="14" t="s">
        <v>230</v>
      </c>
      <c r="E398" s="14" t="str">
        <f t="shared" ref="E398:E399" si="41">E397</f>
        <v>Fairy</v>
      </c>
      <c r="F398" s="14">
        <v>458</v>
      </c>
      <c r="G398" s="14">
        <v>73</v>
      </c>
      <c r="H398" s="14">
        <v>115</v>
      </c>
      <c r="I398" s="14">
        <v>60</v>
      </c>
      <c r="J398" s="14">
        <v>60</v>
      </c>
      <c r="K398" s="14">
        <v>60</v>
      </c>
      <c r="L398" s="14">
        <v>90</v>
      </c>
      <c r="M398" s="14">
        <v>3</v>
      </c>
      <c r="N398" s="14" t="b">
        <v>0</v>
      </c>
    </row>
    <row r="399" spans="2:14" ht="15" x14ac:dyDescent="0.4">
      <c r="B399" s="14">
        <v>336</v>
      </c>
      <c r="C399" s="14" t="s">
        <v>370</v>
      </c>
      <c r="D399" s="14" t="s">
        <v>251</v>
      </c>
      <c r="E399" s="14" t="str">
        <f t="shared" si="41"/>
        <v>Fairy</v>
      </c>
      <c r="F399" s="14">
        <v>458</v>
      </c>
      <c r="G399" s="14">
        <v>73</v>
      </c>
      <c r="H399" s="14">
        <v>100</v>
      </c>
      <c r="I399" s="14">
        <v>60</v>
      </c>
      <c r="J399" s="14">
        <v>100</v>
      </c>
      <c r="K399" s="14">
        <v>60</v>
      </c>
      <c r="L399" s="14">
        <v>65</v>
      </c>
      <c r="M399" s="14">
        <v>3</v>
      </c>
      <c r="N399" s="14" t="b">
        <v>0</v>
      </c>
    </row>
    <row r="400" spans="2:14" ht="15" x14ac:dyDescent="0.4">
      <c r="B400" s="14">
        <v>337</v>
      </c>
      <c r="C400" s="14" t="s">
        <v>369</v>
      </c>
      <c r="D400" s="14" t="s">
        <v>247</v>
      </c>
      <c r="E400" s="14" t="s">
        <v>245</v>
      </c>
      <c r="F400" s="14">
        <v>440</v>
      </c>
      <c r="G400" s="14">
        <v>70</v>
      </c>
      <c r="H400" s="14">
        <v>55</v>
      </c>
      <c r="I400" s="14">
        <v>65</v>
      </c>
      <c r="J400" s="14">
        <v>95</v>
      </c>
      <c r="K400" s="14">
        <v>85</v>
      </c>
      <c r="L400" s="14">
        <v>70</v>
      </c>
      <c r="M400" s="14">
        <v>3</v>
      </c>
      <c r="N400" s="14" t="b">
        <v>0</v>
      </c>
    </row>
    <row r="401" spans="2:14" ht="15" x14ac:dyDescent="0.4">
      <c r="B401" s="14">
        <v>338</v>
      </c>
      <c r="C401" s="14" t="s">
        <v>368</v>
      </c>
      <c r="D401" s="14" t="s">
        <v>247</v>
      </c>
      <c r="E401" s="14" t="s">
        <v>245</v>
      </c>
      <c r="F401" s="14">
        <v>440</v>
      </c>
      <c r="G401" s="14">
        <v>70</v>
      </c>
      <c r="H401" s="14">
        <v>95</v>
      </c>
      <c r="I401" s="14">
        <v>85</v>
      </c>
      <c r="J401" s="14">
        <v>55</v>
      </c>
      <c r="K401" s="14">
        <v>65</v>
      </c>
      <c r="L401" s="14">
        <v>70</v>
      </c>
      <c r="M401" s="14">
        <v>3</v>
      </c>
      <c r="N401" s="14" t="b">
        <v>0</v>
      </c>
    </row>
    <row r="402" spans="2:14" ht="15" x14ac:dyDescent="0.4">
      <c r="B402" s="14">
        <v>339</v>
      </c>
      <c r="C402" s="14" t="s">
        <v>367</v>
      </c>
      <c r="D402" s="14" t="s">
        <v>129</v>
      </c>
      <c r="E402" s="14" t="s">
        <v>232</v>
      </c>
      <c r="F402" s="14">
        <v>288</v>
      </c>
      <c r="G402" s="14">
        <v>50</v>
      </c>
      <c r="H402" s="14">
        <v>48</v>
      </c>
      <c r="I402" s="14">
        <v>43</v>
      </c>
      <c r="J402" s="14">
        <v>46</v>
      </c>
      <c r="K402" s="14">
        <v>41</v>
      </c>
      <c r="L402" s="14">
        <v>60</v>
      </c>
      <c r="M402" s="14">
        <v>3</v>
      </c>
      <c r="N402" s="14" t="b">
        <v>0</v>
      </c>
    </row>
    <row r="403" spans="2:14" ht="15" x14ac:dyDescent="0.4">
      <c r="B403" s="14">
        <v>340</v>
      </c>
      <c r="C403" s="14" t="s">
        <v>366</v>
      </c>
      <c r="D403" s="14" t="s">
        <v>129</v>
      </c>
      <c r="E403" s="14" t="s">
        <v>232</v>
      </c>
      <c r="F403" s="14">
        <v>468</v>
      </c>
      <c r="G403" s="14">
        <v>110</v>
      </c>
      <c r="H403" s="14">
        <v>78</v>
      </c>
      <c r="I403" s="14">
        <v>73</v>
      </c>
      <c r="J403" s="14">
        <v>76</v>
      </c>
      <c r="K403" s="14">
        <v>71</v>
      </c>
      <c r="L403" s="14">
        <v>60</v>
      </c>
      <c r="M403" s="14">
        <v>3</v>
      </c>
      <c r="N403" s="14" t="b">
        <v>0</v>
      </c>
    </row>
    <row r="404" spans="2:14" ht="15" x14ac:dyDescent="0.4">
      <c r="B404" s="14">
        <v>341</v>
      </c>
      <c r="C404" s="14" t="s">
        <v>365</v>
      </c>
      <c r="D404" s="14" t="s">
        <v>129</v>
      </c>
      <c r="E404" s="14" t="str">
        <f>E403</f>
        <v>Ground</v>
      </c>
      <c r="F404" s="14">
        <v>308</v>
      </c>
      <c r="G404" s="14">
        <v>43</v>
      </c>
      <c r="H404" s="14">
        <v>80</v>
      </c>
      <c r="I404" s="14">
        <v>65</v>
      </c>
      <c r="J404" s="14">
        <v>50</v>
      </c>
      <c r="K404" s="14">
        <v>35</v>
      </c>
      <c r="L404" s="14">
        <v>35</v>
      </c>
      <c r="M404" s="14">
        <v>3</v>
      </c>
      <c r="N404" s="14" t="b">
        <v>0</v>
      </c>
    </row>
    <row r="405" spans="2:14" ht="15" x14ac:dyDescent="0.4">
      <c r="B405" s="14">
        <v>342</v>
      </c>
      <c r="C405" s="14" t="s">
        <v>364</v>
      </c>
      <c r="D405" s="14" t="s">
        <v>129</v>
      </c>
      <c r="E405" s="14" t="s">
        <v>238</v>
      </c>
      <c r="F405" s="14">
        <v>468</v>
      </c>
      <c r="G405" s="14">
        <v>63</v>
      </c>
      <c r="H405" s="14">
        <v>120</v>
      </c>
      <c r="I405" s="14">
        <v>85</v>
      </c>
      <c r="J405" s="14">
        <v>90</v>
      </c>
      <c r="K405" s="14">
        <v>55</v>
      </c>
      <c r="L405" s="14">
        <v>55</v>
      </c>
      <c r="M405" s="14">
        <v>3</v>
      </c>
      <c r="N405" s="14" t="b">
        <v>0</v>
      </c>
    </row>
    <row r="406" spans="2:14" ht="15" x14ac:dyDescent="0.4">
      <c r="B406" s="14">
        <v>343</v>
      </c>
      <c r="C406" s="14" t="s">
        <v>363</v>
      </c>
      <c r="D406" s="14" t="s">
        <v>232</v>
      </c>
      <c r="E406" s="14" t="s">
        <v>245</v>
      </c>
      <c r="F406" s="14">
        <v>300</v>
      </c>
      <c r="G406" s="14">
        <v>40</v>
      </c>
      <c r="H406" s="14">
        <v>40</v>
      </c>
      <c r="I406" s="14">
        <v>55</v>
      </c>
      <c r="J406" s="14">
        <v>40</v>
      </c>
      <c r="K406" s="14">
        <v>70</v>
      </c>
      <c r="L406" s="14">
        <v>55</v>
      </c>
      <c r="M406" s="14">
        <v>3</v>
      </c>
      <c r="N406" s="14" t="b">
        <v>0</v>
      </c>
    </row>
    <row r="407" spans="2:14" ht="15" x14ac:dyDescent="0.4">
      <c r="B407" s="14">
        <v>344</v>
      </c>
      <c r="C407" s="14" t="s">
        <v>362</v>
      </c>
      <c r="D407" s="14" t="s">
        <v>232</v>
      </c>
      <c r="E407" s="14" t="s">
        <v>245</v>
      </c>
      <c r="F407" s="14">
        <v>500</v>
      </c>
      <c r="G407" s="14">
        <v>60</v>
      </c>
      <c r="H407" s="14">
        <v>70</v>
      </c>
      <c r="I407" s="14">
        <v>105</v>
      </c>
      <c r="J407" s="14">
        <v>70</v>
      </c>
      <c r="K407" s="14">
        <v>120</v>
      </c>
      <c r="L407" s="14">
        <v>75</v>
      </c>
      <c r="M407" s="14">
        <v>3</v>
      </c>
      <c r="N407" s="14" t="b">
        <v>0</v>
      </c>
    </row>
    <row r="408" spans="2:14" ht="15" x14ac:dyDescent="0.4">
      <c r="B408" s="14">
        <v>345</v>
      </c>
      <c r="C408" s="14" t="s">
        <v>361</v>
      </c>
      <c r="D408" s="14" t="s">
        <v>247</v>
      </c>
      <c r="E408" s="14" t="s">
        <v>137</v>
      </c>
      <c r="F408" s="14">
        <v>355</v>
      </c>
      <c r="G408" s="14">
        <v>66</v>
      </c>
      <c r="H408" s="14">
        <v>41</v>
      </c>
      <c r="I408" s="14">
        <v>77</v>
      </c>
      <c r="J408" s="14">
        <v>61</v>
      </c>
      <c r="K408" s="14">
        <v>87</v>
      </c>
      <c r="L408" s="14">
        <v>23</v>
      </c>
      <c r="M408" s="14">
        <v>3</v>
      </c>
      <c r="N408" s="14" t="b">
        <v>0</v>
      </c>
    </row>
    <row r="409" spans="2:14" ht="15" x14ac:dyDescent="0.4">
      <c r="B409" s="14">
        <v>346</v>
      </c>
      <c r="C409" s="14" t="s">
        <v>360</v>
      </c>
      <c r="D409" s="14" t="s">
        <v>247</v>
      </c>
      <c r="E409" s="14" t="s">
        <v>137</v>
      </c>
      <c r="F409" s="14">
        <v>495</v>
      </c>
      <c r="G409" s="14">
        <v>86</v>
      </c>
      <c r="H409" s="14">
        <v>81</v>
      </c>
      <c r="I409" s="14">
        <v>97</v>
      </c>
      <c r="J409" s="14">
        <v>81</v>
      </c>
      <c r="K409" s="14">
        <v>107</v>
      </c>
      <c r="L409" s="14">
        <v>43</v>
      </c>
      <c r="M409" s="14">
        <v>3</v>
      </c>
      <c r="N409" s="14" t="b">
        <v>0</v>
      </c>
    </row>
    <row r="410" spans="2:14" ht="15" x14ac:dyDescent="0.4">
      <c r="B410" s="14">
        <v>347</v>
      </c>
      <c r="C410" s="14" t="s">
        <v>359</v>
      </c>
      <c r="D410" s="14" t="s">
        <v>247</v>
      </c>
      <c r="E410" s="14" t="s">
        <v>273</v>
      </c>
      <c r="F410" s="14">
        <v>355</v>
      </c>
      <c r="G410" s="14">
        <v>45</v>
      </c>
      <c r="H410" s="14">
        <v>95</v>
      </c>
      <c r="I410" s="14">
        <v>50</v>
      </c>
      <c r="J410" s="14">
        <v>40</v>
      </c>
      <c r="K410" s="14">
        <v>50</v>
      </c>
      <c r="L410" s="14">
        <v>75</v>
      </c>
      <c r="M410" s="14">
        <v>3</v>
      </c>
      <c r="N410" s="14" t="b">
        <v>0</v>
      </c>
    </row>
    <row r="411" spans="2:14" ht="15" x14ac:dyDescent="0.4">
      <c r="B411" s="14">
        <v>348</v>
      </c>
      <c r="C411" s="14" t="s">
        <v>358</v>
      </c>
      <c r="D411" s="14" t="s">
        <v>247</v>
      </c>
      <c r="E411" s="14" t="s">
        <v>273</v>
      </c>
      <c r="F411" s="14">
        <v>495</v>
      </c>
      <c r="G411" s="14">
        <v>75</v>
      </c>
      <c r="H411" s="14">
        <v>125</v>
      </c>
      <c r="I411" s="14">
        <v>100</v>
      </c>
      <c r="J411" s="14">
        <v>70</v>
      </c>
      <c r="K411" s="14">
        <v>80</v>
      </c>
      <c r="L411" s="14">
        <v>45</v>
      </c>
      <c r="M411" s="14">
        <v>3</v>
      </c>
      <c r="N411" s="14" t="b">
        <v>0</v>
      </c>
    </row>
    <row r="412" spans="2:14" ht="15" x14ac:dyDescent="0.4">
      <c r="B412" s="14">
        <v>349</v>
      </c>
      <c r="C412" s="14" t="s">
        <v>357</v>
      </c>
      <c r="D412" s="14" t="s">
        <v>129</v>
      </c>
      <c r="E412" s="14" t="str">
        <f t="shared" ref="E412:E420" si="42">E411</f>
        <v>Bug</v>
      </c>
      <c r="F412" s="14">
        <v>200</v>
      </c>
      <c r="G412" s="14">
        <v>20</v>
      </c>
      <c r="H412" s="14">
        <v>15</v>
      </c>
      <c r="I412" s="14">
        <v>20</v>
      </c>
      <c r="J412" s="14">
        <v>10</v>
      </c>
      <c r="K412" s="14">
        <v>55</v>
      </c>
      <c r="L412" s="14">
        <v>80</v>
      </c>
      <c r="M412" s="14">
        <v>3</v>
      </c>
      <c r="N412" s="14" t="b">
        <v>0</v>
      </c>
    </row>
    <row r="413" spans="2:14" ht="15" x14ac:dyDescent="0.4">
      <c r="B413" s="14">
        <v>350</v>
      </c>
      <c r="C413" s="14" t="s">
        <v>356</v>
      </c>
      <c r="D413" s="14" t="s">
        <v>129</v>
      </c>
      <c r="E413" s="14" t="str">
        <f t="shared" si="42"/>
        <v>Bug</v>
      </c>
      <c r="F413" s="14">
        <v>540</v>
      </c>
      <c r="G413" s="14">
        <v>95</v>
      </c>
      <c r="H413" s="14">
        <v>60</v>
      </c>
      <c r="I413" s="14">
        <v>79</v>
      </c>
      <c r="J413" s="14">
        <v>100</v>
      </c>
      <c r="K413" s="14">
        <v>125</v>
      </c>
      <c r="L413" s="14">
        <v>81</v>
      </c>
      <c r="M413" s="14">
        <v>3</v>
      </c>
      <c r="N413" s="14" t="b">
        <v>0</v>
      </c>
    </row>
    <row r="414" spans="2:14" ht="15" x14ac:dyDescent="0.4">
      <c r="B414" s="14">
        <v>351</v>
      </c>
      <c r="C414" s="14" t="s">
        <v>355</v>
      </c>
      <c r="D414" s="14" t="s">
        <v>230</v>
      </c>
      <c r="E414" s="14" t="str">
        <f t="shared" si="42"/>
        <v>Bug</v>
      </c>
      <c r="F414" s="14">
        <v>420</v>
      </c>
      <c r="G414" s="14">
        <v>70</v>
      </c>
      <c r="H414" s="14">
        <v>70</v>
      </c>
      <c r="I414" s="14">
        <v>70</v>
      </c>
      <c r="J414" s="14">
        <v>70</v>
      </c>
      <c r="K414" s="14">
        <v>70</v>
      </c>
      <c r="L414" s="14">
        <v>70</v>
      </c>
      <c r="M414" s="14">
        <v>3</v>
      </c>
      <c r="N414" s="14" t="b">
        <v>0</v>
      </c>
    </row>
    <row r="415" spans="2:14" ht="15" x14ac:dyDescent="0.4">
      <c r="B415" s="14">
        <v>352</v>
      </c>
      <c r="C415" s="14" t="s">
        <v>354</v>
      </c>
      <c r="D415" s="14" t="s">
        <v>230</v>
      </c>
      <c r="E415" s="14" t="str">
        <f t="shared" si="42"/>
        <v>Bug</v>
      </c>
      <c r="F415" s="14">
        <v>440</v>
      </c>
      <c r="G415" s="14">
        <v>60</v>
      </c>
      <c r="H415" s="14">
        <v>90</v>
      </c>
      <c r="I415" s="14">
        <v>70</v>
      </c>
      <c r="J415" s="14">
        <v>60</v>
      </c>
      <c r="K415" s="14">
        <v>120</v>
      </c>
      <c r="L415" s="14">
        <v>40</v>
      </c>
      <c r="M415" s="14">
        <v>3</v>
      </c>
      <c r="N415" s="14" t="b">
        <v>0</v>
      </c>
    </row>
    <row r="416" spans="2:14" ht="15" x14ac:dyDescent="0.4">
      <c r="B416" s="14">
        <v>353</v>
      </c>
      <c r="C416" s="14" t="s">
        <v>353</v>
      </c>
      <c r="D416" s="14" t="s">
        <v>239</v>
      </c>
      <c r="E416" s="14" t="str">
        <f t="shared" si="42"/>
        <v>Bug</v>
      </c>
      <c r="F416" s="14">
        <v>295</v>
      </c>
      <c r="G416" s="14">
        <v>44</v>
      </c>
      <c r="H416" s="14">
        <v>75</v>
      </c>
      <c r="I416" s="14">
        <v>35</v>
      </c>
      <c r="J416" s="14">
        <v>63</v>
      </c>
      <c r="K416" s="14">
        <v>33</v>
      </c>
      <c r="L416" s="14">
        <v>45</v>
      </c>
      <c r="M416" s="14">
        <v>3</v>
      </c>
      <c r="N416" s="14" t="b">
        <v>0</v>
      </c>
    </row>
    <row r="417" spans="2:14" ht="15" x14ac:dyDescent="0.4">
      <c r="B417" s="14">
        <v>354</v>
      </c>
      <c r="C417" s="14" t="s">
        <v>352</v>
      </c>
      <c r="D417" s="14" t="s">
        <v>239</v>
      </c>
      <c r="E417" s="14" t="str">
        <f t="shared" si="42"/>
        <v>Bug</v>
      </c>
      <c r="F417" s="14">
        <v>455</v>
      </c>
      <c r="G417" s="14">
        <v>64</v>
      </c>
      <c r="H417" s="14">
        <v>115</v>
      </c>
      <c r="I417" s="14">
        <v>65</v>
      </c>
      <c r="J417" s="14">
        <v>83</v>
      </c>
      <c r="K417" s="14">
        <v>63</v>
      </c>
      <c r="L417" s="14">
        <v>65</v>
      </c>
      <c r="M417" s="14">
        <v>3</v>
      </c>
      <c r="N417" s="14" t="b">
        <v>0</v>
      </c>
    </row>
    <row r="418" spans="2:14" ht="15" x14ac:dyDescent="0.4">
      <c r="B418" s="14">
        <v>354</v>
      </c>
      <c r="C418" s="14" t="s">
        <v>351</v>
      </c>
      <c r="D418" s="14" t="s">
        <v>239</v>
      </c>
      <c r="E418" s="14" t="str">
        <f t="shared" si="42"/>
        <v>Bug</v>
      </c>
      <c r="F418" s="14">
        <v>555</v>
      </c>
      <c r="G418" s="14">
        <v>64</v>
      </c>
      <c r="H418" s="14">
        <v>165</v>
      </c>
      <c r="I418" s="14">
        <v>75</v>
      </c>
      <c r="J418" s="14">
        <v>93</v>
      </c>
      <c r="K418" s="14">
        <v>83</v>
      </c>
      <c r="L418" s="14">
        <v>75</v>
      </c>
      <c r="M418" s="14">
        <v>3</v>
      </c>
      <c r="N418" s="14" t="b">
        <v>0</v>
      </c>
    </row>
    <row r="419" spans="2:14" ht="15" x14ac:dyDescent="0.4">
      <c r="B419" s="14">
        <v>355</v>
      </c>
      <c r="C419" s="14" t="s">
        <v>350</v>
      </c>
      <c r="D419" s="14" t="s">
        <v>239</v>
      </c>
      <c r="E419" s="14" t="str">
        <f t="shared" si="42"/>
        <v>Bug</v>
      </c>
      <c r="F419" s="14">
        <v>295</v>
      </c>
      <c r="G419" s="14">
        <v>20</v>
      </c>
      <c r="H419" s="14">
        <v>40</v>
      </c>
      <c r="I419" s="14">
        <v>90</v>
      </c>
      <c r="J419" s="14">
        <v>30</v>
      </c>
      <c r="K419" s="14">
        <v>90</v>
      </c>
      <c r="L419" s="14">
        <v>25</v>
      </c>
      <c r="M419" s="14">
        <v>3</v>
      </c>
      <c r="N419" s="14" t="b">
        <v>0</v>
      </c>
    </row>
    <row r="420" spans="2:14" ht="15" x14ac:dyDescent="0.4">
      <c r="B420" s="14">
        <v>356</v>
      </c>
      <c r="C420" s="14" t="s">
        <v>349</v>
      </c>
      <c r="D420" s="14" t="s">
        <v>239</v>
      </c>
      <c r="E420" s="14" t="str">
        <f t="shared" si="42"/>
        <v>Bug</v>
      </c>
      <c r="F420" s="14">
        <v>455</v>
      </c>
      <c r="G420" s="14">
        <v>40</v>
      </c>
      <c r="H420" s="14">
        <v>70</v>
      </c>
      <c r="I420" s="14">
        <v>130</v>
      </c>
      <c r="J420" s="14">
        <v>60</v>
      </c>
      <c r="K420" s="14">
        <v>130</v>
      </c>
      <c r="L420" s="14">
        <v>25</v>
      </c>
      <c r="M420" s="14">
        <v>3</v>
      </c>
      <c r="N420" s="14" t="b">
        <v>0</v>
      </c>
    </row>
    <row r="421" spans="2:14" ht="15" x14ac:dyDescent="0.4">
      <c r="B421" s="14">
        <v>357</v>
      </c>
      <c r="C421" s="14" t="s">
        <v>348</v>
      </c>
      <c r="D421" s="14" t="s">
        <v>137</v>
      </c>
      <c r="E421" s="14" t="s">
        <v>241</v>
      </c>
      <c r="F421" s="14">
        <v>460</v>
      </c>
      <c r="G421" s="14">
        <v>99</v>
      </c>
      <c r="H421" s="14">
        <v>68</v>
      </c>
      <c r="I421" s="14">
        <v>83</v>
      </c>
      <c r="J421" s="14">
        <v>72</v>
      </c>
      <c r="K421" s="14">
        <v>87</v>
      </c>
      <c r="L421" s="14">
        <v>51</v>
      </c>
      <c r="M421" s="14">
        <v>3</v>
      </c>
      <c r="N421" s="14" t="b">
        <v>0</v>
      </c>
    </row>
    <row r="422" spans="2:14" ht="15" x14ac:dyDescent="0.4">
      <c r="B422" s="14">
        <v>358</v>
      </c>
      <c r="C422" s="14" t="s">
        <v>347</v>
      </c>
      <c r="D422" s="14" t="s">
        <v>245</v>
      </c>
      <c r="E422" s="14" t="str">
        <f t="shared" ref="E422:E428" si="43">E421</f>
        <v>Flying</v>
      </c>
      <c r="F422" s="14">
        <v>425</v>
      </c>
      <c r="G422" s="14">
        <v>65</v>
      </c>
      <c r="H422" s="14">
        <v>50</v>
      </c>
      <c r="I422" s="14">
        <v>70</v>
      </c>
      <c r="J422" s="14">
        <v>95</v>
      </c>
      <c r="K422" s="14">
        <v>80</v>
      </c>
      <c r="L422" s="14">
        <v>65</v>
      </c>
      <c r="M422" s="14">
        <v>3</v>
      </c>
      <c r="N422" s="14" t="b">
        <v>0</v>
      </c>
    </row>
    <row r="423" spans="2:14" ht="15" x14ac:dyDescent="0.4">
      <c r="B423" s="14">
        <v>359</v>
      </c>
      <c r="C423" s="14" t="s">
        <v>346</v>
      </c>
      <c r="D423" s="14" t="s">
        <v>238</v>
      </c>
      <c r="E423" s="14" t="str">
        <f t="shared" si="43"/>
        <v>Flying</v>
      </c>
      <c r="F423" s="14">
        <v>465</v>
      </c>
      <c r="G423" s="14">
        <v>65</v>
      </c>
      <c r="H423" s="14">
        <v>130</v>
      </c>
      <c r="I423" s="14">
        <v>60</v>
      </c>
      <c r="J423" s="14">
        <v>75</v>
      </c>
      <c r="K423" s="14">
        <v>60</v>
      </c>
      <c r="L423" s="14">
        <v>75</v>
      </c>
      <c r="M423" s="14">
        <v>3</v>
      </c>
      <c r="N423" s="14" t="b">
        <v>0</v>
      </c>
    </row>
    <row r="424" spans="2:14" ht="15" x14ac:dyDescent="0.4">
      <c r="B424" s="14">
        <v>359</v>
      </c>
      <c r="C424" s="14" t="s">
        <v>345</v>
      </c>
      <c r="D424" s="14" t="s">
        <v>238</v>
      </c>
      <c r="E424" s="14" t="str">
        <f t="shared" si="43"/>
        <v>Flying</v>
      </c>
      <c r="F424" s="14">
        <v>565</v>
      </c>
      <c r="G424" s="14">
        <v>65</v>
      </c>
      <c r="H424" s="14">
        <v>150</v>
      </c>
      <c r="I424" s="14">
        <v>60</v>
      </c>
      <c r="J424" s="14">
        <v>115</v>
      </c>
      <c r="K424" s="14">
        <v>60</v>
      </c>
      <c r="L424" s="14">
        <v>115</v>
      </c>
      <c r="M424" s="14">
        <v>3</v>
      </c>
      <c r="N424" s="14" t="b">
        <v>0</v>
      </c>
    </row>
    <row r="425" spans="2:14" ht="15" x14ac:dyDescent="0.4">
      <c r="B425" s="14">
        <v>360</v>
      </c>
      <c r="C425" s="14" t="s">
        <v>344</v>
      </c>
      <c r="D425" s="14" t="s">
        <v>245</v>
      </c>
      <c r="E425" s="14" t="str">
        <f t="shared" si="43"/>
        <v>Flying</v>
      </c>
      <c r="F425" s="14">
        <v>260</v>
      </c>
      <c r="G425" s="14">
        <v>95</v>
      </c>
      <c r="H425" s="14">
        <v>23</v>
      </c>
      <c r="I425" s="14">
        <v>48</v>
      </c>
      <c r="J425" s="14">
        <v>23</v>
      </c>
      <c r="K425" s="14">
        <v>48</v>
      </c>
      <c r="L425" s="14">
        <v>23</v>
      </c>
      <c r="M425" s="14">
        <v>3</v>
      </c>
      <c r="N425" s="14" t="b">
        <v>0</v>
      </c>
    </row>
    <row r="426" spans="2:14" ht="15" x14ac:dyDescent="0.4">
      <c r="B426" s="14">
        <v>361</v>
      </c>
      <c r="C426" s="14" t="s">
        <v>343</v>
      </c>
      <c r="D426" s="14" t="s">
        <v>322</v>
      </c>
      <c r="E426" s="14" t="str">
        <f t="shared" si="43"/>
        <v>Flying</v>
      </c>
      <c r="F426" s="14">
        <v>300</v>
      </c>
      <c r="G426" s="14">
        <v>50</v>
      </c>
      <c r="H426" s="14">
        <v>50</v>
      </c>
      <c r="I426" s="14">
        <v>50</v>
      </c>
      <c r="J426" s="14">
        <v>50</v>
      </c>
      <c r="K426" s="14">
        <v>50</v>
      </c>
      <c r="L426" s="14">
        <v>50</v>
      </c>
      <c r="M426" s="14">
        <v>3</v>
      </c>
      <c r="N426" s="14" t="b">
        <v>0</v>
      </c>
    </row>
    <row r="427" spans="2:14" ht="15" x14ac:dyDescent="0.4">
      <c r="B427" s="14">
        <v>362</v>
      </c>
      <c r="C427" s="14" t="s">
        <v>342</v>
      </c>
      <c r="D427" s="14" t="s">
        <v>322</v>
      </c>
      <c r="E427" s="14" t="str">
        <f t="shared" si="43"/>
        <v>Flying</v>
      </c>
      <c r="F427" s="14">
        <v>480</v>
      </c>
      <c r="G427" s="14">
        <v>80</v>
      </c>
      <c r="H427" s="14">
        <v>80</v>
      </c>
      <c r="I427" s="14">
        <v>80</v>
      </c>
      <c r="J427" s="14">
        <v>80</v>
      </c>
      <c r="K427" s="14">
        <v>80</v>
      </c>
      <c r="L427" s="14">
        <v>80</v>
      </c>
      <c r="M427" s="14">
        <v>3</v>
      </c>
      <c r="N427" s="14" t="b">
        <v>0</v>
      </c>
    </row>
    <row r="428" spans="2:14" ht="15" x14ac:dyDescent="0.4">
      <c r="B428" s="14">
        <v>362</v>
      </c>
      <c r="C428" s="14" t="s">
        <v>341</v>
      </c>
      <c r="D428" s="14" t="s">
        <v>322</v>
      </c>
      <c r="E428" s="14" t="str">
        <f t="shared" si="43"/>
        <v>Flying</v>
      </c>
      <c r="F428" s="14">
        <v>580</v>
      </c>
      <c r="G428" s="14">
        <v>80</v>
      </c>
      <c r="H428" s="14">
        <v>120</v>
      </c>
      <c r="I428" s="14">
        <v>80</v>
      </c>
      <c r="J428" s="14">
        <v>120</v>
      </c>
      <c r="K428" s="14">
        <v>80</v>
      </c>
      <c r="L428" s="14">
        <v>100</v>
      </c>
      <c r="M428" s="14">
        <v>3</v>
      </c>
      <c r="N428" s="14" t="b">
        <v>0</v>
      </c>
    </row>
    <row r="429" spans="2:14" ht="15" x14ac:dyDescent="0.4">
      <c r="B429" s="14">
        <v>363</v>
      </c>
      <c r="C429" s="14" t="s">
        <v>340</v>
      </c>
      <c r="D429" s="14" t="s">
        <v>322</v>
      </c>
      <c r="E429" s="14" t="s">
        <v>129</v>
      </c>
      <c r="F429" s="14">
        <v>290</v>
      </c>
      <c r="G429" s="14">
        <v>70</v>
      </c>
      <c r="H429" s="14">
        <v>40</v>
      </c>
      <c r="I429" s="14">
        <v>50</v>
      </c>
      <c r="J429" s="14">
        <v>55</v>
      </c>
      <c r="K429" s="14">
        <v>50</v>
      </c>
      <c r="L429" s="14">
        <v>25</v>
      </c>
      <c r="M429" s="14">
        <v>3</v>
      </c>
      <c r="N429" s="14" t="b">
        <v>0</v>
      </c>
    </row>
    <row r="430" spans="2:14" ht="15" x14ac:dyDescent="0.4">
      <c r="B430" s="14">
        <v>364</v>
      </c>
      <c r="C430" s="14" t="s">
        <v>339</v>
      </c>
      <c r="D430" s="14" t="s">
        <v>322</v>
      </c>
      <c r="E430" s="14" t="s">
        <v>129</v>
      </c>
      <c r="F430" s="14">
        <v>410</v>
      </c>
      <c r="G430" s="14">
        <v>90</v>
      </c>
      <c r="H430" s="14">
        <v>60</v>
      </c>
      <c r="I430" s="14">
        <v>70</v>
      </c>
      <c r="J430" s="14">
        <v>75</v>
      </c>
      <c r="K430" s="14">
        <v>70</v>
      </c>
      <c r="L430" s="14">
        <v>45</v>
      </c>
      <c r="M430" s="14">
        <v>3</v>
      </c>
      <c r="N430" s="14" t="b">
        <v>0</v>
      </c>
    </row>
    <row r="431" spans="2:14" ht="15" x14ac:dyDescent="0.4">
      <c r="B431" s="14">
        <v>365</v>
      </c>
      <c r="C431" s="14" t="s">
        <v>338</v>
      </c>
      <c r="D431" s="14" t="s">
        <v>322</v>
      </c>
      <c r="E431" s="14" t="s">
        <v>129</v>
      </c>
      <c r="F431" s="14">
        <v>530</v>
      </c>
      <c r="G431" s="14">
        <v>110</v>
      </c>
      <c r="H431" s="14">
        <v>80</v>
      </c>
      <c r="I431" s="14">
        <v>90</v>
      </c>
      <c r="J431" s="14">
        <v>95</v>
      </c>
      <c r="K431" s="14">
        <v>90</v>
      </c>
      <c r="L431" s="14">
        <v>65</v>
      </c>
      <c r="M431" s="14">
        <v>3</v>
      </c>
      <c r="N431" s="14" t="b">
        <v>0</v>
      </c>
    </row>
    <row r="432" spans="2:14" ht="15" x14ac:dyDescent="0.4">
      <c r="B432" s="14">
        <v>366</v>
      </c>
      <c r="C432" s="14" t="s">
        <v>337</v>
      </c>
      <c r="D432" s="14" t="s">
        <v>129</v>
      </c>
      <c r="E432" s="14" t="str">
        <f t="shared" ref="E432:E434" si="44">E431</f>
        <v>Water</v>
      </c>
      <c r="F432" s="14">
        <v>345</v>
      </c>
      <c r="G432" s="14">
        <v>35</v>
      </c>
      <c r="H432" s="14">
        <v>64</v>
      </c>
      <c r="I432" s="14">
        <v>85</v>
      </c>
      <c r="J432" s="14">
        <v>74</v>
      </c>
      <c r="K432" s="14">
        <v>55</v>
      </c>
      <c r="L432" s="14">
        <v>32</v>
      </c>
      <c r="M432" s="14">
        <v>3</v>
      </c>
      <c r="N432" s="14" t="b">
        <v>0</v>
      </c>
    </row>
    <row r="433" spans="2:14" ht="15" x14ac:dyDescent="0.4">
      <c r="B433" s="14">
        <v>367</v>
      </c>
      <c r="C433" s="14" t="s">
        <v>336</v>
      </c>
      <c r="D433" s="14" t="s">
        <v>129</v>
      </c>
      <c r="E433" s="14" t="str">
        <f t="shared" si="44"/>
        <v>Water</v>
      </c>
      <c r="F433" s="14">
        <v>485</v>
      </c>
      <c r="G433" s="14">
        <v>55</v>
      </c>
      <c r="H433" s="14">
        <v>104</v>
      </c>
      <c r="I433" s="14">
        <v>105</v>
      </c>
      <c r="J433" s="14">
        <v>94</v>
      </c>
      <c r="K433" s="14">
        <v>75</v>
      </c>
      <c r="L433" s="14">
        <v>52</v>
      </c>
      <c r="M433" s="14">
        <v>3</v>
      </c>
      <c r="N433" s="14" t="b">
        <v>0</v>
      </c>
    </row>
    <row r="434" spans="2:14" ht="15" x14ac:dyDescent="0.4">
      <c r="B434" s="14">
        <v>368</v>
      </c>
      <c r="C434" s="14" t="s">
        <v>335</v>
      </c>
      <c r="D434" s="14" t="s">
        <v>129</v>
      </c>
      <c r="E434" s="14" t="str">
        <f t="shared" si="44"/>
        <v>Water</v>
      </c>
      <c r="F434" s="14">
        <v>485</v>
      </c>
      <c r="G434" s="14">
        <v>55</v>
      </c>
      <c r="H434" s="14">
        <v>84</v>
      </c>
      <c r="I434" s="14">
        <v>105</v>
      </c>
      <c r="J434" s="14">
        <v>114</v>
      </c>
      <c r="K434" s="14">
        <v>75</v>
      </c>
      <c r="L434" s="14">
        <v>52</v>
      </c>
      <c r="M434" s="14">
        <v>3</v>
      </c>
      <c r="N434" s="14" t="b">
        <v>0</v>
      </c>
    </row>
    <row r="435" spans="2:14" ht="15" x14ac:dyDescent="0.4">
      <c r="B435" s="14">
        <v>369</v>
      </c>
      <c r="C435" s="14" t="s">
        <v>334</v>
      </c>
      <c r="D435" s="14" t="s">
        <v>129</v>
      </c>
      <c r="E435" s="14" t="s">
        <v>247</v>
      </c>
      <c r="F435" s="14">
        <v>485</v>
      </c>
      <c r="G435" s="14">
        <v>100</v>
      </c>
      <c r="H435" s="14">
        <v>90</v>
      </c>
      <c r="I435" s="14">
        <v>130</v>
      </c>
      <c r="J435" s="14">
        <v>45</v>
      </c>
      <c r="K435" s="14">
        <v>65</v>
      </c>
      <c r="L435" s="14">
        <v>55</v>
      </c>
      <c r="M435" s="14">
        <v>3</v>
      </c>
      <c r="N435" s="14" t="b">
        <v>0</v>
      </c>
    </row>
    <row r="436" spans="2:14" ht="15" x14ac:dyDescent="0.4">
      <c r="B436" s="14">
        <v>370</v>
      </c>
      <c r="C436" s="14" t="s">
        <v>333</v>
      </c>
      <c r="D436" s="14" t="s">
        <v>129</v>
      </c>
      <c r="E436" s="14" t="str">
        <f t="shared" ref="E436:E438" si="45">E435</f>
        <v>Rock</v>
      </c>
      <c r="F436" s="14">
        <v>330</v>
      </c>
      <c r="G436" s="14">
        <v>43</v>
      </c>
      <c r="H436" s="14">
        <v>30</v>
      </c>
      <c r="I436" s="14">
        <v>55</v>
      </c>
      <c r="J436" s="14">
        <v>40</v>
      </c>
      <c r="K436" s="14">
        <v>65</v>
      </c>
      <c r="L436" s="14">
        <v>97</v>
      </c>
      <c r="M436" s="14">
        <v>3</v>
      </c>
      <c r="N436" s="14" t="b">
        <v>0</v>
      </c>
    </row>
    <row r="437" spans="2:14" ht="15" x14ac:dyDescent="0.4">
      <c r="B437" s="14">
        <v>371</v>
      </c>
      <c r="C437" s="14" t="s">
        <v>332</v>
      </c>
      <c r="D437" s="14" t="s">
        <v>233</v>
      </c>
      <c r="E437" s="14" t="str">
        <f t="shared" si="45"/>
        <v>Rock</v>
      </c>
      <c r="F437" s="14">
        <v>300</v>
      </c>
      <c r="G437" s="14">
        <v>45</v>
      </c>
      <c r="H437" s="14">
        <v>75</v>
      </c>
      <c r="I437" s="14">
        <v>60</v>
      </c>
      <c r="J437" s="14">
        <v>40</v>
      </c>
      <c r="K437" s="14">
        <v>30</v>
      </c>
      <c r="L437" s="14">
        <v>50</v>
      </c>
      <c r="M437" s="14">
        <v>3</v>
      </c>
      <c r="N437" s="14" t="b">
        <v>0</v>
      </c>
    </row>
    <row r="438" spans="2:14" ht="15" x14ac:dyDescent="0.4">
      <c r="B438" s="14">
        <v>372</v>
      </c>
      <c r="C438" s="14" t="s">
        <v>331</v>
      </c>
      <c r="D438" s="14" t="s">
        <v>233</v>
      </c>
      <c r="E438" s="14" t="str">
        <f t="shared" si="45"/>
        <v>Rock</v>
      </c>
      <c r="F438" s="14">
        <v>420</v>
      </c>
      <c r="G438" s="14">
        <v>65</v>
      </c>
      <c r="H438" s="14">
        <v>95</v>
      </c>
      <c r="I438" s="14">
        <v>100</v>
      </c>
      <c r="J438" s="14">
        <v>60</v>
      </c>
      <c r="K438" s="14">
        <v>50</v>
      </c>
      <c r="L438" s="14">
        <v>50</v>
      </c>
      <c r="M438" s="14">
        <v>3</v>
      </c>
      <c r="N438" s="14" t="b">
        <v>0</v>
      </c>
    </row>
    <row r="439" spans="2:14" ht="15" x14ac:dyDescent="0.4">
      <c r="B439" s="14">
        <v>373</v>
      </c>
      <c r="C439" s="14" t="s">
        <v>330</v>
      </c>
      <c r="D439" s="14" t="s">
        <v>233</v>
      </c>
      <c r="E439" s="14" t="s">
        <v>241</v>
      </c>
      <c r="F439" s="14">
        <v>600</v>
      </c>
      <c r="G439" s="14">
        <v>95</v>
      </c>
      <c r="H439" s="14">
        <v>135</v>
      </c>
      <c r="I439" s="14">
        <v>80</v>
      </c>
      <c r="J439" s="14">
        <v>110</v>
      </c>
      <c r="K439" s="14">
        <v>80</v>
      </c>
      <c r="L439" s="14">
        <v>100</v>
      </c>
      <c r="M439" s="14">
        <v>3</v>
      </c>
      <c r="N439" s="14" t="b">
        <v>0</v>
      </c>
    </row>
    <row r="440" spans="2:14" ht="15" x14ac:dyDescent="0.4">
      <c r="B440" s="14">
        <v>373</v>
      </c>
      <c r="C440" s="14" t="s">
        <v>329</v>
      </c>
      <c r="D440" s="14" t="s">
        <v>233</v>
      </c>
      <c r="E440" s="14" t="s">
        <v>241</v>
      </c>
      <c r="F440" s="14">
        <v>700</v>
      </c>
      <c r="G440" s="14">
        <v>95</v>
      </c>
      <c r="H440" s="14">
        <v>145</v>
      </c>
      <c r="I440" s="14">
        <v>130</v>
      </c>
      <c r="J440" s="14">
        <v>120</v>
      </c>
      <c r="K440" s="14">
        <v>90</v>
      </c>
      <c r="L440" s="14">
        <v>120</v>
      </c>
      <c r="M440" s="14">
        <v>3</v>
      </c>
      <c r="N440" s="14" t="b">
        <v>0</v>
      </c>
    </row>
    <row r="441" spans="2:14" ht="15" x14ac:dyDescent="0.4">
      <c r="B441" s="14">
        <v>374</v>
      </c>
      <c r="C441" s="14" t="s">
        <v>328</v>
      </c>
      <c r="D441" s="14" t="s">
        <v>225</v>
      </c>
      <c r="E441" s="14" t="s">
        <v>245</v>
      </c>
      <c r="F441" s="14">
        <v>300</v>
      </c>
      <c r="G441" s="14">
        <v>40</v>
      </c>
      <c r="H441" s="14">
        <v>55</v>
      </c>
      <c r="I441" s="14">
        <v>80</v>
      </c>
      <c r="J441" s="14">
        <v>35</v>
      </c>
      <c r="K441" s="14">
        <v>60</v>
      </c>
      <c r="L441" s="14">
        <v>30</v>
      </c>
      <c r="M441" s="14">
        <v>3</v>
      </c>
      <c r="N441" s="14" t="b">
        <v>0</v>
      </c>
    </row>
    <row r="442" spans="2:14" ht="15" x14ac:dyDescent="0.4">
      <c r="B442" s="14">
        <v>375</v>
      </c>
      <c r="C442" s="14" t="s">
        <v>327</v>
      </c>
      <c r="D442" s="14" t="s">
        <v>225</v>
      </c>
      <c r="E442" s="14" t="s">
        <v>245</v>
      </c>
      <c r="F442" s="14">
        <v>420</v>
      </c>
      <c r="G442" s="14">
        <v>60</v>
      </c>
      <c r="H442" s="14">
        <v>75</v>
      </c>
      <c r="I442" s="14">
        <v>100</v>
      </c>
      <c r="J442" s="14">
        <v>55</v>
      </c>
      <c r="K442" s="14">
        <v>80</v>
      </c>
      <c r="L442" s="14">
        <v>50</v>
      </c>
      <c r="M442" s="14">
        <v>3</v>
      </c>
      <c r="N442" s="14" t="b">
        <v>0</v>
      </c>
    </row>
    <row r="443" spans="2:14" ht="15" x14ac:dyDescent="0.4">
      <c r="B443" s="14">
        <v>376</v>
      </c>
      <c r="C443" s="14" t="s">
        <v>326</v>
      </c>
      <c r="D443" s="14" t="s">
        <v>225</v>
      </c>
      <c r="E443" s="14" t="s">
        <v>245</v>
      </c>
      <c r="F443" s="14">
        <v>600</v>
      </c>
      <c r="G443" s="14">
        <v>80</v>
      </c>
      <c r="H443" s="14">
        <v>135</v>
      </c>
      <c r="I443" s="14">
        <v>130</v>
      </c>
      <c r="J443" s="14">
        <v>95</v>
      </c>
      <c r="K443" s="14">
        <v>90</v>
      </c>
      <c r="L443" s="14">
        <v>70</v>
      </c>
      <c r="M443" s="14">
        <v>3</v>
      </c>
      <c r="N443" s="14" t="b">
        <v>0</v>
      </c>
    </row>
    <row r="444" spans="2:14" ht="15" x14ac:dyDescent="0.4">
      <c r="B444" s="14">
        <v>376</v>
      </c>
      <c r="C444" s="14" t="s">
        <v>325</v>
      </c>
      <c r="D444" s="14" t="s">
        <v>225</v>
      </c>
      <c r="E444" s="14" t="s">
        <v>245</v>
      </c>
      <c r="F444" s="14">
        <v>700</v>
      </c>
      <c r="G444" s="14">
        <v>80</v>
      </c>
      <c r="H444" s="14">
        <v>145</v>
      </c>
      <c r="I444" s="14">
        <v>150</v>
      </c>
      <c r="J444" s="14">
        <v>105</v>
      </c>
      <c r="K444" s="14">
        <v>110</v>
      </c>
      <c r="L444" s="14">
        <v>110</v>
      </c>
      <c r="M444" s="14">
        <v>3</v>
      </c>
      <c r="N444" s="14" t="b">
        <v>0</v>
      </c>
    </row>
    <row r="445" spans="2:14" ht="15" x14ac:dyDescent="0.4">
      <c r="B445" s="14">
        <v>377</v>
      </c>
      <c r="C445" s="14" t="s">
        <v>324</v>
      </c>
      <c r="D445" s="14" t="s">
        <v>247</v>
      </c>
      <c r="E445" s="14" t="str">
        <f t="shared" ref="E445:E447" si="46">E444</f>
        <v>Psychic</v>
      </c>
      <c r="F445" s="14">
        <v>580</v>
      </c>
      <c r="G445" s="14">
        <v>80</v>
      </c>
      <c r="H445" s="14">
        <v>100</v>
      </c>
      <c r="I445" s="14">
        <v>200</v>
      </c>
      <c r="J445" s="14">
        <v>50</v>
      </c>
      <c r="K445" s="14">
        <v>100</v>
      </c>
      <c r="L445" s="14">
        <v>50</v>
      </c>
      <c r="M445" s="14">
        <v>3</v>
      </c>
      <c r="N445" s="14" t="b">
        <v>1</v>
      </c>
    </row>
    <row r="446" spans="2:14" ht="15" x14ac:dyDescent="0.4">
      <c r="B446" s="14">
        <v>378</v>
      </c>
      <c r="C446" s="14" t="s">
        <v>323</v>
      </c>
      <c r="D446" s="14" t="s">
        <v>322</v>
      </c>
      <c r="E446" s="14" t="str">
        <f t="shared" si="46"/>
        <v>Psychic</v>
      </c>
      <c r="F446" s="14">
        <v>580</v>
      </c>
      <c r="G446" s="14">
        <v>80</v>
      </c>
      <c r="H446" s="14">
        <v>50</v>
      </c>
      <c r="I446" s="14">
        <v>100</v>
      </c>
      <c r="J446" s="14">
        <v>100</v>
      </c>
      <c r="K446" s="14">
        <v>200</v>
      </c>
      <c r="L446" s="14">
        <v>50</v>
      </c>
      <c r="M446" s="14">
        <v>3</v>
      </c>
      <c r="N446" s="14" t="b">
        <v>1</v>
      </c>
    </row>
    <row r="447" spans="2:14" ht="15" x14ac:dyDescent="0.4">
      <c r="B447" s="14">
        <v>379</v>
      </c>
      <c r="C447" s="14" t="s">
        <v>321</v>
      </c>
      <c r="D447" s="14" t="s">
        <v>225</v>
      </c>
      <c r="E447" s="14" t="str">
        <f t="shared" si="46"/>
        <v>Psychic</v>
      </c>
      <c r="F447" s="14">
        <v>580</v>
      </c>
      <c r="G447" s="14">
        <v>80</v>
      </c>
      <c r="H447" s="14">
        <v>75</v>
      </c>
      <c r="I447" s="14">
        <v>150</v>
      </c>
      <c r="J447" s="14">
        <v>75</v>
      </c>
      <c r="K447" s="14">
        <v>150</v>
      </c>
      <c r="L447" s="14">
        <v>50</v>
      </c>
      <c r="M447" s="14">
        <v>3</v>
      </c>
      <c r="N447" s="14" t="b">
        <v>1</v>
      </c>
    </row>
    <row r="448" spans="2:14" ht="15" x14ac:dyDescent="0.4">
      <c r="B448" s="14">
        <v>380</v>
      </c>
      <c r="C448" s="14" t="s">
        <v>320</v>
      </c>
      <c r="D448" s="14" t="s">
        <v>233</v>
      </c>
      <c r="E448" s="14" t="s">
        <v>245</v>
      </c>
      <c r="F448" s="14">
        <v>600</v>
      </c>
      <c r="G448" s="14">
        <v>80</v>
      </c>
      <c r="H448" s="14">
        <v>80</v>
      </c>
      <c r="I448" s="14">
        <v>90</v>
      </c>
      <c r="J448" s="14">
        <v>110</v>
      </c>
      <c r="K448" s="14">
        <v>130</v>
      </c>
      <c r="L448" s="14">
        <v>110</v>
      </c>
      <c r="M448" s="14">
        <v>3</v>
      </c>
      <c r="N448" s="14" t="b">
        <v>1</v>
      </c>
    </row>
    <row r="449" spans="2:14" ht="15" x14ac:dyDescent="0.4">
      <c r="B449" s="14">
        <v>380</v>
      </c>
      <c r="C449" s="14" t="s">
        <v>319</v>
      </c>
      <c r="D449" s="14" t="s">
        <v>233</v>
      </c>
      <c r="E449" s="14" t="s">
        <v>245</v>
      </c>
      <c r="F449" s="14">
        <v>700</v>
      </c>
      <c r="G449" s="14">
        <v>80</v>
      </c>
      <c r="H449" s="14">
        <v>100</v>
      </c>
      <c r="I449" s="14">
        <v>120</v>
      </c>
      <c r="J449" s="14">
        <v>140</v>
      </c>
      <c r="K449" s="14">
        <v>150</v>
      </c>
      <c r="L449" s="14">
        <v>110</v>
      </c>
      <c r="M449" s="14">
        <v>3</v>
      </c>
      <c r="N449" s="14" t="b">
        <v>1</v>
      </c>
    </row>
    <row r="450" spans="2:14" ht="15" x14ac:dyDescent="0.4">
      <c r="B450" s="14">
        <v>381</v>
      </c>
      <c r="C450" s="14" t="s">
        <v>318</v>
      </c>
      <c r="D450" s="14" t="s">
        <v>233</v>
      </c>
      <c r="E450" s="14" t="s">
        <v>245</v>
      </c>
      <c r="F450" s="14">
        <v>600</v>
      </c>
      <c r="G450" s="14">
        <v>80</v>
      </c>
      <c r="H450" s="14">
        <v>90</v>
      </c>
      <c r="I450" s="14">
        <v>80</v>
      </c>
      <c r="J450" s="14">
        <v>130</v>
      </c>
      <c r="K450" s="14">
        <v>110</v>
      </c>
      <c r="L450" s="14">
        <v>110</v>
      </c>
      <c r="M450" s="14">
        <v>3</v>
      </c>
      <c r="N450" s="14" t="b">
        <v>1</v>
      </c>
    </row>
    <row r="451" spans="2:14" ht="15" x14ac:dyDescent="0.4">
      <c r="B451" s="14">
        <v>381</v>
      </c>
      <c r="C451" s="14" t="s">
        <v>317</v>
      </c>
      <c r="D451" s="14" t="s">
        <v>233</v>
      </c>
      <c r="E451" s="14" t="s">
        <v>245</v>
      </c>
      <c r="F451" s="14">
        <v>700</v>
      </c>
      <c r="G451" s="14">
        <v>80</v>
      </c>
      <c r="H451" s="14">
        <v>130</v>
      </c>
      <c r="I451" s="14">
        <v>100</v>
      </c>
      <c r="J451" s="14">
        <v>160</v>
      </c>
      <c r="K451" s="14">
        <v>120</v>
      </c>
      <c r="L451" s="14">
        <v>110</v>
      </c>
      <c r="M451" s="14">
        <v>3</v>
      </c>
      <c r="N451" s="14" t="b">
        <v>1</v>
      </c>
    </row>
    <row r="452" spans="2:14" ht="15" x14ac:dyDescent="0.4">
      <c r="B452" s="14">
        <v>382</v>
      </c>
      <c r="C452" s="14" t="s">
        <v>316</v>
      </c>
      <c r="D452" s="14" t="s">
        <v>129</v>
      </c>
      <c r="E452" s="14" t="str">
        <f t="shared" ref="E452:E454" si="47">E451</f>
        <v>Psychic</v>
      </c>
      <c r="F452" s="14">
        <v>670</v>
      </c>
      <c r="G452" s="14">
        <v>100</v>
      </c>
      <c r="H452" s="14">
        <v>100</v>
      </c>
      <c r="I452" s="14">
        <v>90</v>
      </c>
      <c r="J452" s="14">
        <v>150</v>
      </c>
      <c r="K452" s="14">
        <v>140</v>
      </c>
      <c r="L452" s="14">
        <v>90</v>
      </c>
      <c r="M452" s="14">
        <v>3</v>
      </c>
      <c r="N452" s="14" t="b">
        <v>1</v>
      </c>
    </row>
    <row r="453" spans="2:14" ht="15" x14ac:dyDescent="0.4">
      <c r="B453" s="14">
        <v>382</v>
      </c>
      <c r="C453" s="14" t="s">
        <v>315</v>
      </c>
      <c r="D453" s="14" t="s">
        <v>129</v>
      </c>
      <c r="E453" s="14" t="str">
        <f t="shared" si="47"/>
        <v>Psychic</v>
      </c>
      <c r="F453" s="14">
        <v>770</v>
      </c>
      <c r="G453" s="14">
        <v>100</v>
      </c>
      <c r="H453" s="14">
        <v>150</v>
      </c>
      <c r="I453" s="14">
        <v>90</v>
      </c>
      <c r="J453" s="14">
        <v>180</v>
      </c>
      <c r="K453" s="14">
        <v>160</v>
      </c>
      <c r="L453" s="14">
        <v>90</v>
      </c>
      <c r="M453" s="14">
        <v>3</v>
      </c>
      <c r="N453" s="14" t="b">
        <v>1</v>
      </c>
    </row>
    <row r="454" spans="2:14" ht="15" x14ac:dyDescent="0.4">
      <c r="B454" s="14">
        <v>383</v>
      </c>
      <c r="C454" s="14" t="s">
        <v>314</v>
      </c>
      <c r="D454" s="14" t="s">
        <v>232</v>
      </c>
      <c r="E454" s="14" t="str">
        <f t="shared" si="47"/>
        <v>Psychic</v>
      </c>
      <c r="F454" s="14">
        <v>670</v>
      </c>
      <c r="G454" s="14">
        <v>100</v>
      </c>
      <c r="H454" s="14">
        <v>150</v>
      </c>
      <c r="I454" s="14">
        <v>140</v>
      </c>
      <c r="J454" s="14">
        <v>100</v>
      </c>
      <c r="K454" s="14">
        <v>90</v>
      </c>
      <c r="L454" s="14">
        <v>90</v>
      </c>
      <c r="M454" s="14">
        <v>3</v>
      </c>
      <c r="N454" s="14" t="b">
        <v>1</v>
      </c>
    </row>
    <row r="455" spans="2:14" ht="15" x14ac:dyDescent="0.4">
      <c r="B455" s="14">
        <v>383</v>
      </c>
      <c r="C455" s="14" t="s">
        <v>313</v>
      </c>
      <c r="D455" s="14" t="s">
        <v>232</v>
      </c>
      <c r="E455" s="14" t="s">
        <v>133</v>
      </c>
      <c r="F455" s="14">
        <v>770</v>
      </c>
      <c r="G455" s="14">
        <v>100</v>
      </c>
      <c r="H455" s="14">
        <v>180</v>
      </c>
      <c r="I455" s="14">
        <v>160</v>
      </c>
      <c r="J455" s="14">
        <v>150</v>
      </c>
      <c r="K455" s="14">
        <v>90</v>
      </c>
      <c r="L455" s="14">
        <v>90</v>
      </c>
      <c r="M455" s="14">
        <v>3</v>
      </c>
      <c r="N455" s="14" t="b">
        <v>1</v>
      </c>
    </row>
    <row r="456" spans="2:14" ht="15" x14ac:dyDescent="0.4">
      <c r="B456" s="14">
        <v>384</v>
      </c>
      <c r="C456" s="14" t="s">
        <v>312</v>
      </c>
      <c r="D456" s="14" t="s">
        <v>233</v>
      </c>
      <c r="E456" s="14" t="s">
        <v>241</v>
      </c>
      <c r="F456" s="14">
        <v>680</v>
      </c>
      <c r="G456" s="14">
        <v>105</v>
      </c>
      <c r="H456" s="14">
        <v>150</v>
      </c>
      <c r="I456" s="14">
        <v>90</v>
      </c>
      <c r="J456" s="14">
        <v>150</v>
      </c>
      <c r="K456" s="14">
        <v>90</v>
      </c>
      <c r="L456" s="14">
        <v>95</v>
      </c>
      <c r="M456" s="14">
        <v>3</v>
      </c>
      <c r="N456" s="14" t="b">
        <v>1</v>
      </c>
    </row>
    <row r="457" spans="2:14" ht="15" x14ac:dyDescent="0.4">
      <c r="B457" s="14">
        <v>384</v>
      </c>
      <c r="C457" s="14" t="s">
        <v>311</v>
      </c>
      <c r="D457" s="14" t="s">
        <v>233</v>
      </c>
      <c r="E457" s="14" t="s">
        <v>241</v>
      </c>
      <c r="F457" s="14">
        <v>780</v>
      </c>
      <c r="G457" s="14">
        <v>105</v>
      </c>
      <c r="H457" s="14">
        <v>180</v>
      </c>
      <c r="I457" s="14">
        <v>100</v>
      </c>
      <c r="J457" s="14">
        <v>180</v>
      </c>
      <c r="K457" s="14">
        <v>100</v>
      </c>
      <c r="L457" s="14">
        <v>115</v>
      </c>
      <c r="M457" s="14">
        <v>3</v>
      </c>
      <c r="N457" s="14" t="b">
        <v>1</v>
      </c>
    </row>
    <row r="458" spans="2:14" ht="15" x14ac:dyDescent="0.4">
      <c r="B458" s="14">
        <v>385</v>
      </c>
      <c r="C458" s="14" t="s">
        <v>310</v>
      </c>
      <c r="D458" s="14" t="s">
        <v>225</v>
      </c>
      <c r="E458" s="14" t="s">
        <v>245</v>
      </c>
      <c r="F458" s="14">
        <v>600</v>
      </c>
      <c r="G458" s="14">
        <v>100</v>
      </c>
      <c r="H458" s="14">
        <v>100</v>
      </c>
      <c r="I458" s="14">
        <v>100</v>
      </c>
      <c r="J458" s="14">
        <v>100</v>
      </c>
      <c r="K458" s="14">
        <v>100</v>
      </c>
      <c r="L458" s="14">
        <v>100</v>
      </c>
      <c r="M458" s="14">
        <v>3</v>
      </c>
      <c r="N458" s="14" t="b">
        <v>1</v>
      </c>
    </row>
    <row r="459" spans="2:14" ht="15" x14ac:dyDescent="0.4">
      <c r="B459" s="14">
        <v>386</v>
      </c>
      <c r="C459" s="14" t="s">
        <v>309</v>
      </c>
      <c r="D459" s="14" t="s">
        <v>245</v>
      </c>
      <c r="E459" s="14" t="str">
        <f t="shared" ref="E459:E464" si="48">E458</f>
        <v>Psychic</v>
      </c>
      <c r="F459" s="14">
        <v>600</v>
      </c>
      <c r="G459" s="14">
        <v>50</v>
      </c>
      <c r="H459" s="14">
        <v>150</v>
      </c>
      <c r="I459" s="14">
        <v>50</v>
      </c>
      <c r="J459" s="14">
        <v>150</v>
      </c>
      <c r="K459" s="14">
        <v>50</v>
      </c>
      <c r="L459" s="14">
        <v>150</v>
      </c>
      <c r="M459" s="14">
        <v>3</v>
      </c>
      <c r="N459" s="14" t="b">
        <v>1</v>
      </c>
    </row>
    <row r="460" spans="2:14" ht="15" x14ac:dyDescent="0.4">
      <c r="B460" s="14">
        <v>386</v>
      </c>
      <c r="C460" s="14" t="s">
        <v>308</v>
      </c>
      <c r="D460" s="14" t="s">
        <v>245</v>
      </c>
      <c r="E460" s="14" t="str">
        <f t="shared" si="48"/>
        <v>Psychic</v>
      </c>
      <c r="F460" s="14">
        <v>600</v>
      </c>
      <c r="G460" s="14">
        <v>50</v>
      </c>
      <c r="H460" s="14">
        <v>180</v>
      </c>
      <c r="I460" s="14">
        <v>20</v>
      </c>
      <c r="J460" s="14">
        <v>180</v>
      </c>
      <c r="K460" s="14">
        <v>20</v>
      </c>
      <c r="L460" s="14">
        <v>150</v>
      </c>
      <c r="M460" s="14">
        <v>3</v>
      </c>
      <c r="N460" s="14" t="b">
        <v>1</v>
      </c>
    </row>
    <row r="461" spans="2:14" ht="15" x14ac:dyDescent="0.4">
      <c r="B461" s="14">
        <v>386</v>
      </c>
      <c r="C461" s="14" t="s">
        <v>307</v>
      </c>
      <c r="D461" s="14" t="s">
        <v>245</v>
      </c>
      <c r="E461" s="14" t="str">
        <f t="shared" si="48"/>
        <v>Psychic</v>
      </c>
      <c r="F461" s="14">
        <v>600</v>
      </c>
      <c r="G461" s="14">
        <v>50</v>
      </c>
      <c r="H461" s="14">
        <v>70</v>
      </c>
      <c r="I461" s="14">
        <v>160</v>
      </c>
      <c r="J461" s="14">
        <v>70</v>
      </c>
      <c r="K461" s="14">
        <v>160</v>
      </c>
      <c r="L461" s="14">
        <v>90</v>
      </c>
      <c r="M461" s="14">
        <v>3</v>
      </c>
      <c r="N461" s="14" t="b">
        <v>1</v>
      </c>
    </row>
    <row r="462" spans="2:14" ht="15" x14ac:dyDescent="0.4">
      <c r="B462" s="14">
        <v>386</v>
      </c>
      <c r="C462" s="14" t="s">
        <v>306</v>
      </c>
      <c r="D462" s="14" t="s">
        <v>245</v>
      </c>
      <c r="E462" s="14" t="str">
        <f t="shared" si="48"/>
        <v>Psychic</v>
      </c>
      <c r="F462" s="14">
        <v>600</v>
      </c>
      <c r="G462" s="14">
        <v>50</v>
      </c>
      <c r="H462" s="14">
        <v>95</v>
      </c>
      <c r="I462" s="14">
        <v>90</v>
      </c>
      <c r="J462" s="14">
        <v>95</v>
      </c>
      <c r="K462" s="14">
        <v>90</v>
      </c>
      <c r="L462" s="14">
        <v>180</v>
      </c>
      <c r="M462" s="14">
        <v>3</v>
      </c>
      <c r="N462" s="14" t="b">
        <v>1</v>
      </c>
    </row>
    <row r="463" spans="2:14" ht="15" x14ac:dyDescent="0.4">
      <c r="B463" s="14">
        <v>387</v>
      </c>
      <c r="C463" s="14" t="s">
        <v>305</v>
      </c>
      <c r="D463" s="14" t="s">
        <v>137</v>
      </c>
      <c r="E463" s="14" t="str">
        <f t="shared" si="48"/>
        <v>Psychic</v>
      </c>
      <c r="F463" s="14">
        <v>318</v>
      </c>
      <c r="G463" s="14">
        <v>55</v>
      </c>
      <c r="H463" s="14">
        <v>68</v>
      </c>
      <c r="I463" s="14">
        <v>64</v>
      </c>
      <c r="J463" s="14">
        <v>45</v>
      </c>
      <c r="K463" s="14">
        <v>55</v>
      </c>
      <c r="L463" s="14">
        <v>31</v>
      </c>
      <c r="M463" s="14">
        <v>4</v>
      </c>
      <c r="N463" s="14" t="b">
        <v>0</v>
      </c>
    </row>
    <row r="464" spans="2:14" ht="15" x14ac:dyDescent="0.4">
      <c r="B464" s="14">
        <v>388</v>
      </c>
      <c r="C464" s="14" t="s">
        <v>304</v>
      </c>
      <c r="D464" s="14" t="s">
        <v>137</v>
      </c>
      <c r="E464" s="14" t="str">
        <f t="shared" si="48"/>
        <v>Psychic</v>
      </c>
      <c r="F464" s="14">
        <v>405</v>
      </c>
      <c r="G464" s="14">
        <v>75</v>
      </c>
      <c r="H464" s="14">
        <v>89</v>
      </c>
      <c r="I464" s="14">
        <v>85</v>
      </c>
      <c r="J464" s="14">
        <v>55</v>
      </c>
      <c r="K464" s="14">
        <v>65</v>
      </c>
      <c r="L464" s="14">
        <v>36</v>
      </c>
      <c r="M464" s="14">
        <v>4</v>
      </c>
      <c r="N464" s="14" t="b">
        <v>0</v>
      </c>
    </row>
    <row r="465" spans="2:14" ht="15" x14ac:dyDescent="0.4">
      <c r="B465" s="14">
        <v>389</v>
      </c>
      <c r="C465" s="14" t="s">
        <v>303</v>
      </c>
      <c r="D465" s="14" t="s">
        <v>137</v>
      </c>
      <c r="E465" s="14" t="s">
        <v>232</v>
      </c>
      <c r="F465" s="14">
        <v>525</v>
      </c>
      <c r="G465" s="14">
        <v>95</v>
      </c>
      <c r="H465" s="14">
        <v>109</v>
      </c>
      <c r="I465" s="14">
        <v>105</v>
      </c>
      <c r="J465" s="14">
        <v>75</v>
      </c>
      <c r="K465" s="14">
        <v>85</v>
      </c>
      <c r="L465" s="14">
        <v>56</v>
      </c>
      <c r="M465" s="14">
        <v>4</v>
      </c>
      <c r="N465" s="14" t="b">
        <v>0</v>
      </c>
    </row>
    <row r="466" spans="2:14" ht="15" x14ac:dyDescent="0.4">
      <c r="B466" s="14">
        <v>390</v>
      </c>
      <c r="C466" s="14" t="s">
        <v>302</v>
      </c>
      <c r="D466" s="14" t="s">
        <v>133</v>
      </c>
      <c r="E466" s="14" t="str">
        <f>E465</f>
        <v>Ground</v>
      </c>
      <c r="F466" s="14">
        <v>309</v>
      </c>
      <c r="G466" s="14">
        <v>44</v>
      </c>
      <c r="H466" s="14">
        <v>58</v>
      </c>
      <c r="I466" s="14">
        <v>44</v>
      </c>
      <c r="J466" s="14">
        <v>58</v>
      </c>
      <c r="K466" s="14">
        <v>44</v>
      </c>
      <c r="L466" s="14">
        <v>61</v>
      </c>
      <c r="M466" s="14">
        <v>4</v>
      </c>
      <c r="N466" s="14" t="b">
        <v>0</v>
      </c>
    </row>
    <row r="467" spans="2:14" ht="15" x14ac:dyDescent="0.4">
      <c r="B467" s="14">
        <v>391</v>
      </c>
      <c r="C467" s="14" t="s">
        <v>301</v>
      </c>
      <c r="D467" s="14" t="s">
        <v>133</v>
      </c>
      <c r="E467" s="14" t="s">
        <v>226</v>
      </c>
      <c r="F467" s="14">
        <v>405</v>
      </c>
      <c r="G467" s="14">
        <v>64</v>
      </c>
      <c r="H467" s="14">
        <v>78</v>
      </c>
      <c r="I467" s="14">
        <v>52</v>
      </c>
      <c r="J467" s="14">
        <v>78</v>
      </c>
      <c r="K467" s="14">
        <v>52</v>
      </c>
      <c r="L467" s="14">
        <v>81</v>
      </c>
      <c r="M467" s="14">
        <v>4</v>
      </c>
      <c r="N467" s="14" t="b">
        <v>0</v>
      </c>
    </row>
    <row r="468" spans="2:14" ht="15" x14ac:dyDescent="0.4">
      <c r="B468" s="14">
        <v>392</v>
      </c>
      <c r="C468" s="14" t="s">
        <v>300</v>
      </c>
      <c r="D468" s="14" t="s">
        <v>133</v>
      </c>
      <c r="E468" s="14" t="s">
        <v>226</v>
      </c>
      <c r="F468" s="14">
        <v>534</v>
      </c>
      <c r="G468" s="14">
        <v>76</v>
      </c>
      <c r="H468" s="14">
        <v>104</v>
      </c>
      <c r="I468" s="14">
        <v>71</v>
      </c>
      <c r="J468" s="14">
        <v>104</v>
      </c>
      <c r="K468" s="14">
        <v>71</v>
      </c>
      <c r="L468" s="14">
        <v>108</v>
      </c>
      <c r="M468" s="14">
        <v>4</v>
      </c>
      <c r="N468" s="14" t="b">
        <v>0</v>
      </c>
    </row>
    <row r="469" spans="2:14" ht="15" x14ac:dyDescent="0.4">
      <c r="B469" s="14">
        <v>393</v>
      </c>
      <c r="C469" s="14" t="s">
        <v>299</v>
      </c>
      <c r="D469" s="14" t="s">
        <v>129</v>
      </c>
      <c r="E469" s="14" t="str">
        <f t="shared" ref="E469:E470" si="49">E468</f>
        <v>Fighting</v>
      </c>
      <c r="F469" s="14">
        <v>314</v>
      </c>
      <c r="G469" s="14">
        <v>53</v>
      </c>
      <c r="H469" s="14">
        <v>51</v>
      </c>
      <c r="I469" s="14">
        <v>53</v>
      </c>
      <c r="J469" s="14">
        <v>61</v>
      </c>
      <c r="K469" s="14">
        <v>56</v>
      </c>
      <c r="L469" s="14">
        <v>40</v>
      </c>
      <c r="M469" s="14">
        <v>4</v>
      </c>
      <c r="N469" s="14" t="b">
        <v>0</v>
      </c>
    </row>
    <row r="470" spans="2:14" ht="15" x14ac:dyDescent="0.4">
      <c r="B470" s="14">
        <v>394</v>
      </c>
      <c r="C470" s="14" t="s">
        <v>298</v>
      </c>
      <c r="D470" s="14" t="s">
        <v>129</v>
      </c>
      <c r="E470" s="14" t="str">
        <f t="shared" si="49"/>
        <v>Fighting</v>
      </c>
      <c r="F470" s="14">
        <v>405</v>
      </c>
      <c r="G470" s="14">
        <v>64</v>
      </c>
      <c r="H470" s="14">
        <v>66</v>
      </c>
      <c r="I470" s="14">
        <v>68</v>
      </c>
      <c r="J470" s="14">
        <v>81</v>
      </c>
      <c r="K470" s="14">
        <v>76</v>
      </c>
      <c r="L470" s="14">
        <v>50</v>
      </c>
      <c r="M470" s="14">
        <v>4</v>
      </c>
      <c r="N470" s="14" t="b">
        <v>0</v>
      </c>
    </row>
    <row r="471" spans="2:14" ht="15" x14ac:dyDescent="0.4">
      <c r="B471" s="14">
        <v>395</v>
      </c>
      <c r="C471" s="14" t="s">
        <v>297</v>
      </c>
      <c r="D471" s="14" t="s">
        <v>129</v>
      </c>
      <c r="E471" s="14" t="s">
        <v>225</v>
      </c>
      <c r="F471" s="14">
        <v>530</v>
      </c>
      <c r="G471" s="14">
        <v>84</v>
      </c>
      <c r="H471" s="14">
        <v>86</v>
      </c>
      <c r="I471" s="14">
        <v>88</v>
      </c>
      <c r="J471" s="14">
        <v>111</v>
      </c>
      <c r="K471" s="14">
        <v>101</v>
      </c>
      <c r="L471" s="14">
        <v>60</v>
      </c>
      <c r="M471" s="14">
        <v>4</v>
      </c>
      <c r="N471" s="14" t="b">
        <v>0</v>
      </c>
    </row>
    <row r="472" spans="2:14" ht="15" x14ac:dyDescent="0.4">
      <c r="B472" s="14">
        <v>396</v>
      </c>
      <c r="C472" s="14" t="s">
        <v>296</v>
      </c>
      <c r="D472" s="14" t="s">
        <v>230</v>
      </c>
      <c r="E472" s="14" t="s">
        <v>241</v>
      </c>
      <c r="F472" s="14">
        <v>245</v>
      </c>
      <c r="G472" s="14">
        <v>40</v>
      </c>
      <c r="H472" s="14">
        <v>55</v>
      </c>
      <c r="I472" s="14">
        <v>30</v>
      </c>
      <c r="J472" s="14">
        <v>30</v>
      </c>
      <c r="K472" s="14">
        <v>30</v>
      </c>
      <c r="L472" s="14">
        <v>60</v>
      </c>
      <c r="M472" s="14">
        <v>4</v>
      </c>
      <c r="N472" s="14" t="b">
        <v>0</v>
      </c>
    </row>
    <row r="473" spans="2:14" ht="15" x14ac:dyDescent="0.4">
      <c r="B473" s="14">
        <v>397</v>
      </c>
      <c r="C473" s="14" t="s">
        <v>295</v>
      </c>
      <c r="D473" s="14" t="s">
        <v>230</v>
      </c>
      <c r="E473" s="14" t="s">
        <v>241</v>
      </c>
      <c r="F473" s="14">
        <v>340</v>
      </c>
      <c r="G473" s="14">
        <v>55</v>
      </c>
      <c r="H473" s="14">
        <v>75</v>
      </c>
      <c r="I473" s="14">
        <v>50</v>
      </c>
      <c r="J473" s="14">
        <v>40</v>
      </c>
      <c r="K473" s="14">
        <v>40</v>
      </c>
      <c r="L473" s="14">
        <v>80</v>
      </c>
      <c r="M473" s="14">
        <v>4</v>
      </c>
      <c r="N473" s="14" t="b">
        <v>0</v>
      </c>
    </row>
    <row r="474" spans="2:14" ht="15" x14ac:dyDescent="0.4">
      <c r="B474" s="14">
        <v>398</v>
      </c>
      <c r="C474" s="14" t="s">
        <v>294</v>
      </c>
      <c r="D474" s="14" t="s">
        <v>230</v>
      </c>
      <c r="E474" s="14" t="s">
        <v>241</v>
      </c>
      <c r="F474" s="14">
        <v>485</v>
      </c>
      <c r="G474" s="14">
        <v>85</v>
      </c>
      <c r="H474" s="14">
        <v>120</v>
      </c>
      <c r="I474" s="14">
        <v>70</v>
      </c>
      <c r="J474" s="14">
        <v>50</v>
      </c>
      <c r="K474" s="14">
        <v>60</v>
      </c>
      <c r="L474" s="14">
        <v>100</v>
      </c>
      <c r="M474" s="14">
        <v>4</v>
      </c>
      <c r="N474" s="14" t="b">
        <v>0</v>
      </c>
    </row>
    <row r="475" spans="2:14" ht="15" x14ac:dyDescent="0.4">
      <c r="B475" s="14">
        <v>399</v>
      </c>
      <c r="C475" s="14" t="s">
        <v>293</v>
      </c>
      <c r="D475" s="14" t="s">
        <v>230</v>
      </c>
      <c r="E475" s="14" t="str">
        <f>E474</f>
        <v>Flying</v>
      </c>
      <c r="F475" s="14">
        <v>250</v>
      </c>
      <c r="G475" s="14">
        <v>59</v>
      </c>
      <c r="H475" s="14">
        <v>45</v>
      </c>
      <c r="I475" s="14">
        <v>40</v>
      </c>
      <c r="J475" s="14">
        <v>35</v>
      </c>
      <c r="K475" s="14">
        <v>40</v>
      </c>
      <c r="L475" s="14">
        <v>31</v>
      </c>
      <c r="M475" s="14">
        <v>4</v>
      </c>
      <c r="N475" s="14" t="b">
        <v>0</v>
      </c>
    </row>
    <row r="476" spans="2:14" ht="15" x14ac:dyDescent="0.4">
      <c r="B476" s="14">
        <v>400</v>
      </c>
      <c r="C476" s="14" t="s">
        <v>292</v>
      </c>
      <c r="D476" s="14" t="s">
        <v>230</v>
      </c>
      <c r="E476" s="14" t="s">
        <v>129</v>
      </c>
      <c r="F476" s="14">
        <v>410</v>
      </c>
      <c r="G476" s="14">
        <v>79</v>
      </c>
      <c r="H476" s="14">
        <v>85</v>
      </c>
      <c r="I476" s="14">
        <v>60</v>
      </c>
      <c r="J476" s="14">
        <v>55</v>
      </c>
      <c r="K476" s="14">
        <v>60</v>
      </c>
      <c r="L476" s="14">
        <v>71</v>
      </c>
      <c r="M476" s="14">
        <v>4</v>
      </c>
      <c r="N476" s="14" t="b">
        <v>0</v>
      </c>
    </row>
    <row r="477" spans="2:14" ht="15" x14ac:dyDescent="0.4">
      <c r="B477" s="14">
        <v>401</v>
      </c>
      <c r="C477" s="14" t="s">
        <v>291</v>
      </c>
      <c r="D477" s="14" t="s">
        <v>273</v>
      </c>
      <c r="E477" s="14" t="str">
        <f t="shared" ref="E477:E481" si="50">E476</f>
        <v>Water</v>
      </c>
      <c r="F477" s="14">
        <v>194</v>
      </c>
      <c r="G477" s="14">
        <v>37</v>
      </c>
      <c r="H477" s="14">
        <v>25</v>
      </c>
      <c r="I477" s="14">
        <v>41</v>
      </c>
      <c r="J477" s="14">
        <v>25</v>
      </c>
      <c r="K477" s="14">
        <v>41</v>
      </c>
      <c r="L477" s="14">
        <v>25</v>
      </c>
      <c r="M477" s="14">
        <v>4</v>
      </c>
      <c r="N477" s="14" t="b">
        <v>0</v>
      </c>
    </row>
    <row r="478" spans="2:14" ht="15" x14ac:dyDescent="0.4">
      <c r="B478" s="14">
        <v>402</v>
      </c>
      <c r="C478" s="14" t="s">
        <v>290</v>
      </c>
      <c r="D478" s="14" t="s">
        <v>273</v>
      </c>
      <c r="E478" s="14" t="str">
        <f t="shared" si="50"/>
        <v>Water</v>
      </c>
      <c r="F478" s="14">
        <v>384</v>
      </c>
      <c r="G478" s="14">
        <v>77</v>
      </c>
      <c r="H478" s="14">
        <v>85</v>
      </c>
      <c r="I478" s="14">
        <v>51</v>
      </c>
      <c r="J478" s="14">
        <v>55</v>
      </c>
      <c r="K478" s="14">
        <v>51</v>
      </c>
      <c r="L478" s="14">
        <v>65</v>
      </c>
      <c r="M478" s="14">
        <v>4</v>
      </c>
      <c r="N478" s="14" t="b">
        <v>0</v>
      </c>
    </row>
    <row r="479" spans="2:14" ht="15" x14ac:dyDescent="0.4">
      <c r="B479" s="14">
        <v>403</v>
      </c>
      <c r="C479" s="14" t="s">
        <v>289</v>
      </c>
      <c r="D479" s="14" t="s">
        <v>271</v>
      </c>
      <c r="E479" s="14" t="str">
        <f t="shared" si="50"/>
        <v>Water</v>
      </c>
      <c r="F479" s="14">
        <v>263</v>
      </c>
      <c r="G479" s="14">
        <v>45</v>
      </c>
      <c r="H479" s="14">
        <v>65</v>
      </c>
      <c r="I479" s="14">
        <v>34</v>
      </c>
      <c r="J479" s="14">
        <v>40</v>
      </c>
      <c r="K479" s="14">
        <v>34</v>
      </c>
      <c r="L479" s="14">
        <v>45</v>
      </c>
      <c r="M479" s="14">
        <v>4</v>
      </c>
      <c r="N479" s="14" t="b">
        <v>0</v>
      </c>
    </row>
    <row r="480" spans="2:14" ht="15" x14ac:dyDescent="0.4">
      <c r="B480" s="14">
        <v>404</v>
      </c>
      <c r="C480" s="14" t="s">
        <v>288</v>
      </c>
      <c r="D480" s="14" t="s">
        <v>271</v>
      </c>
      <c r="E480" s="14" t="str">
        <f t="shared" si="50"/>
        <v>Water</v>
      </c>
      <c r="F480" s="14">
        <v>363</v>
      </c>
      <c r="G480" s="14">
        <v>60</v>
      </c>
      <c r="H480" s="14">
        <v>85</v>
      </c>
      <c r="I480" s="14">
        <v>49</v>
      </c>
      <c r="J480" s="14">
        <v>60</v>
      </c>
      <c r="K480" s="14">
        <v>49</v>
      </c>
      <c r="L480" s="14">
        <v>60</v>
      </c>
      <c r="M480" s="14">
        <v>4</v>
      </c>
      <c r="N480" s="14" t="b">
        <v>0</v>
      </c>
    </row>
    <row r="481" spans="2:14" ht="15" x14ac:dyDescent="0.4">
      <c r="B481" s="14">
        <v>405</v>
      </c>
      <c r="C481" s="14" t="s">
        <v>287</v>
      </c>
      <c r="D481" s="14" t="s">
        <v>271</v>
      </c>
      <c r="E481" s="14" t="str">
        <f t="shared" si="50"/>
        <v>Water</v>
      </c>
      <c r="F481" s="14">
        <v>523</v>
      </c>
      <c r="G481" s="14">
        <v>80</v>
      </c>
      <c r="H481" s="14">
        <v>120</v>
      </c>
      <c r="I481" s="14">
        <v>79</v>
      </c>
      <c r="J481" s="14">
        <v>95</v>
      </c>
      <c r="K481" s="14">
        <v>79</v>
      </c>
      <c r="L481" s="14">
        <v>70</v>
      </c>
      <c r="M481" s="14">
        <v>4</v>
      </c>
      <c r="N481" s="14" t="b">
        <v>0</v>
      </c>
    </row>
    <row r="482" spans="2:14" ht="15" x14ac:dyDescent="0.4">
      <c r="B482" s="14">
        <v>406</v>
      </c>
      <c r="C482" s="14" t="s">
        <v>286</v>
      </c>
      <c r="D482" s="14" t="s">
        <v>137</v>
      </c>
      <c r="E482" s="14" t="s">
        <v>251</v>
      </c>
      <c r="F482" s="14">
        <v>280</v>
      </c>
      <c r="G482" s="14">
        <v>40</v>
      </c>
      <c r="H482" s="14">
        <v>30</v>
      </c>
      <c r="I482" s="14">
        <v>35</v>
      </c>
      <c r="J482" s="14">
        <v>50</v>
      </c>
      <c r="K482" s="14">
        <v>70</v>
      </c>
      <c r="L482" s="14">
        <v>55</v>
      </c>
      <c r="M482" s="14">
        <v>4</v>
      </c>
      <c r="N482" s="14" t="b">
        <v>0</v>
      </c>
    </row>
    <row r="483" spans="2:14" ht="15" x14ac:dyDescent="0.4">
      <c r="B483" s="14">
        <v>407</v>
      </c>
      <c r="C483" s="14" t="s">
        <v>285</v>
      </c>
      <c r="D483" s="14" t="s">
        <v>137</v>
      </c>
      <c r="E483" s="14" t="s">
        <v>251</v>
      </c>
      <c r="F483" s="14">
        <v>515</v>
      </c>
      <c r="G483" s="14">
        <v>60</v>
      </c>
      <c r="H483" s="14">
        <v>70</v>
      </c>
      <c r="I483" s="14">
        <v>65</v>
      </c>
      <c r="J483" s="14">
        <v>125</v>
      </c>
      <c r="K483" s="14">
        <v>105</v>
      </c>
      <c r="L483" s="14">
        <v>90</v>
      </c>
      <c r="M483" s="14">
        <v>4</v>
      </c>
      <c r="N483" s="14" t="b">
        <v>0</v>
      </c>
    </row>
    <row r="484" spans="2:14" ht="15" x14ac:dyDescent="0.4">
      <c r="B484" s="14">
        <v>408</v>
      </c>
      <c r="C484" s="14" t="s">
        <v>284</v>
      </c>
      <c r="D484" s="14" t="s">
        <v>247</v>
      </c>
      <c r="E484" s="14" t="str">
        <f t="shared" ref="E484:E485" si="51">E483</f>
        <v>Poison</v>
      </c>
      <c r="F484" s="14">
        <v>350</v>
      </c>
      <c r="G484" s="14">
        <v>67</v>
      </c>
      <c r="H484" s="14">
        <v>125</v>
      </c>
      <c r="I484" s="14">
        <v>40</v>
      </c>
      <c r="J484" s="14">
        <v>30</v>
      </c>
      <c r="K484" s="14">
        <v>30</v>
      </c>
      <c r="L484" s="14">
        <v>58</v>
      </c>
      <c r="M484" s="14">
        <v>4</v>
      </c>
      <c r="N484" s="14" t="b">
        <v>0</v>
      </c>
    </row>
    <row r="485" spans="2:14" ht="15" x14ac:dyDescent="0.4">
      <c r="B485" s="14">
        <v>409</v>
      </c>
      <c r="C485" s="14" t="s">
        <v>283</v>
      </c>
      <c r="D485" s="14" t="s">
        <v>247</v>
      </c>
      <c r="E485" s="14" t="str">
        <f t="shared" si="51"/>
        <v>Poison</v>
      </c>
      <c r="F485" s="14">
        <v>495</v>
      </c>
      <c r="G485" s="14">
        <v>97</v>
      </c>
      <c r="H485" s="14">
        <v>165</v>
      </c>
      <c r="I485" s="14">
        <v>60</v>
      </c>
      <c r="J485" s="14">
        <v>65</v>
      </c>
      <c r="K485" s="14">
        <v>50</v>
      </c>
      <c r="L485" s="14">
        <v>58</v>
      </c>
      <c r="M485" s="14">
        <v>4</v>
      </c>
      <c r="N485" s="14" t="b">
        <v>0</v>
      </c>
    </row>
    <row r="486" spans="2:14" ht="15" x14ac:dyDescent="0.4">
      <c r="B486" s="14">
        <v>410</v>
      </c>
      <c r="C486" s="14" t="s">
        <v>282</v>
      </c>
      <c r="D486" s="14" t="s">
        <v>247</v>
      </c>
      <c r="E486" s="14" t="s">
        <v>225</v>
      </c>
      <c r="F486" s="14">
        <v>350</v>
      </c>
      <c r="G486" s="14">
        <v>30</v>
      </c>
      <c r="H486" s="14">
        <v>42</v>
      </c>
      <c r="I486" s="14">
        <v>118</v>
      </c>
      <c r="J486" s="14">
        <v>42</v>
      </c>
      <c r="K486" s="14">
        <v>88</v>
      </c>
      <c r="L486" s="14">
        <v>30</v>
      </c>
      <c r="M486" s="14">
        <v>4</v>
      </c>
      <c r="N486" s="14" t="b">
        <v>0</v>
      </c>
    </row>
    <row r="487" spans="2:14" ht="15" x14ac:dyDescent="0.4">
      <c r="B487" s="14">
        <v>411</v>
      </c>
      <c r="C487" s="14" t="s">
        <v>281</v>
      </c>
      <c r="D487" s="14" t="s">
        <v>247</v>
      </c>
      <c r="E487" s="14" t="s">
        <v>225</v>
      </c>
      <c r="F487" s="14">
        <v>495</v>
      </c>
      <c r="G487" s="14">
        <v>60</v>
      </c>
      <c r="H487" s="14">
        <v>52</v>
      </c>
      <c r="I487" s="14">
        <v>168</v>
      </c>
      <c r="J487" s="14">
        <v>47</v>
      </c>
      <c r="K487" s="14">
        <v>138</v>
      </c>
      <c r="L487" s="14">
        <v>30</v>
      </c>
      <c r="M487" s="14">
        <v>4</v>
      </c>
      <c r="N487" s="14" t="b">
        <v>0</v>
      </c>
    </row>
    <row r="488" spans="2:14" ht="15" x14ac:dyDescent="0.4">
      <c r="B488" s="14">
        <v>412</v>
      </c>
      <c r="C488" s="14" t="s">
        <v>280</v>
      </c>
      <c r="D488" s="14" t="s">
        <v>273</v>
      </c>
      <c r="E488" s="14" t="str">
        <f>E487</f>
        <v>Steel</v>
      </c>
      <c r="F488" s="14">
        <v>224</v>
      </c>
      <c r="G488" s="14">
        <v>40</v>
      </c>
      <c r="H488" s="14">
        <v>29</v>
      </c>
      <c r="I488" s="14">
        <v>45</v>
      </c>
      <c r="J488" s="14">
        <v>29</v>
      </c>
      <c r="K488" s="14">
        <v>45</v>
      </c>
      <c r="L488" s="14">
        <v>36</v>
      </c>
      <c r="M488" s="14">
        <v>4</v>
      </c>
      <c r="N488" s="14" t="b">
        <v>0</v>
      </c>
    </row>
    <row r="489" spans="2:14" ht="15" x14ac:dyDescent="0.4">
      <c r="B489" s="14">
        <v>413</v>
      </c>
      <c r="C489" s="14" t="s">
        <v>279</v>
      </c>
      <c r="D489" s="14" t="s">
        <v>273</v>
      </c>
      <c r="E489" s="14" t="s">
        <v>137</v>
      </c>
      <c r="F489" s="14">
        <v>424</v>
      </c>
      <c r="G489" s="14">
        <v>60</v>
      </c>
      <c r="H489" s="14">
        <v>59</v>
      </c>
      <c r="I489" s="14">
        <v>85</v>
      </c>
      <c r="J489" s="14">
        <v>79</v>
      </c>
      <c r="K489" s="14">
        <v>105</v>
      </c>
      <c r="L489" s="14">
        <v>36</v>
      </c>
      <c r="M489" s="14">
        <v>4</v>
      </c>
      <c r="N489" s="14" t="b">
        <v>0</v>
      </c>
    </row>
    <row r="490" spans="2:14" ht="15" x14ac:dyDescent="0.4">
      <c r="B490" s="14">
        <v>413</v>
      </c>
      <c r="C490" s="14" t="s">
        <v>278</v>
      </c>
      <c r="D490" s="14" t="s">
        <v>273</v>
      </c>
      <c r="E490" s="14" t="s">
        <v>232</v>
      </c>
      <c r="F490" s="14">
        <v>424</v>
      </c>
      <c r="G490" s="14">
        <v>60</v>
      </c>
      <c r="H490" s="14">
        <v>79</v>
      </c>
      <c r="I490" s="14">
        <v>105</v>
      </c>
      <c r="J490" s="14">
        <v>59</v>
      </c>
      <c r="K490" s="14">
        <v>85</v>
      </c>
      <c r="L490" s="14">
        <v>36</v>
      </c>
      <c r="M490" s="14">
        <v>4</v>
      </c>
      <c r="N490" s="14" t="b">
        <v>0</v>
      </c>
    </row>
    <row r="491" spans="2:14" ht="15" x14ac:dyDescent="0.4">
      <c r="B491" s="14">
        <v>413</v>
      </c>
      <c r="C491" s="14" t="s">
        <v>277</v>
      </c>
      <c r="D491" s="14" t="s">
        <v>273</v>
      </c>
      <c r="E491" s="14" t="s">
        <v>225</v>
      </c>
      <c r="F491" s="14">
        <v>424</v>
      </c>
      <c r="G491" s="14">
        <v>60</v>
      </c>
      <c r="H491" s="14">
        <v>69</v>
      </c>
      <c r="I491" s="14">
        <v>95</v>
      </c>
      <c r="J491" s="14">
        <v>69</v>
      </c>
      <c r="K491" s="14">
        <v>95</v>
      </c>
      <c r="L491" s="14">
        <v>36</v>
      </c>
      <c r="M491" s="14">
        <v>4</v>
      </c>
      <c r="N491" s="14" t="b">
        <v>0</v>
      </c>
    </row>
    <row r="492" spans="2:14" ht="15" x14ac:dyDescent="0.4">
      <c r="B492" s="14">
        <v>414</v>
      </c>
      <c r="C492" s="14" t="s">
        <v>276</v>
      </c>
      <c r="D492" s="14" t="s">
        <v>273</v>
      </c>
      <c r="E492" s="14" t="s">
        <v>241</v>
      </c>
      <c r="F492" s="14">
        <v>424</v>
      </c>
      <c r="G492" s="14">
        <v>70</v>
      </c>
      <c r="H492" s="14">
        <v>94</v>
      </c>
      <c r="I492" s="14">
        <v>50</v>
      </c>
      <c r="J492" s="14">
        <v>94</v>
      </c>
      <c r="K492" s="14">
        <v>50</v>
      </c>
      <c r="L492" s="14">
        <v>66</v>
      </c>
      <c r="M492" s="14">
        <v>4</v>
      </c>
      <c r="N492" s="14" t="b">
        <v>0</v>
      </c>
    </row>
    <row r="493" spans="2:14" ht="15" x14ac:dyDescent="0.4">
      <c r="B493" s="14">
        <v>415</v>
      </c>
      <c r="C493" s="14" t="s">
        <v>275</v>
      </c>
      <c r="D493" s="14" t="s">
        <v>273</v>
      </c>
      <c r="E493" s="14" t="s">
        <v>241</v>
      </c>
      <c r="F493" s="14">
        <v>244</v>
      </c>
      <c r="G493" s="14">
        <v>30</v>
      </c>
      <c r="H493" s="14">
        <v>30</v>
      </c>
      <c r="I493" s="14">
        <v>42</v>
      </c>
      <c r="J493" s="14">
        <v>30</v>
      </c>
      <c r="K493" s="14">
        <v>42</v>
      </c>
      <c r="L493" s="14">
        <v>70</v>
      </c>
      <c r="M493" s="14">
        <v>4</v>
      </c>
      <c r="N493" s="14" t="b">
        <v>0</v>
      </c>
    </row>
    <row r="494" spans="2:14" ht="15" x14ac:dyDescent="0.4">
      <c r="B494" s="14">
        <v>416</v>
      </c>
      <c r="C494" s="14" t="s">
        <v>274</v>
      </c>
      <c r="D494" s="14" t="s">
        <v>273</v>
      </c>
      <c r="E494" s="14" t="s">
        <v>241</v>
      </c>
      <c r="F494" s="14">
        <v>474</v>
      </c>
      <c r="G494" s="14">
        <v>70</v>
      </c>
      <c r="H494" s="14">
        <v>80</v>
      </c>
      <c r="I494" s="14">
        <v>102</v>
      </c>
      <c r="J494" s="14">
        <v>80</v>
      </c>
      <c r="K494" s="14">
        <v>102</v>
      </c>
      <c r="L494" s="14">
        <v>40</v>
      </c>
      <c r="M494" s="14">
        <v>4</v>
      </c>
      <c r="N494" s="14" t="b">
        <v>0</v>
      </c>
    </row>
    <row r="495" spans="2:14" ht="15" x14ac:dyDescent="0.4">
      <c r="B495" s="14">
        <v>417</v>
      </c>
      <c r="C495" s="14" t="s">
        <v>272</v>
      </c>
      <c r="D495" s="14" t="s">
        <v>271</v>
      </c>
      <c r="E495" s="14" t="str">
        <f t="shared" ref="E495:E500" si="52">E494</f>
        <v>Flying</v>
      </c>
      <c r="F495" s="14">
        <v>405</v>
      </c>
      <c r="G495" s="14">
        <v>60</v>
      </c>
      <c r="H495" s="14">
        <v>45</v>
      </c>
      <c r="I495" s="14">
        <v>70</v>
      </c>
      <c r="J495" s="14">
        <v>45</v>
      </c>
      <c r="K495" s="14">
        <v>90</v>
      </c>
      <c r="L495" s="14">
        <v>95</v>
      </c>
      <c r="M495" s="14">
        <v>4</v>
      </c>
      <c r="N495" s="14" t="b">
        <v>0</v>
      </c>
    </row>
    <row r="496" spans="2:14" ht="15" x14ac:dyDescent="0.4">
      <c r="B496" s="14">
        <v>418</v>
      </c>
      <c r="C496" s="14" t="s">
        <v>270</v>
      </c>
      <c r="D496" s="14" t="s">
        <v>129</v>
      </c>
      <c r="E496" s="14" t="str">
        <f t="shared" si="52"/>
        <v>Flying</v>
      </c>
      <c r="F496" s="14">
        <v>330</v>
      </c>
      <c r="G496" s="14">
        <v>55</v>
      </c>
      <c r="H496" s="14">
        <v>65</v>
      </c>
      <c r="I496" s="14">
        <v>35</v>
      </c>
      <c r="J496" s="14">
        <v>60</v>
      </c>
      <c r="K496" s="14">
        <v>30</v>
      </c>
      <c r="L496" s="14">
        <v>85</v>
      </c>
      <c r="M496" s="14">
        <v>4</v>
      </c>
      <c r="N496" s="14" t="b">
        <v>0</v>
      </c>
    </row>
    <row r="497" spans="2:14" ht="15" x14ac:dyDescent="0.4">
      <c r="B497" s="14">
        <v>419</v>
      </c>
      <c r="C497" s="14" t="s">
        <v>269</v>
      </c>
      <c r="D497" s="14" t="s">
        <v>129</v>
      </c>
      <c r="E497" s="14" t="str">
        <f t="shared" si="52"/>
        <v>Flying</v>
      </c>
      <c r="F497" s="14">
        <v>495</v>
      </c>
      <c r="G497" s="14">
        <v>85</v>
      </c>
      <c r="H497" s="14">
        <v>105</v>
      </c>
      <c r="I497" s="14">
        <v>55</v>
      </c>
      <c r="J497" s="14">
        <v>85</v>
      </c>
      <c r="K497" s="14">
        <v>50</v>
      </c>
      <c r="L497" s="14">
        <v>115</v>
      </c>
      <c r="M497" s="14">
        <v>4</v>
      </c>
      <c r="N497" s="14" t="b">
        <v>0</v>
      </c>
    </row>
    <row r="498" spans="2:14" ht="15" x14ac:dyDescent="0.4">
      <c r="B498" s="14">
        <v>420</v>
      </c>
      <c r="C498" s="14" t="s">
        <v>268</v>
      </c>
      <c r="D498" s="14" t="s">
        <v>137</v>
      </c>
      <c r="E498" s="14" t="str">
        <f t="shared" si="52"/>
        <v>Flying</v>
      </c>
      <c r="F498" s="14">
        <v>275</v>
      </c>
      <c r="G498" s="14">
        <v>45</v>
      </c>
      <c r="H498" s="14">
        <v>35</v>
      </c>
      <c r="I498" s="14">
        <v>45</v>
      </c>
      <c r="J498" s="14">
        <v>62</v>
      </c>
      <c r="K498" s="14">
        <v>53</v>
      </c>
      <c r="L498" s="14">
        <v>35</v>
      </c>
      <c r="M498" s="14">
        <v>4</v>
      </c>
      <c r="N498" s="14" t="b">
        <v>0</v>
      </c>
    </row>
    <row r="499" spans="2:14" ht="15" x14ac:dyDescent="0.4">
      <c r="B499" s="14">
        <v>421</v>
      </c>
      <c r="C499" s="14" t="s">
        <v>267</v>
      </c>
      <c r="D499" s="14" t="s">
        <v>137</v>
      </c>
      <c r="E499" s="14" t="str">
        <f t="shared" si="52"/>
        <v>Flying</v>
      </c>
      <c r="F499" s="14">
        <v>450</v>
      </c>
      <c r="G499" s="14">
        <v>70</v>
      </c>
      <c r="H499" s="14">
        <v>60</v>
      </c>
      <c r="I499" s="14">
        <v>70</v>
      </c>
      <c r="J499" s="14">
        <v>87</v>
      </c>
      <c r="K499" s="14">
        <v>78</v>
      </c>
      <c r="L499" s="14">
        <v>85</v>
      </c>
      <c r="M499" s="14">
        <v>4</v>
      </c>
      <c r="N499" s="14" t="b">
        <v>0</v>
      </c>
    </row>
    <row r="500" spans="2:14" ht="15" x14ac:dyDescent="0.4">
      <c r="B500" s="14">
        <v>422</v>
      </c>
      <c r="C500" s="14" t="s">
        <v>266</v>
      </c>
      <c r="D500" s="14" t="s">
        <v>129</v>
      </c>
      <c r="E500" s="14" t="str">
        <f t="shared" si="52"/>
        <v>Flying</v>
      </c>
      <c r="F500" s="14">
        <v>325</v>
      </c>
      <c r="G500" s="14">
        <v>76</v>
      </c>
      <c r="H500" s="14">
        <v>48</v>
      </c>
      <c r="I500" s="14">
        <v>48</v>
      </c>
      <c r="J500" s="14">
        <v>57</v>
      </c>
      <c r="K500" s="14">
        <v>62</v>
      </c>
      <c r="L500" s="14">
        <v>34</v>
      </c>
      <c r="M500" s="14">
        <v>4</v>
      </c>
      <c r="N500" s="14" t="b">
        <v>0</v>
      </c>
    </row>
    <row r="501" spans="2:14" ht="15" x14ac:dyDescent="0.4">
      <c r="B501" s="14">
        <v>423</v>
      </c>
      <c r="C501" s="14" t="s">
        <v>265</v>
      </c>
      <c r="D501" s="14" t="s">
        <v>129</v>
      </c>
      <c r="E501" s="14" t="s">
        <v>232</v>
      </c>
      <c r="F501" s="14">
        <v>475</v>
      </c>
      <c r="G501" s="14">
        <v>111</v>
      </c>
      <c r="H501" s="14">
        <v>83</v>
      </c>
      <c r="I501" s="14">
        <v>68</v>
      </c>
      <c r="J501" s="14">
        <v>92</v>
      </c>
      <c r="K501" s="14">
        <v>82</v>
      </c>
      <c r="L501" s="14">
        <v>39</v>
      </c>
      <c r="M501" s="14">
        <v>4</v>
      </c>
      <c r="N501" s="14" t="b">
        <v>0</v>
      </c>
    </row>
    <row r="502" spans="2:14" ht="15" x14ac:dyDescent="0.4">
      <c r="B502" s="14">
        <v>424</v>
      </c>
      <c r="C502" s="14" t="s">
        <v>264</v>
      </c>
      <c r="D502" s="14" t="s">
        <v>230</v>
      </c>
      <c r="E502" s="14" t="str">
        <f>E501</f>
        <v>Ground</v>
      </c>
      <c r="F502" s="14">
        <v>482</v>
      </c>
      <c r="G502" s="14">
        <v>75</v>
      </c>
      <c r="H502" s="14">
        <v>100</v>
      </c>
      <c r="I502" s="14">
        <v>66</v>
      </c>
      <c r="J502" s="14">
        <v>60</v>
      </c>
      <c r="K502" s="14">
        <v>66</v>
      </c>
      <c r="L502" s="14">
        <v>115</v>
      </c>
      <c r="M502" s="14">
        <v>4</v>
      </c>
      <c r="N502" s="14" t="b">
        <v>0</v>
      </c>
    </row>
    <row r="503" spans="2:14" ht="15" x14ac:dyDescent="0.4">
      <c r="B503" s="14">
        <v>425</v>
      </c>
      <c r="C503" s="14" t="s">
        <v>263</v>
      </c>
      <c r="D503" s="14" t="s">
        <v>239</v>
      </c>
      <c r="E503" s="14" t="s">
        <v>241</v>
      </c>
      <c r="F503" s="14">
        <v>348</v>
      </c>
      <c r="G503" s="14">
        <v>90</v>
      </c>
      <c r="H503" s="14">
        <v>50</v>
      </c>
      <c r="I503" s="14">
        <v>34</v>
      </c>
      <c r="J503" s="14">
        <v>60</v>
      </c>
      <c r="K503" s="14">
        <v>44</v>
      </c>
      <c r="L503" s="14">
        <v>70</v>
      </c>
      <c r="M503" s="14">
        <v>4</v>
      </c>
      <c r="N503" s="14" t="b">
        <v>0</v>
      </c>
    </row>
    <row r="504" spans="2:14" ht="15" x14ac:dyDescent="0.4">
      <c r="B504" s="14">
        <v>426</v>
      </c>
      <c r="C504" s="14" t="s">
        <v>262</v>
      </c>
      <c r="D504" s="14" t="s">
        <v>239</v>
      </c>
      <c r="E504" s="14" t="s">
        <v>241</v>
      </c>
      <c r="F504" s="14">
        <v>498</v>
      </c>
      <c r="G504" s="14">
        <v>150</v>
      </c>
      <c r="H504" s="14">
        <v>80</v>
      </c>
      <c r="I504" s="14">
        <v>44</v>
      </c>
      <c r="J504" s="14">
        <v>90</v>
      </c>
      <c r="K504" s="14">
        <v>54</v>
      </c>
      <c r="L504" s="14">
        <v>80</v>
      </c>
      <c r="M504" s="14">
        <v>4</v>
      </c>
      <c r="N504" s="14" t="b">
        <v>0</v>
      </c>
    </row>
    <row r="505" spans="2:14" ht="15" x14ac:dyDescent="0.4">
      <c r="B505" s="14">
        <v>427</v>
      </c>
      <c r="C505" s="14" t="s">
        <v>261</v>
      </c>
      <c r="D505" s="14" t="s">
        <v>230</v>
      </c>
      <c r="E505" s="14" t="str">
        <f t="shared" ref="E505:E506" si="53">E504</f>
        <v>Flying</v>
      </c>
      <c r="F505" s="14">
        <v>350</v>
      </c>
      <c r="G505" s="14">
        <v>55</v>
      </c>
      <c r="H505" s="14">
        <v>66</v>
      </c>
      <c r="I505" s="14">
        <v>44</v>
      </c>
      <c r="J505" s="14">
        <v>44</v>
      </c>
      <c r="K505" s="14">
        <v>56</v>
      </c>
      <c r="L505" s="14">
        <v>85</v>
      </c>
      <c r="M505" s="14">
        <v>4</v>
      </c>
      <c r="N505" s="14" t="b">
        <v>0</v>
      </c>
    </row>
    <row r="506" spans="2:14" ht="15" x14ac:dyDescent="0.4">
      <c r="B506" s="14">
        <v>428</v>
      </c>
      <c r="C506" s="14" t="s">
        <v>260</v>
      </c>
      <c r="D506" s="14" t="s">
        <v>230</v>
      </c>
      <c r="E506" s="14" t="str">
        <f t="shared" si="53"/>
        <v>Flying</v>
      </c>
      <c r="F506" s="14">
        <v>480</v>
      </c>
      <c r="G506" s="14">
        <v>65</v>
      </c>
      <c r="H506" s="14">
        <v>76</v>
      </c>
      <c r="I506" s="14">
        <v>84</v>
      </c>
      <c r="J506" s="14">
        <v>54</v>
      </c>
      <c r="K506" s="14">
        <v>96</v>
      </c>
      <c r="L506" s="14">
        <v>105</v>
      </c>
      <c r="M506" s="14">
        <v>4</v>
      </c>
      <c r="N506" s="14" t="b">
        <v>0</v>
      </c>
    </row>
    <row r="507" spans="2:14" ht="15" x14ac:dyDescent="0.4">
      <c r="B507" s="14">
        <v>428</v>
      </c>
      <c r="C507" s="14" t="s">
        <v>259</v>
      </c>
      <c r="D507" s="14" t="s">
        <v>230</v>
      </c>
      <c r="E507" s="14" t="s">
        <v>226</v>
      </c>
      <c r="F507" s="14">
        <v>580</v>
      </c>
      <c r="G507" s="14">
        <v>65</v>
      </c>
      <c r="H507" s="14">
        <v>136</v>
      </c>
      <c r="I507" s="14">
        <v>94</v>
      </c>
      <c r="J507" s="14">
        <v>54</v>
      </c>
      <c r="K507" s="14">
        <v>96</v>
      </c>
      <c r="L507" s="14">
        <v>135</v>
      </c>
      <c r="M507" s="14">
        <v>4</v>
      </c>
      <c r="N507" s="14" t="b">
        <v>0</v>
      </c>
    </row>
    <row r="508" spans="2:14" ht="15" x14ac:dyDescent="0.4">
      <c r="B508" s="14">
        <v>429</v>
      </c>
      <c r="C508" s="14" t="s">
        <v>258</v>
      </c>
      <c r="D508" s="14" t="s">
        <v>239</v>
      </c>
      <c r="E508" s="14" t="str">
        <f>E507</f>
        <v>Fighting</v>
      </c>
      <c r="F508" s="14">
        <v>495</v>
      </c>
      <c r="G508" s="14">
        <v>60</v>
      </c>
      <c r="H508" s="14">
        <v>60</v>
      </c>
      <c r="I508" s="14">
        <v>60</v>
      </c>
      <c r="J508" s="14">
        <v>105</v>
      </c>
      <c r="K508" s="14">
        <v>105</v>
      </c>
      <c r="L508" s="14">
        <v>105</v>
      </c>
      <c r="M508" s="14">
        <v>4</v>
      </c>
      <c r="N508" s="14" t="b">
        <v>0</v>
      </c>
    </row>
    <row r="509" spans="2:14" ht="15" x14ac:dyDescent="0.4">
      <c r="B509" s="14">
        <v>430</v>
      </c>
      <c r="C509" s="14" t="s">
        <v>257</v>
      </c>
      <c r="D509" s="14" t="s">
        <v>238</v>
      </c>
      <c r="E509" s="14" t="s">
        <v>241</v>
      </c>
      <c r="F509" s="14">
        <v>505</v>
      </c>
      <c r="G509" s="14">
        <v>100</v>
      </c>
      <c r="H509" s="14">
        <v>125</v>
      </c>
      <c r="I509" s="14">
        <v>52</v>
      </c>
      <c r="J509" s="14">
        <v>105</v>
      </c>
      <c r="K509" s="14">
        <v>52</v>
      </c>
      <c r="L509" s="14">
        <v>71</v>
      </c>
      <c r="M509" s="14">
        <v>4</v>
      </c>
      <c r="N509" s="14" t="b">
        <v>0</v>
      </c>
    </row>
    <row r="510" spans="2:14" ht="15" x14ac:dyDescent="0.4">
      <c r="B510" s="14">
        <v>431</v>
      </c>
      <c r="C510" s="14" t="s">
        <v>256</v>
      </c>
      <c r="D510" s="14" t="s">
        <v>230</v>
      </c>
      <c r="E510" s="14" t="str">
        <f t="shared" ref="E510:E512" si="54">E509</f>
        <v>Flying</v>
      </c>
      <c r="F510" s="14">
        <v>310</v>
      </c>
      <c r="G510" s="14">
        <v>49</v>
      </c>
      <c r="H510" s="14">
        <v>55</v>
      </c>
      <c r="I510" s="14">
        <v>42</v>
      </c>
      <c r="J510" s="14">
        <v>42</v>
      </c>
      <c r="K510" s="14">
        <v>37</v>
      </c>
      <c r="L510" s="14">
        <v>85</v>
      </c>
      <c r="M510" s="14">
        <v>4</v>
      </c>
      <c r="N510" s="14" t="b">
        <v>0</v>
      </c>
    </row>
    <row r="511" spans="2:14" ht="15" x14ac:dyDescent="0.4">
      <c r="B511" s="14">
        <v>432</v>
      </c>
      <c r="C511" s="14" t="s">
        <v>255</v>
      </c>
      <c r="D511" s="14" t="s">
        <v>230</v>
      </c>
      <c r="E511" s="14" t="str">
        <f t="shared" si="54"/>
        <v>Flying</v>
      </c>
      <c r="F511" s="14">
        <v>452</v>
      </c>
      <c r="G511" s="14">
        <v>71</v>
      </c>
      <c r="H511" s="14">
        <v>82</v>
      </c>
      <c r="I511" s="14">
        <v>64</v>
      </c>
      <c r="J511" s="14">
        <v>64</v>
      </c>
      <c r="K511" s="14">
        <v>59</v>
      </c>
      <c r="L511" s="14">
        <v>112</v>
      </c>
      <c r="M511" s="14">
        <v>4</v>
      </c>
      <c r="N511" s="14" t="b">
        <v>0</v>
      </c>
    </row>
    <row r="512" spans="2:14" ht="15" x14ac:dyDescent="0.4">
      <c r="B512" s="14">
        <v>433</v>
      </c>
      <c r="C512" s="14" t="s">
        <v>254</v>
      </c>
      <c r="D512" s="14" t="s">
        <v>245</v>
      </c>
      <c r="E512" s="14" t="str">
        <f t="shared" si="54"/>
        <v>Flying</v>
      </c>
      <c r="F512" s="14">
        <v>285</v>
      </c>
      <c r="G512" s="14">
        <v>45</v>
      </c>
      <c r="H512" s="14">
        <v>30</v>
      </c>
      <c r="I512" s="14">
        <v>50</v>
      </c>
      <c r="J512" s="14">
        <v>65</v>
      </c>
      <c r="K512" s="14">
        <v>50</v>
      </c>
      <c r="L512" s="14">
        <v>45</v>
      </c>
      <c r="M512" s="14">
        <v>4</v>
      </c>
      <c r="N512" s="14" t="b">
        <v>0</v>
      </c>
    </row>
    <row r="513" spans="2:14" ht="15" x14ac:dyDescent="0.4">
      <c r="B513" s="14">
        <v>434</v>
      </c>
      <c r="C513" s="14" t="s">
        <v>253</v>
      </c>
      <c r="D513" s="14" t="s">
        <v>251</v>
      </c>
      <c r="E513" s="14" t="s">
        <v>238</v>
      </c>
      <c r="F513" s="14">
        <v>329</v>
      </c>
      <c r="G513" s="14">
        <v>63</v>
      </c>
      <c r="H513" s="14">
        <v>63</v>
      </c>
      <c r="I513" s="14">
        <v>47</v>
      </c>
      <c r="J513" s="14">
        <v>41</v>
      </c>
      <c r="K513" s="14">
        <v>41</v>
      </c>
      <c r="L513" s="14">
        <v>74</v>
      </c>
      <c r="M513" s="14">
        <v>4</v>
      </c>
      <c r="N513" s="14" t="b">
        <v>0</v>
      </c>
    </row>
    <row r="514" spans="2:14" ht="15" x14ac:dyDescent="0.4">
      <c r="B514" s="14">
        <v>435</v>
      </c>
      <c r="C514" s="14" t="s">
        <v>252</v>
      </c>
      <c r="D514" s="14" t="s">
        <v>251</v>
      </c>
      <c r="E514" s="14" t="s">
        <v>238</v>
      </c>
      <c r="F514" s="14">
        <v>479</v>
      </c>
      <c r="G514" s="14">
        <v>103</v>
      </c>
      <c r="H514" s="14">
        <v>93</v>
      </c>
      <c r="I514" s="14">
        <v>67</v>
      </c>
      <c r="J514" s="14">
        <v>71</v>
      </c>
      <c r="K514" s="14">
        <v>61</v>
      </c>
      <c r="L514" s="14">
        <v>84</v>
      </c>
      <c r="M514" s="14">
        <v>4</v>
      </c>
      <c r="N514" s="14" t="b">
        <v>0</v>
      </c>
    </row>
    <row r="515" spans="2:14" ht="15" x14ac:dyDescent="0.4">
      <c r="B515" s="14">
        <v>436</v>
      </c>
      <c r="C515" s="14" t="s">
        <v>250</v>
      </c>
      <c r="D515" s="14" t="s">
        <v>225</v>
      </c>
      <c r="E515" s="14" t="s">
        <v>245</v>
      </c>
      <c r="F515" s="14">
        <v>300</v>
      </c>
      <c r="G515" s="14">
        <v>57</v>
      </c>
      <c r="H515" s="14">
        <v>24</v>
      </c>
      <c r="I515" s="14">
        <v>86</v>
      </c>
      <c r="J515" s="14">
        <v>24</v>
      </c>
      <c r="K515" s="14">
        <v>86</v>
      </c>
      <c r="L515" s="14">
        <v>23</v>
      </c>
      <c r="M515" s="14">
        <v>4</v>
      </c>
      <c r="N515" s="14" t="b">
        <v>0</v>
      </c>
    </row>
    <row r="516" spans="2:14" ht="15" x14ac:dyDescent="0.4">
      <c r="B516" s="14">
        <v>437</v>
      </c>
      <c r="C516" s="14" t="s">
        <v>249</v>
      </c>
      <c r="D516" s="14" t="s">
        <v>225</v>
      </c>
      <c r="E516" s="14" t="s">
        <v>245</v>
      </c>
      <c r="F516" s="14">
        <v>500</v>
      </c>
      <c r="G516" s="14">
        <v>67</v>
      </c>
      <c r="H516" s="14">
        <v>89</v>
      </c>
      <c r="I516" s="14">
        <v>116</v>
      </c>
      <c r="J516" s="14">
        <v>79</v>
      </c>
      <c r="K516" s="14">
        <v>116</v>
      </c>
      <c r="L516" s="14">
        <v>33</v>
      </c>
      <c r="M516" s="14">
        <v>4</v>
      </c>
      <c r="N516" s="14" t="b">
        <v>0</v>
      </c>
    </row>
    <row r="517" spans="2:14" ht="15" x14ac:dyDescent="0.4">
      <c r="B517" s="14">
        <v>438</v>
      </c>
      <c r="C517" s="14" t="s">
        <v>248</v>
      </c>
      <c r="D517" s="14" t="s">
        <v>247</v>
      </c>
      <c r="E517" s="14" t="str">
        <f>E516</f>
        <v>Psychic</v>
      </c>
      <c r="F517" s="14">
        <v>290</v>
      </c>
      <c r="G517" s="14">
        <v>50</v>
      </c>
      <c r="H517" s="14">
        <v>80</v>
      </c>
      <c r="I517" s="14">
        <v>95</v>
      </c>
      <c r="J517" s="14">
        <v>10</v>
      </c>
      <c r="K517" s="14">
        <v>45</v>
      </c>
      <c r="L517" s="14">
        <v>10</v>
      </c>
      <c r="M517" s="14">
        <v>4</v>
      </c>
      <c r="N517" s="14" t="b">
        <v>0</v>
      </c>
    </row>
    <row r="518" spans="2:14" ht="15" x14ac:dyDescent="0.4">
      <c r="B518" s="14">
        <v>439</v>
      </c>
      <c r="C518" s="14" t="s">
        <v>246</v>
      </c>
      <c r="D518" s="14" t="s">
        <v>245</v>
      </c>
      <c r="E518" s="14" t="s">
        <v>244</v>
      </c>
      <c r="F518" s="14">
        <v>310</v>
      </c>
      <c r="G518" s="14">
        <v>20</v>
      </c>
      <c r="H518" s="14">
        <v>25</v>
      </c>
      <c r="I518" s="14">
        <v>45</v>
      </c>
      <c r="J518" s="14">
        <v>70</v>
      </c>
      <c r="K518" s="14">
        <v>90</v>
      </c>
      <c r="L518" s="14">
        <v>60</v>
      </c>
      <c r="M518" s="14">
        <v>4</v>
      </c>
      <c r="N518" s="14" t="b">
        <v>0</v>
      </c>
    </row>
    <row r="519" spans="2:14" ht="15" x14ac:dyDescent="0.4">
      <c r="B519" s="14">
        <v>440</v>
      </c>
      <c r="C519" s="14" t="s">
        <v>243</v>
      </c>
      <c r="D519" s="14" t="s">
        <v>230</v>
      </c>
      <c r="E519" s="14" t="str">
        <f>E518</f>
        <v>Fairy</v>
      </c>
      <c r="F519" s="14">
        <v>220</v>
      </c>
      <c r="G519" s="14">
        <v>100</v>
      </c>
      <c r="H519" s="14">
        <v>5</v>
      </c>
      <c r="I519" s="14">
        <v>5</v>
      </c>
      <c r="J519" s="14">
        <v>15</v>
      </c>
      <c r="K519" s="14">
        <v>65</v>
      </c>
      <c r="L519" s="14">
        <v>30</v>
      </c>
      <c r="M519" s="14">
        <v>4</v>
      </c>
      <c r="N519" s="14" t="b">
        <v>0</v>
      </c>
    </row>
    <row r="520" spans="2:14" ht="15" x14ac:dyDescent="0.4">
      <c r="B520" s="14">
        <v>441</v>
      </c>
      <c r="C520" s="14" t="s">
        <v>242</v>
      </c>
      <c r="D520" s="14" t="s">
        <v>230</v>
      </c>
      <c r="E520" s="14" t="s">
        <v>241</v>
      </c>
      <c r="F520" s="14">
        <v>411</v>
      </c>
      <c r="G520" s="14">
        <v>76</v>
      </c>
      <c r="H520" s="14">
        <v>65</v>
      </c>
      <c r="I520" s="14">
        <v>45</v>
      </c>
      <c r="J520" s="14">
        <v>92</v>
      </c>
      <c r="K520" s="14">
        <v>42</v>
      </c>
      <c r="L520" s="14">
        <v>91</v>
      </c>
      <c r="M520" s="14">
        <v>4</v>
      </c>
      <c r="N520" s="14" t="b">
        <v>0</v>
      </c>
    </row>
    <row r="521" spans="2:14" ht="15" x14ac:dyDescent="0.4">
      <c r="B521" s="14">
        <v>442</v>
      </c>
      <c r="C521" s="14" t="s">
        <v>240</v>
      </c>
      <c r="D521" s="14" t="s">
        <v>239</v>
      </c>
      <c r="E521" s="14" t="s">
        <v>238</v>
      </c>
      <c r="F521" s="14">
        <v>485</v>
      </c>
      <c r="G521" s="14">
        <v>50</v>
      </c>
      <c r="H521" s="14">
        <v>92</v>
      </c>
      <c r="I521" s="14">
        <v>108</v>
      </c>
      <c r="J521" s="14">
        <v>92</v>
      </c>
      <c r="K521" s="14">
        <v>108</v>
      </c>
      <c r="L521" s="14">
        <v>35</v>
      </c>
      <c r="M521" s="14">
        <v>4</v>
      </c>
      <c r="N521" s="14" t="b">
        <v>0</v>
      </c>
    </row>
    <row r="522" spans="2:14" ht="15" x14ac:dyDescent="0.4">
      <c r="B522" s="14">
        <v>443</v>
      </c>
      <c r="C522" s="14" t="s">
        <v>237</v>
      </c>
      <c r="D522" s="14" t="s">
        <v>233</v>
      </c>
      <c r="E522" s="14" t="s">
        <v>232</v>
      </c>
      <c r="F522" s="14">
        <v>300</v>
      </c>
      <c r="G522" s="14">
        <v>58</v>
      </c>
      <c r="H522" s="14">
        <v>70</v>
      </c>
      <c r="I522" s="14">
        <v>45</v>
      </c>
      <c r="J522" s="14">
        <v>40</v>
      </c>
      <c r="K522" s="14">
        <v>45</v>
      </c>
      <c r="L522" s="14">
        <v>42</v>
      </c>
      <c r="M522" s="14">
        <v>4</v>
      </c>
      <c r="N522" s="14" t="b">
        <v>0</v>
      </c>
    </row>
    <row r="523" spans="2:14" ht="15" x14ac:dyDescent="0.4">
      <c r="B523" s="14">
        <v>444</v>
      </c>
      <c r="C523" s="14" t="s">
        <v>236</v>
      </c>
      <c r="D523" s="14" t="s">
        <v>233</v>
      </c>
      <c r="E523" s="14" t="s">
        <v>232</v>
      </c>
      <c r="F523" s="14">
        <v>410</v>
      </c>
      <c r="G523" s="14">
        <v>68</v>
      </c>
      <c r="H523" s="14">
        <v>90</v>
      </c>
      <c r="I523" s="14">
        <v>65</v>
      </c>
      <c r="J523" s="14">
        <v>50</v>
      </c>
      <c r="K523" s="14">
        <v>55</v>
      </c>
      <c r="L523" s="14">
        <v>82</v>
      </c>
      <c r="M523" s="14">
        <v>4</v>
      </c>
      <c r="N523" s="14" t="b">
        <v>0</v>
      </c>
    </row>
    <row r="524" spans="2:14" ht="15" x14ac:dyDescent="0.4">
      <c r="B524" s="14">
        <v>445</v>
      </c>
      <c r="C524" s="14" t="s">
        <v>235</v>
      </c>
      <c r="D524" s="14" t="s">
        <v>233</v>
      </c>
      <c r="E524" s="14" t="s">
        <v>232</v>
      </c>
      <c r="F524" s="14">
        <v>600</v>
      </c>
      <c r="G524" s="14">
        <v>108</v>
      </c>
      <c r="H524" s="14">
        <v>130</v>
      </c>
      <c r="I524" s="14">
        <v>95</v>
      </c>
      <c r="J524" s="14">
        <v>80</v>
      </c>
      <c r="K524" s="14">
        <v>85</v>
      </c>
      <c r="L524" s="14">
        <v>102</v>
      </c>
      <c r="M524" s="14">
        <v>4</v>
      </c>
      <c r="N524" s="14" t="b">
        <v>0</v>
      </c>
    </row>
    <row r="525" spans="2:14" ht="15" x14ac:dyDescent="0.4">
      <c r="B525" s="14">
        <v>445</v>
      </c>
      <c r="C525" s="14" t="s">
        <v>234</v>
      </c>
      <c r="D525" s="14" t="s">
        <v>233</v>
      </c>
      <c r="E525" s="14" t="s">
        <v>232</v>
      </c>
      <c r="F525" s="14">
        <v>700</v>
      </c>
      <c r="G525" s="14">
        <v>108</v>
      </c>
      <c r="H525" s="14">
        <v>170</v>
      </c>
      <c r="I525" s="14">
        <v>115</v>
      </c>
      <c r="J525" s="14">
        <v>120</v>
      </c>
      <c r="K525" s="14">
        <v>95</v>
      </c>
      <c r="L525" s="14">
        <v>92</v>
      </c>
      <c r="M525" s="14">
        <v>4</v>
      </c>
      <c r="N525" s="14" t="b">
        <v>0</v>
      </c>
    </row>
    <row r="526" spans="2:14" ht="15" x14ac:dyDescent="0.4">
      <c r="B526" s="14">
        <v>446</v>
      </c>
      <c r="C526" s="14" t="s">
        <v>231</v>
      </c>
      <c r="D526" s="14" t="s">
        <v>230</v>
      </c>
      <c r="E526" s="14" t="str">
        <f t="shared" ref="E526:E527" si="55">E525</f>
        <v>Ground</v>
      </c>
      <c r="F526" s="14">
        <v>390</v>
      </c>
      <c r="G526" s="14">
        <v>135</v>
      </c>
      <c r="H526" s="14">
        <v>85</v>
      </c>
      <c r="I526" s="14">
        <v>40</v>
      </c>
      <c r="J526" s="14">
        <v>40</v>
      </c>
      <c r="K526" s="14">
        <v>85</v>
      </c>
      <c r="L526" s="14">
        <v>5</v>
      </c>
      <c r="M526" s="14">
        <v>4</v>
      </c>
      <c r="N526" s="14" t="b">
        <v>0</v>
      </c>
    </row>
    <row r="527" spans="2:14" ht="15" x14ac:dyDescent="0.4">
      <c r="B527" s="14">
        <v>447</v>
      </c>
      <c r="C527" s="14" t="s">
        <v>229</v>
      </c>
      <c r="D527" s="14" t="s">
        <v>226</v>
      </c>
      <c r="E527" s="14" t="str">
        <f t="shared" si="55"/>
        <v>Ground</v>
      </c>
      <c r="F527" s="14">
        <v>285</v>
      </c>
      <c r="G527" s="14">
        <v>40</v>
      </c>
      <c r="H527" s="14">
        <v>70</v>
      </c>
      <c r="I527" s="14">
        <v>40</v>
      </c>
      <c r="J527" s="14">
        <v>35</v>
      </c>
      <c r="K527" s="14">
        <v>40</v>
      </c>
      <c r="L527" s="14">
        <v>60</v>
      </c>
      <c r="M527" s="14">
        <v>4</v>
      </c>
      <c r="N527" s="14" t="b">
        <v>0</v>
      </c>
    </row>
    <row r="528" spans="2:14" ht="15" x14ac:dyDescent="0.4">
      <c r="B528" s="14">
        <v>448</v>
      </c>
      <c r="C528" s="14" t="s">
        <v>228</v>
      </c>
      <c r="D528" s="14" t="s">
        <v>226</v>
      </c>
      <c r="E528" s="14" t="s">
        <v>225</v>
      </c>
      <c r="F528" s="14">
        <v>525</v>
      </c>
      <c r="G528" s="14">
        <v>70</v>
      </c>
      <c r="H528" s="14">
        <v>110</v>
      </c>
      <c r="I528" s="14">
        <v>70</v>
      </c>
      <c r="J528" s="14">
        <v>115</v>
      </c>
      <c r="K528" s="14">
        <v>70</v>
      </c>
      <c r="L528" s="14">
        <v>90</v>
      </c>
      <c r="M528" s="14">
        <v>4</v>
      </c>
      <c r="N528" s="14" t="b">
        <v>0</v>
      </c>
    </row>
    <row r="529" spans="2:14" ht="15" x14ac:dyDescent="0.4">
      <c r="B529" s="14">
        <v>448</v>
      </c>
      <c r="C529" s="14" t="s">
        <v>227</v>
      </c>
      <c r="D529" s="14" t="s">
        <v>226</v>
      </c>
      <c r="E529" s="14" t="s">
        <v>225</v>
      </c>
      <c r="F529" s="14">
        <v>625</v>
      </c>
      <c r="G529" s="14">
        <v>70</v>
      </c>
      <c r="H529" s="14">
        <v>145</v>
      </c>
      <c r="I529" s="14">
        <v>88</v>
      </c>
      <c r="J529" s="14">
        <v>140</v>
      </c>
      <c r="K529" s="14">
        <v>70</v>
      </c>
      <c r="L529" s="14">
        <v>112</v>
      </c>
      <c r="M529" s="14">
        <v>4</v>
      </c>
      <c r="N529" s="14" t="b">
        <v>0</v>
      </c>
    </row>
  </sheetData>
  <mergeCells count="1">
    <mergeCell ref="B27:C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Formatting, Alignment</vt:lpstr>
      <vt:lpstr>Paste Special</vt:lpstr>
      <vt:lpstr>Tools to identify &amp; fill blank </vt:lpstr>
      <vt:lpstr>Relative &amp; Absolute Reference</vt:lpstr>
      <vt:lpstr>Formatted Table</vt:lpstr>
      <vt:lpstr>If, IF AND, IF OR</vt:lpstr>
      <vt:lpstr>Filters &amp; Advanced filters</vt:lpstr>
      <vt:lpstr>SUMIF &amp; SUMIFS</vt:lpstr>
      <vt:lpstr>CountIF &amp; CountIFs</vt:lpstr>
      <vt:lpstr>AverageIF &amp; AverageIFS</vt:lpstr>
      <vt:lpstr>Dates, Months &amp; Years, Join</vt:lpstr>
      <vt:lpstr>Protect Cell</vt:lpstr>
      <vt:lpstr>Protect Worksheets &amp; workbook</vt:lpstr>
      <vt:lpstr>Hide Formula</vt:lpstr>
      <vt:lpstr>Hlookup</vt:lpstr>
      <vt:lpstr>Vlookup</vt:lpstr>
      <vt:lpstr>Index</vt:lpstr>
      <vt:lpstr>Matching</vt:lpstr>
      <vt:lpstr>Reverse Lookup</vt:lpstr>
      <vt:lpstr>Color Coding</vt:lpstr>
      <vt:lpstr>Finding duplicates</vt:lpstr>
      <vt:lpstr>Visual Analysis</vt:lpstr>
      <vt:lpstr>Custom Formatting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Manodh</dc:creator>
  <cp:lastModifiedBy>ADMIN</cp:lastModifiedBy>
  <dcterms:created xsi:type="dcterms:W3CDTF">2022-05-09T17:27:07Z</dcterms:created>
  <dcterms:modified xsi:type="dcterms:W3CDTF">2024-09-27T05:59:21Z</dcterms:modified>
</cp:coreProperties>
</file>