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Archer\Webinars\"/>
    </mc:Choice>
  </mc:AlternateContent>
  <xr:revisionPtr revIDLastSave="0" documentId="13_ncr:1_{C6A47E37-C688-4180-BF30-9138F964D253}" xr6:coauthVersionLast="47" xr6:coauthVersionMax="47" xr10:uidLastSave="{00000000-0000-0000-0000-000000000000}"/>
  <bookViews>
    <workbookView xWindow="-120" yWindow="-120" windowWidth="29040" windowHeight="15720" xr2:uid="{423BCC2B-F1EC-40D9-9D81-D1F3C3D25D59}"/>
  </bookViews>
  <sheets>
    <sheet name="DataInput" sheetId="1" r:id="rId1"/>
    <sheet name="DataMain" sheetId="2" r:id="rId2"/>
    <sheet name="HindsightIBNR" sheetId="5" r:id="rId3"/>
    <sheet name="Page 1" sheetId="3" r:id="rId4"/>
    <sheet name="Page 2" sheetId="4" r:id="rId5"/>
    <sheet name="What Is HS IBNR" sheetId="11" r:id="rId6"/>
    <sheet name="Tables" sheetId="8" r:id="rId7"/>
  </sheets>
  <definedNames>
    <definedName name="CoName">DataInput!$C$8</definedName>
    <definedName name="CurrentAY">DataInput!$C$11</definedName>
    <definedName name="LOB">DataInput!$C$9</definedName>
    <definedName name="SelectedRatios">#REF!</definedName>
    <definedName name="SelRatios">#REF!</definedName>
    <definedName name="Units">DataInput!$C$12</definedName>
    <definedName name="Units_Sel">Tables!$B$8</definedName>
    <definedName name="Units_Table">Tables!$B$4:$C$6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3" l="1"/>
  <c r="F55" i="3"/>
  <c r="G55" i="3"/>
  <c r="H55" i="3"/>
  <c r="I55" i="3"/>
  <c r="J55" i="3"/>
  <c r="K55" i="3"/>
  <c r="L55" i="3"/>
  <c r="M55" i="3"/>
  <c r="N55" i="3"/>
  <c r="G46" i="3"/>
  <c r="H46" i="3"/>
  <c r="I46" i="3"/>
  <c r="J46" i="3"/>
  <c r="K46" i="3"/>
  <c r="L46" i="3"/>
  <c r="M46" i="3"/>
  <c r="N46" i="3"/>
  <c r="F46" i="3"/>
  <c r="G12" i="11"/>
  <c r="E12" i="11"/>
  <c r="E9" i="11"/>
  <c r="E14" i="11" s="1"/>
  <c r="F12" i="11"/>
  <c r="G9" i="11"/>
  <c r="G14" i="11" s="1"/>
  <c r="F9" i="11"/>
  <c r="F14" i="11" s="1"/>
  <c r="B5" i="4"/>
  <c r="F48" i="3"/>
  <c r="C31" i="3"/>
  <c r="E29" i="3"/>
  <c r="O50" i="3"/>
  <c r="E51" i="3"/>
  <c r="E52" i="3" s="1"/>
  <c r="E53" i="3" s="1"/>
  <c r="E54" i="3" s="1"/>
  <c r="O54" i="3" s="1"/>
  <c r="E42" i="3"/>
  <c r="E43" i="3" s="1"/>
  <c r="E44" i="3" s="1"/>
  <c r="E45" i="3" s="1"/>
  <c r="O52" i="3" l="1"/>
  <c r="O53" i="3"/>
  <c r="O51" i="3"/>
  <c r="B8" i="8"/>
  <c r="P149" i="2" l="1"/>
  <c r="Q150" i="2"/>
  <c r="Q149" i="2" s="1"/>
  <c r="R151" i="2"/>
  <c r="R150" i="2" s="1"/>
  <c r="R149" i="2" s="1"/>
  <c r="S152" i="2"/>
  <c r="S151" i="2" s="1"/>
  <c r="S150" i="2" s="1"/>
  <c r="S149" i="2" s="1"/>
  <c r="T153" i="2"/>
  <c r="T152" i="2"/>
  <c r="T151" i="2" s="1"/>
  <c r="T150" i="2" s="1"/>
  <c r="T149" i="2" s="1"/>
  <c r="U154" i="2"/>
  <c r="U153" i="2" s="1"/>
  <c r="U152" i="2" s="1"/>
  <c r="U151" i="2" s="1"/>
  <c r="U150" i="2" s="1"/>
  <c r="U149" i="2" s="1"/>
  <c r="V155" i="2"/>
  <c r="V154" i="2" s="1"/>
  <c r="V153" i="2" s="1"/>
  <c r="V152" i="2" s="1"/>
  <c r="V151" i="2" s="1"/>
  <c r="V150" i="2" s="1"/>
  <c r="V149" i="2" s="1"/>
  <c r="W156" i="2"/>
  <c r="W155" i="2" s="1"/>
  <c r="W154" i="2" s="1"/>
  <c r="W153" i="2" s="1"/>
  <c r="W152" i="2" s="1"/>
  <c r="W151" i="2" s="1"/>
  <c r="W150" i="2" s="1"/>
  <c r="W149" i="2" s="1"/>
  <c r="X157" i="2"/>
  <c r="X156" i="2" s="1"/>
  <c r="X155" i="2" s="1"/>
  <c r="X154" i="2" s="1"/>
  <c r="X153" i="2" s="1"/>
  <c r="X152" i="2" s="1"/>
  <c r="X151" i="2" s="1"/>
  <c r="X150" i="2" s="1"/>
  <c r="X149" i="2" s="1"/>
  <c r="N158" i="2"/>
  <c r="N157" i="2" s="1"/>
  <c r="N156" i="2" s="1"/>
  <c r="N155" i="2" s="1"/>
  <c r="N154" i="2" s="1"/>
  <c r="N153" i="2" s="1"/>
  <c r="N152" i="2" s="1"/>
  <c r="N151" i="2" s="1"/>
  <c r="N150" i="2" s="1"/>
  <c r="N149" i="2" s="1"/>
  <c r="X147" i="2"/>
  <c r="W147" i="2"/>
  <c r="V147" i="2"/>
  <c r="U147" i="2"/>
  <c r="T147" i="2"/>
  <c r="S147" i="2"/>
  <c r="R147" i="2"/>
  <c r="Q147" i="2"/>
  <c r="P147" i="2"/>
  <c r="O147" i="2"/>
  <c r="B5" i="3" l="1"/>
  <c r="N21" i="5"/>
  <c r="B21" i="5"/>
  <c r="N4" i="5"/>
  <c r="B4" i="5"/>
  <c r="N38" i="2"/>
  <c r="N55" i="2"/>
  <c r="N72" i="2"/>
  <c r="B72" i="2"/>
  <c r="N106" i="2"/>
  <c r="N123" i="2"/>
  <c r="B123" i="2"/>
  <c r="B106" i="2"/>
  <c r="B89" i="2"/>
  <c r="B55" i="2"/>
  <c r="B38" i="2"/>
  <c r="B21" i="2"/>
  <c r="N21" i="2"/>
  <c r="N4" i="2"/>
  <c r="B4" i="2"/>
  <c r="B48" i="1"/>
  <c r="B31" i="1"/>
  <c r="B14" i="1"/>
  <c r="F40" i="3" l="1"/>
  <c r="F49" i="3" s="1"/>
  <c r="N35" i="5"/>
  <c r="N34" i="5" s="1"/>
  <c r="N33" i="5" s="1"/>
  <c r="N32" i="5" s="1"/>
  <c r="N31" i="5" s="1"/>
  <c r="N30" i="5" s="1"/>
  <c r="N29" i="5" s="1"/>
  <c r="N28" i="5" s="1"/>
  <c r="N27" i="5" s="1"/>
  <c r="N26" i="5" s="1"/>
  <c r="P24" i="5"/>
  <c r="Q24" i="5" s="1"/>
  <c r="R24" i="5" s="1"/>
  <c r="S24" i="5" s="1"/>
  <c r="T24" i="5" s="1"/>
  <c r="U24" i="5" s="1"/>
  <c r="V24" i="5" s="1"/>
  <c r="W24" i="5" s="1"/>
  <c r="X24" i="5" s="1"/>
  <c r="N18" i="5"/>
  <c r="N17" i="5" s="1"/>
  <c r="N16" i="5" s="1"/>
  <c r="N15" i="5" s="1"/>
  <c r="N14" i="5" s="1"/>
  <c r="N13" i="5" s="1"/>
  <c r="N12" i="5" s="1"/>
  <c r="N11" i="5" s="1"/>
  <c r="N10" i="5" s="1"/>
  <c r="N9" i="5" s="1"/>
  <c r="P7" i="5"/>
  <c r="Q7" i="5" s="1"/>
  <c r="R7" i="5" s="1"/>
  <c r="S7" i="5" s="1"/>
  <c r="T7" i="5" s="1"/>
  <c r="U7" i="5" s="1"/>
  <c r="V7" i="5" s="1"/>
  <c r="W7" i="5" s="1"/>
  <c r="X7" i="5" s="1"/>
  <c r="B35" i="5"/>
  <c r="B34" i="5" s="1"/>
  <c r="B33" i="5" s="1"/>
  <c r="B32" i="5" s="1"/>
  <c r="B31" i="5" s="1"/>
  <c r="B30" i="5" s="1"/>
  <c r="B29" i="5" s="1"/>
  <c r="B28" i="5" s="1"/>
  <c r="B27" i="5" s="1"/>
  <c r="B26" i="5" s="1"/>
  <c r="D24" i="5"/>
  <c r="E24" i="5" s="1"/>
  <c r="F24" i="5" s="1"/>
  <c r="G24" i="5" s="1"/>
  <c r="H24" i="5" s="1"/>
  <c r="I24" i="5" s="1"/>
  <c r="J24" i="5" s="1"/>
  <c r="K24" i="5" s="1"/>
  <c r="L24" i="5" s="1"/>
  <c r="C18" i="5"/>
  <c r="B18" i="5"/>
  <c r="B17" i="5" s="1"/>
  <c r="B16" i="5" s="1"/>
  <c r="B15" i="5" s="1"/>
  <c r="B14" i="5" s="1"/>
  <c r="B13" i="5" s="1"/>
  <c r="B12" i="5" s="1"/>
  <c r="B11" i="5" s="1"/>
  <c r="B10" i="5" s="1"/>
  <c r="B9" i="5" s="1"/>
  <c r="D17" i="5"/>
  <c r="C17" i="5"/>
  <c r="E16" i="5"/>
  <c r="D16" i="5"/>
  <c r="C16" i="5"/>
  <c r="F15" i="5"/>
  <c r="E15" i="5"/>
  <c r="D15" i="5"/>
  <c r="C15" i="5"/>
  <c r="G14" i="5"/>
  <c r="F14" i="5"/>
  <c r="E14" i="5"/>
  <c r="D14" i="5"/>
  <c r="C14" i="5"/>
  <c r="H13" i="5"/>
  <c r="G13" i="5"/>
  <c r="F13" i="5"/>
  <c r="E13" i="5"/>
  <c r="D13" i="5"/>
  <c r="C13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D7" i="5"/>
  <c r="E7" i="5" s="1"/>
  <c r="F7" i="5" s="1"/>
  <c r="G7" i="5" s="1"/>
  <c r="H7" i="5" s="1"/>
  <c r="I7" i="5" s="1"/>
  <c r="J7" i="5" s="1"/>
  <c r="K7" i="5" s="1"/>
  <c r="L7" i="5" s="1"/>
  <c r="O24" i="4"/>
  <c r="N24" i="4"/>
  <c r="M24" i="4"/>
  <c r="L24" i="4"/>
  <c r="K24" i="4"/>
  <c r="J24" i="4"/>
  <c r="I24" i="4"/>
  <c r="H24" i="4"/>
  <c r="G24" i="4"/>
  <c r="F24" i="4"/>
  <c r="O11" i="4"/>
  <c r="N11" i="4"/>
  <c r="M11" i="4"/>
  <c r="L11" i="4"/>
  <c r="K11" i="4"/>
  <c r="J11" i="4"/>
  <c r="I11" i="4"/>
  <c r="H11" i="4"/>
  <c r="G11" i="4"/>
  <c r="F11" i="4"/>
  <c r="E22" i="4"/>
  <c r="E21" i="4" s="1"/>
  <c r="E20" i="4" s="1"/>
  <c r="E19" i="4" s="1"/>
  <c r="E18" i="4" s="1"/>
  <c r="E17" i="4" s="1"/>
  <c r="E16" i="4" s="1"/>
  <c r="E15" i="4" s="1"/>
  <c r="E14" i="4" s="1"/>
  <c r="E13" i="4" s="1"/>
  <c r="E9" i="4"/>
  <c r="F28" i="3"/>
  <c r="G28" i="3" s="1"/>
  <c r="H28" i="3" s="1"/>
  <c r="I28" i="3" s="1"/>
  <c r="J28" i="3" s="1"/>
  <c r="K28" i="3" s="1"/>
  <c r="L28" i="3" s="1"/>
  <c r="M28" i="3" s="1"/>
  <c r="N28" i="3" s="1"/>
  <c r="E25" i="3"/>
  <c r="E9" i="3"/>
  <c r="E22" i="3"/>
  <c r="E21" i="3" s="1"/>
  <c r="E20" i="3" s="1"/>
  <c r="E19" i="3" s="1"/>
  <c r="E18" i="3" s="1"/>
  <c r="E17" i="3" s="1"/>
  <c r="E16" i="3" s="1"/>
  <c r="E15" i="3" s="1"/>
  <c r="E14" i="3" s="1"/>
  <c r="E13" i="3" s="1"/>
  <c r="G11" i="3"/>
  <c r="H11" i="3" s="1"/>
  <c r="I11" i="3" s="1"/>
  <c r="J11" i="3" s="1"/>
  <c r="K11" i="3" s="1"/>
  <c r="L11" i="3" s="1"/>
  <c r="M11" i="3" s="1"/>
  <c r="N11" i="3" s="1"/>
  <c r="O11" i="3" s="1"/>
  <c r="N137" i="2"/>
  <c r="N136" i="2" s="1"/>
  <c r="N135" i="2" s="1"/>
  <c r="N134" i="2" s="1"/>
  <c r="N133" i="2" s="1"/>
  <c r="N132" i="2" s="1"/>
  <c r="N131" i="2" s="1"/>
  <c r="N130" i="2" s="1"/>
  <c r="N129" i="2" s="1"/>
  <c r="N128" i="2" s="1"/>
  <c r="B137" i="2"/>
  <c r="B136" i="2" s="1"/>
  <c r="B135" i="2" s="1"/>
  <c r="B134" i="2" s="1"/>
  <c r="B133" i="2" s="1"/>
  <c r="B132" i="2" s="1"/>
  <c r="B131" i="2" s="1"/>
  <c r="B130" i="2" s="1"/>
  <c r="B129" i="2" s="1"/>
  <c r="B128" i="2" s="1"/>
  <c r="X126" i="2"/>
  <c r="W126" i="2"/>
  <c r="V126" i="2"/>
  <c r="U126" i="2"/>
  <c r="T126" i="2"/>
  <c r="S126" i="2"/>
  <c r="R126" i="2"/>
  <c r="Q126" i="2"/>
  <c r="P126" i="2"/>
  <c r="O126" i="2"/>
  <c r="D126" i="2"/>
  <c r="E126" i="2" s="1"/>
  <c r="F126" i="2" s="1"/>
  <c r="G126" i="2" s="1"/>
  <c r="H126" i="2" s="1"/>
  <c r="I126" i="2" s="1"/>
  <c r="J126" i="2" s="1"/>
  <c r="K126" i="2" s="1"/>
  <c r="L126" i="2" s="1"/>
  <c r="N103" i="2"/>
  <c r="N102" i="2" s="1"/>
  <c r="N101" i="2" s="1"/>
  <c r="N100" i="2" s="1"/>
  <c r="N99" i="2" s="1"/>
  <c r="N98" i="2" s="1"/>
  <c r="N97" i="2" s="1"/>
  <c r="N96" i="2" s="1"/>
  <c r="N95" i="2" s="1"/>
  <c r="N94" i="2" s="1"/>
  <c r="B103" i="2"/>
  <c r="B102" i="2" s="1"/>
  <c r="B101" i="2" s="1"/>
  <c r="B100" i="2" s="1"/>
  <c r="B99" i="2" s="1"/>
  <c r="B98" i="2" s="1"/>
  <c r="B97" i="2" s="1"/>
  <c r="B96" i="2" s="1"/>
  <c r="B95" i="2" s="1"/>
  <c r="B94" i="2" s="1"/>
  <c r="X92" i="2"/>
  <c r="W92" i="2"/>
  <c r="V92" i="2"/>
  <c r="U92" i="2"/>
  <c r="T92" i="2"/>
  <c r="S92" i="2"/>
  <c r="R92" i="2"/>
  <c r="Q92" i="2"/>
  <c r="P92" i="2"/>
  <c r="O92" i="2"/>
  <c r="D92" i="2"/>
  <c r="E92" i="2" s="1"/>
  <c r="F92" i="2" s="1"/>
  <c r="G92" i="2" s="1"/>
  <c r="H92" i="2" s="1"/>
  <c r="I92" i="2" s="1"/>
  <c r="J92" i="2" s="1"/>
  <c r="K92" i="2" s="1"/>
  <c r="L92" i="2" s="1"/>
  <c r="X7" i="2"/>
  <c r="W7" i="2"/>
  <c r="V7" i="2"/>
  <c r="U7" i="2"/>
  <c r="T7" i="2"/>
  <c r="S7" i="2"/>
  <c r="R7" i="2"/>
  <c r="Q7" i="2"/>
  <c r="P7" i="2"/>
  <c r="O7" i="2"/>
  <c r="X24" i="2"/>
  <c r="W24" i="2"/>
  <c r="V24" i="2"/>
  <c r="U24" i="2"/>
  <c r="T24" i="2"/>
  <c r="S24" i="2"/>
  <c r="R24" i="2"/>
  <c r="Q24" i="2"/>
  <c r="P24" i="2"/>
  <c r="O24" i="2"/>
  <c r="X41" i="2"/>
  <c r="W41" i="2"/>
  <c r="V41" i="2"/>
  <c r="U41" i="2"/>
  <c r="T41" i="2"/>
  <c r="S41" i="2"/>
  <c r="R41" i="2"/>
  <c r="Q41" i="2"/>
  <c r="P41" i="2"/>
  <c r="O41" i="2"/>
  <c r="X58" i="2"/>
  <c r="W58" i="2"/>
  <c r="V58" i="2"/>
  <c r="U58" i="2"/>
  <c r="T58" i="2"/>
  <c r="S58" i="2"/>
  <c r="R58" i="2"/>
  <c r="Q58" i="2"/>
  <c r="P58" i="2"/>
  <c r="O58" i="2"/>
  <c r="X75" i="2"/>
  <c r="W75" i="2"/>
  <c r="V75" i="2"/>
  <c r="U75" i="2"/>
  <c r="T75" i="2"/>
  <c r="S75" i="2"/>
  <c r="R75" i="2"/>
  <c r="Q75" i="2"/>
  <c r="P75" i="2"/>
  <c r="O75" i="2"/>
  <c r="O109" i="2"/>
  <c r="P109" i="2"/>
  <c r="Q109" i="2"/>
  <c r="R109" i="2"/>
  <c r="S109" i="2"/>
  <c r="T109" i="2"/>
  <c r="U109" i="2"/>
  <c r="V109" i="2"/>
  <c r="W109" i="2"/>
  <c r="X109" i="2"/>
  <c r="B120" i="2"/>
  <c r="B119" i="2" s="1"/>
  <c r="B118" i="2" s="1"/>
  <c r="B117" i="2" s="1"/>
  <c r="B116" i="2" s="1"/>
  <c r="B115" i="2" s="1"/>
  <c r="B114" i="2" s="1"/>
  <c r="B113" i="2" s="1"/>
  <c r="B112" i="2" s="1"/>
  <c r="B111" i="2" s="1"/>
  <c r="N120" i="2"/>
  <c r="N119" i="2" s="1"/>
  <c r="N118" i="2" s="1"/>
  <c r="N117" i="2" s="1"/>
  <c r="N116" i="2" s="1"/>
  <c r="N115" i="2" s="1"/>
  <c r="N114" i="2" s="1"/>
  <c r="N113" i="2" s="1"/>
  <c r="N112" i="2" s="1"/>
  <c r="N111" i="2" s="1"/>
  <c r="N86" i="2"/>
  <c r="N85" i="2" s="1"/>
  <c r="N84" i="2" s="1"/>
  <c r="N83" i="2" s="1"/>
  <c r="N82" i="2" s="1"/>
  <c r="N81" i="2" s="1"/>
  <c r="N80" i="2" s="1"/>
  <c r="N79" i="2" s="1"/>
  <c r="N78" i="2" s="1"/>
  <c r="N77" i="2" s="1"/>
  <c r="B86" i="2"/>
  <c r="B85" i="2" s="1"/>
  <c r="B84" i="2" s="1"/>
  <c r="B83" i="2" s="1"/>
  <c r="B82" i="2" s="1"/>
  <c r="B81" i="2" s="1"/>
  <c r="B80" i="2" s="1"/>
  <c r="B79" i="2" s="1"/>
  <c r="B78" i="2" s="1"/>
  <c r="B77" i="2" s="1"/>
  <c r="B69" i="2"/>
  <c r="B68" i="2" s="1"/>
  <c r="B67" i="2" s="1"/>
  <c r="B66" i="2" s="1"/>
  <c r="B65" i="2" s="1"/>
  <c r="B64" i="2" s="1"/>
  <c r="B63" i="2" s="1"/>
  <c r="B62" i="2" s="1"/>
  <c r="B61" i="2" s="1"/>
  <c r="B60" i="2" s="1"/>
  <c r="N69" i="2"/>
  <c r="N68" i="2" s="1"/>
  <c r="N67" i="2" s="1"/>
  <c r="N66" i="2" s="1"/>
  <c r="N65" i="2" s="1"/>
  <c r="N64" i="2" s="1"/>
  <c r="N63" i="2" s="1"/>
  <c r="N62" i="2" s="1"/>
  <c r="N61" i="2" s="1"/>
  <c r="N60" i="2" s="1"/>
  <c r="N52" i="2"/>
  <c r="N51" i="2" s="1"/>
  <c r="N50" i="2" s="1"/>
  <c r="N49" i="2" s="1"/>
  <c r="N48" i="2" s="1"/>
  <c r="N47" i="2" s="1"/>
  <c r="N46" i="2" s="1"/>
  <c r="N45" i="2" s="1"/>
  <c r="N44" i="2" s="1"/>
  <c r="N43" i="2" s="1"/>
  <c r="B52" i="2"/>
  <c r="B51" i="2" s="1"/>
  <c r="B50" i="2" s="1"/>
  <c r="B49" i="2" s="1"/>
  <c r="B48" i="2" s="1"/>
  <c r="B47" i="2" s="1"/>
  <c r="B46" i="2" s="1"/>
  <c r="B45" i="2" s="1"/>
  <c r="B44" i="2" s="1"/>
  <c r="B43" i="2" s="1"/>
  <c r="B35" i="2"/>
  <c r="B34" i="2" s="1"/>
  <c r="B33" i="2" s="1"/>
  <c r="B32" i="2" s="1"/>
  <c r="B31" i="2" s="1"/>
  <c r="B30" i="2" s="1"/>
  <c r="B29" i="2" s="1"/>
  <c r="B28" i="2" s="1"/>
  <c r="B27" i="2" s="1"/>
  <c r="B26" i="2" s="1"/>
  <c r="N35" i="2"/>
  <c r="N34" i="2" s="1"/>
  <c r="N33" i="2" s="1"/>
  <c r="N32" i="2" s="1"/>
  <c r="N31" i="2" s="1"/>
  <c r="N30" i="2" s="1"/>
  <c r="N29" i="2" s="1"/>
  <c r="N28" i="2" s="1"/>
  <c r="N27" i="2" s="1"/>
  <c r="N26" i="2" s="1"/>
  <c r="N18" i="2"/>
  <c r="N17" i="2" s="1"/>
  <c r="N16" i="2" s="1"/>
  <c r="N15" i="2" s="1"/>
  <c r="N14" i="2" s="1"/>
  <c r="N13" i="2" s="1"/>
  <c r="N12" i="2" s="1"/>
  <c r="N11" i="2" s="1"/>
  <c r="N10" i="2" s="1"/>
  <c r="N9" i="2" s="1"/>
  <c r="B18" i="2"/>
  <c r="B17" i="2" s="1"/>
  <c r="B16" i="2" s="1"/>
  <c r="B15" i="2" s="1"/>
  <c r="B14" i="2" s="1"/>
  <c r="B13" i="2" s="1"/>
  <c r="B12" i="2" s="1"/>
  <c r="B11" i="2" s="1"/>
  <c r="B10" i="2" s="1"/>
  <c r="B9" i="2" s="1"/>
  <c r="B62" i="1"/>
  <c r="B61" i="1" s="1"/>
  <c r="B60" i="1" s="1"/>
  <c r="B59" i="1" s="1"/>
  <c r="B58" i="1" s="1"/>
  <c r="B57" i="1" s="1"/>
  <c r="B56" i="1" s="1"/>
  <c r="B55" i="1" s="1"/>
  <c r="B54" i="1" s="1"/>
  <c r="B53" i="1" s="1"/>
  <c r="B45" i="1"/>
  <c r="B44" i="1" s="1"/>
  <c r="B43" i="1" s="1"/>
  <c r="B42" i="1" s="1"/>
  <c r="B41" i="1" s="1"/>
  <c r="B40" i="1" s="1"/>
  <c r="B39" i="1" s="1"/>
  <c r="B38" i="1" s="1"/>
  <c r="B37" i="1" s="1"/>
  <c r="B36" i="1" s="1"/>
  <c r="B28" i="1"/>
  <c r="B27" i="1" s="1"/>
  <c r="B26" i="1" s="1"/>
  <c r="B25" i="1" s="1"/>
  <c r="B24" i="1" s="1"/>
  <c r="B23" i="1" s="1"/>
  <c r="B22" i="1" s="1"/>
  <c r="B21" i="1" s="1"/>
  <c r="B20" i="1" s="1"/>
  <c r="B19" i="1" s="1"/>
  <c r="D109" i="2"/>
  <c r="E109" i="2" s="1"/>
  <c r="F109" i="2" s="1"/>
  <c r="G109" i="2" s="1"/>
  <c r="H109" i="2" s="1"/>
  <c r="I109" i="2" s="1"/>
  <c r="J109" i="2" s="1"/>
  <c r="K109" i="2" s="1"/>
  <c r="L109" i="2" s="1"/>
  <c r="D75" i="2"/>
  <c r="E75" i="2" s="1"/>
  <c r="F75" i="2" s="1"/>
  <c r="G75" i="2" s="1"/>
  <c r="H75" i="2" s="1"/>
  <c r="I75" i="2" s="1"/>
  <c r="J75" i="2" s="1"/>
  <c r="K75" i="2" s="1"/>
  <c r="L75" i="2" s="1"/>
  <c r="D58" i="2"/>
  <c r="E58" i="2" s="1"/>
  <c r="F58" i="2" s="1"/>
  <c r="G58" i="2" s="1"/>
  <c r="H58" i="2" s="1"/>
  <c r="I58" i="2" s="1"/>
  <c r="J58" i="2" s="1"/>
  <c r="K58" i="2" s="1"/>
  <c r="L58" i="2" s="1"/>
  <c r="C52" i="2"/>
  <c r="X52" i="2" s="1"/>
  <c r="D51" i="2"/>
  <c r="X51" i="2" s="1"/>
  <c r="C51" i="2"/>
  <c r="W51" i="2" s="1"/>
  <c r="E50" i="2"/>
  <c r="X50" i="2" s="1"/>
  <c r="D50" i="2"/>
  <c r="C50" i="2"/>
  <c r="V50" i="2" s="1"/>
  <c r="F49" i="2"/>
  <c r="X49" i="2" s="1"/>
  <c r="E49" i="2"/>
  <c r="W49" i="2" s="1"/>
  <c r="D49" i="2"/>
  <c r="V49" i="2" s="1"/>
  <c r="C49" i="2"/>
  <c r="U49" i="2" s="1"/>
  <c r="G48" i="2"/>
  <c r="X48" i="2" s="1"/>
  <c r="F48" i="2"/>
  <c r="W48" i="2" s="1"/>
  <c r="E48" i="2"/>
  <c r="V48" i="2" s="1"/>
  <c r="D48" i="2"/>
  <c r="U48" i="2" s="1"/>
  <c r="C48" i="2"/>
  <c r="T48" i="2" s="1"/>
  <c r="H47" i="2"/>
  <c r="X47" i="2" s="1"/>
  <c r="G47" i="2"/>
  <c r="W47" i="2" s="1"/>
  <c r="F47" i="2"/>
  <c r="V47" i="2" s="1"/>
  <c r="E47" i="2"/>
  <c r="U47" i="2" s="1"/>
  <c r="D47" i="2"/>
  <c r="T47" i="2" s="1"/>
  <c r="C47" i="2"/>
  <c r="I46" i="2"/>
  <c r="X46" i="2" s="1"/>
  <c r="H46" i="2"/>
  <c r="W46" i="2" s="1"/>
  <c r="G46" i="2"/>
  <c r="V46" i="2" s="1"/>
  <c r="F46" i="2"/>
  <c r="U46" i="2" s="1"/>
  <c r="E46" i="2"/>
  <c r="T46" i="2" s="1"/>
  <c r="D46" i="2"/>
  <c r="S46" i="2" s="1"/>
  <c r="C46" i="2"/>
  <c r="R46" i="2" s="1"/>
  <c r="J45" i="2"/>
  <c r="X45" i="2" s="1"/>
  <c r="I45" i="2"/>
  <c r="W45" i="2" s="1"/>
  <c r="H45" i="2"/>
  <c r="V45" i="2" s="1"/>
  <c r="G45" i="2"/>
  <c r="U45" i="2" s="1"/>
  <c r="F45" i="2"/>
  <c r="T45" i="2" s="1"/>
  <c r="E45" i="2"/>
  <c r="S45" i="2" s="1"/>
  <c r="D45" i="2"/>
  <c r="R45" i="2" s="1"/>
  <c r="C45" i="2"/>
  <c r="Q45" i="2" s="1"/>
  <c r="K44" i="2"/>
  <c r="J44" i="2"/>
  <c r="W44" i="2" s="1"/>
  <c r="I44" i="2"/>
  <c r="V44" i="2" s="1"/>
  <c r="H44" i="2"/>
  <c r="U44" i="2" s="1"/>
  <c r="G44" i="2"/>
  <c r="T44" i="2" s="1"/>
  <c r="F44" i="2"/>
  <c r="S44" i="2" s="1"/>
  <c r="E44" i="2"/>
  <c r="R44" i="2" s="1"/>
  <c r="D44" i="2"/>
  <c r="Q44" i="2" s="1"/>
  <c r="C44" i="2"/>
  <c r="P44" i="2" s="1"/>
  <c r="L43" i="2"/>
  <c r="X43" i="2" s="1"/>
  <c r="K43" i="2"/>
  <c r="W43" i="2" s="1"/>
  <c r="J43" i="2"/>
  <c r="V43" i="2" s="1"/>
  <c r="I43" i="2"/>
  <c r="U43" i="2" s="1"/>
  <c r="H43" i="2"/>
  <c r="T43" i="2" s="1"/>
  <c r="G43" i="2"/>
  <c r="S43" i="2" s="1"/>
  <c r="F43" i="2"/>
  <c r="R43" i="2" s="1"/>
  <c r="E43" i="2"/>
  <c r="Q43" i="2" s="1"/>
  <c r="D43" i="2"/>
  <c r="P43" i="2" s="1"/>
  <c r="C43" i="2"/>
  <c r="O43" i="2" s="1"/>
  <c r="C35" i="2"/>
  <c r="X35" i="2" s="1"/>
  <c r="D34" i="2"/>
  <c r="X34" i="2" s="1"/>
  <c r="C34" i="2"/>
  <c r="W34" i="2" s="1"/>
  <c r="E33" i="2"/>
  <c r="X33" i="2" s="1"/>
  <c r="D33" i="2"/>
  <c r="W33" i="2" s="1"/>
  <c r="C33" i="2"/>
  <c r="V33" i="2" s="1"/>
  <c r="F32" i="2"/>
  <c r="X32" i="2" s="1"/>
  <c r="E32" i="2"/>
  <c r="W32" i="2" s="1"/>
  <c r="D32" i="2"/>
  <c r="V32" i="2" s="1"/>
  <c r="C32" i="2"/>
  <c r="U32" i="2" s="1"/>
  <c r="G31" i="2"/>
  <c r="X31" i="2" s="1"/>
  <c r="F31" i="2"/>
  <c r="W31" i="2" s="1"/>
  <c r="E31" i="2"/>
  <c r="V31" i="2" s="1"/>
  <c r="D31" i="2"/>
  <c r="U31" i="2" s="1"/>
  <c r="C31" i="2"/>
  <c r="T31" i="2" s="1"/>
  <c r="H30" i="2"/>
  <c r="X30" i="2" s="1"/>
  <c r="G30" i="2"/>
  <c r="W30" i="2" s="1"/>
  <c r="F30" i="2"/>
  <c r="V30" i="2" s="1"/>
  <c r="E30" i="2"/>
  <c r="U30" i="2" s="1"/>
  <c r="D30" i="2"/>
  <c r="T30" i="2" s="1"/>
  <c r="C30" i="2"/>
  <c r="S30" i="2" s="1"/>
  <c r="I29" i="2"/>
  <c r="X29" i="2" s="1"/>
  <c r="H29" i="2"/>
  <c r="W29" i="2" s="1"/>
  <c r="G29" i="2"/>
  <c r="V29" i="2" s="1"/>
  <c r="F29" i="2"/>
  <c r="U29" i="2" s="1"/>
  <c r="E29" i="2"/>
  <c r="T29" i="2" s="1"/>
  <c r="D29" i="2"/>
  <c r="S29" i="2" s="1"/>
  <c r="C29" i="2"/>
  <c r="R29" i="2" s="1"/>
  <c r="J28" i="2"/>
  <c r="X28" i="2" s="1"/>
  <c r="I28" i="2"/>
  <c r="W28" i="2" s="1"/>
  <c r="H28" i="2"/>
  <c r="V28" i="2" s="1"/>
  <c r="G28" i="2"/>
  <c r="U28" i="2" s="1"/>
  <c r="F28" i="2"/>
  <c r="T28" i="2" s="1"/>
  <c r="E28" i="2"/>
  <c r="S28" i="2" s="1"/>
  <c r="D28" i="2"/>
  <c r="R28" i="2" s="1"/>
  <c r="C28" i="2"/>
  <c r="Q28" i="2" s="1"/>
  <c r="K27" i="2"/>
  <c r="X27" i="2" s="1"/>
  <c r="J27" i="2"/>
  <c r="W27" i="2" s="1"/>
  <c r="I27" i="2"/>
  <c r="V27" i="2" s="1"/>
  <c r="H27" i="2"/>
  <c r="U27" i="2" s="1"/>
  <c r="G27" i="2"/>
  <c r="T27" i="2" s="1"/>
  <c r="F27" i="2"/>
  <c r="S27" i="2" s="1"/>
  <c r="E27" i="2"/>
  <c r="R27" i="2" s="1"/>
  <c r="D27" i="2"/>
  <c r="Q27" i="2" s="1"/>
  <c r="C27" i="2"/>
  <c r="P27" i="2" s="1"/>
  <c r="L26" i="2"/>
  <c r="X26" i="2" s="1"/>
  <c r="K26" i="2"/>
  <c r="W26" i="2" s="1"/>
  <c r="J26" i="2"/>
  <c r="V26" i="2" s="1"/>
  <c r="I26" i="2"/>
  <c r="U26" i="2" s="1"/>
  <c r="H26" i="2"/>
  <c r="T26" i="2" s="1"/>
  <c r="G26" i="2"/>
  <c r="S26" i="2" s="1"/>
  <c r="F26" i="2"/>
  <c r="R26" i="2" s="1"/>
  <c r="E26" i="2"/>
  <c r="Q26" i="2" s="1"/>
  <c r="D26" i="2"/>
  <c r="P26" i="2" s="1"/>
  <c r="C26" i="2"/>
  <c r="O26" i="2" s="1"/>
  <c r="C18" i="2"/>
  <c r="D17" i="2"/>
  <c r="C17" i="2"/>
  <c r="E16" i="2"/>
  <c r="X16" i="2" s="1"/>
  <c r="D16" i="2"/>
  <c r="W16" i="2" s="1"/>
  <c r="C16" i="2"/>
  <c r="V16" i="2" s="1"/>
  <c r="F15" i="2"/>
  <c r="X15" i="2" s="1"/>
  <c r="E15" i="2"/>
  <c r="W15" i="2" s="1"/>
  <c r="D15" i="2"/>
  <c r="V15" i="2" s="1"/>
  <c r="C15" i="2"/>
  <c r="U15" i="2" s="1"/>
  <c r="G14" i="2"/>
  <c r="F14" i="2"/>
  <c r="E14" i="2"/>
  <c r="V14" i="2" s="1"/>
  <c r="D14" i="2"/>
  <c r="U14" i="2" s="1"/>
  <c r="C14" i="2"/>
  <c r="T14" i="2" s="1"/>
  <c r="H13" i="2"/>
  <c r="G13" i="2"/>
  <c r="F13" i="2"/>
  <c r="E13" i="2"/>
  <c r="D13" i="2"/>
  <c r="C13" i="2"/>
  <c r="S13" i="2" s="1"/>
  <c r="I12" i="2"/>
  <c r="X12" i="2" s="1"/>
  <c r="H12" i="2"/>
  <c r="W12" i="2" s="1"/>
  <c r="G12" i="2"/>
  <c r="V12" i="2" s="1"/>
  <c r="F12" i="2"/>
  <c r="U12" i="2" s="1"/>
  <c r="E12" i="2"/>
  <c r="T12" i="2" s="1"/>
  <c r="D12" i="2"/>
  <c r="S12" i="2" s="1"/>
  <c r="C12" i="2"/>
  <c r="J11" i="2"/>
  <c r="X11" i="2" s="1"/>
  <c r="I11" i="2"/>
  <c r="W11" i="2" s="1"/>
  <c r="H11" i="2"/>
  <c r="V11" i="2" s="1"/>
  <c r="G11" i="2"/>
  <c r="F11" i="2"/>
  <c r="E11" i="2"/>
  <c r="D11" i="2"/>
  <c r="C11" i="2"/>
  <c r="K10" i="2"/>
  <c r="X10" i="2" s="1"/>
  <c r="J10" i="2"/>
  <c r="W10" i="2" s="1"/>
  <c r="I10" i="2"/>
  <c r="V10" i="2" s="1"/>
  <c r="H10" i="2"/>
  <c r="U10" i="2" s="1"/>
  <c r="G10" i="2"/>
  <c r="T10" i="2" s="1"/>
  <c r="F10" i="2"/>
  <c r="S10" i="2" s="1"/>
  <c r="E10" i="2"/>
  <c r="D10" i="2"/>
  <c r="C10" i="2"/>
  <c r="P10" i="2" s="1"/>
  <c r="L9" i="2"/>
  <c r="X9" i="2" s="1"/>
  <c r="K9" i="2"/>
  <c r="W9" i="2" s="1"/>
  <c r="J9" i="2"/>
  <c r="I9" i="2"/>
  <c r="H9" i="2"/>
  <c r="G9" i="2"/>
  <c r="F9" i="2"/>
  <c r="E9" i="2"/>
  <c r="Q9" i="2" s="1"/>
  <c r="D9" i="2"/>
  <c r="P9" i="2" s="1"/>
  <c r="C9" i="2"/>
  <c r="O9" i="2" s="1"/>
  <c r="D41" i="2"/>
  <c r="E41" i="2" s="1"/>
  <c r="F41" i="2" s="1"/>
  <c r="G41" i="2" s="1"/>
  <c r="H41" i="2" s="1"/>
  <c r="I41" i="2" s="1"/>
  <c r="J41" i="2" s="1"/>
  <c r="K41" i="2" s="1"/>
  <c r="L41" i="2" s="1"/>
  <c r="D24" i="2"/>
  <c r="E24" i="2" s="1"/>
  <c r="F24" i="2" s="1"/>
  <c r="G24" i="2" s="1"/>
  <c r="H24" i="2" s="1"/>
  <c r="I24" i="2" s="1"/>
  <c r="J24" i="2" s="1"/>
  <c r="K24" i="2" s="1"/>
  <c r="L24" i="2" s="1"/>
  <c r="D7" i="2"/>
  <c r="E7" i="2" s="1"/>
  <c r="F7" i="2" s="1"/>
  <c r="G7" i="2" s="1"/>
  <c r="H7" i="2" s="1"/>
  <c r="I7" i="2" s="1"/>
  <c r="J7" i="2" s="1"/>
  <c r="K7" i="2" s="1"/>
  <c r="L7" i="2" s="1"/>
  <c r="D51" i="1"/>
  <c r="E51" i="1" s="1"/>
  <c r="F51" i="1" s="1"/>
  <c r="G51" i="1" s="1"/>
  <c r="H51" i="1" s="1"/>
  <c r="I51" i="1" s="1"/>
  <c r="J51" i="1" s="1"/>
  <c r="K51" i="1" s="1"/>
  <c r="L51" i="1" s="1"/>
  <c r="D34" i="1"/>
  <c r="E34" i="1" s="1"/>
  <c r="F34" i="1" s="1"/>
  <c r="G34" i="1" s="1"/>
  <c r="H34" i="1" s="1"/>
  <c r="I34" i="1" s="1"/>
  <c r="J34" i="1" s="1"/>
  <c r="K34" i="1" s="1"/>
  <c r="L34" i="1" s="1"/>
  <c r="D17" i="1"/>
  <c r="E17" i="1" s="1"/>
  <c r="F17" i="1" s="1"/>
  <c r="G17" i="1" s="1"/>
  <c r="H17" i="1" s="1"/>
  <c r="I17" i="1" s="1"/>
  <c r="J17" i="1" s="1"/>
  <c r="K17" i="1" s="1"/>
  <c r="L17" i="1" s="1"/>
  <c r="W128" i="2" l="1"/>
  <c r="K128" i="2" s="1"/>
  <c r="N40" i="3"/>
  <c r="N49" i="3" s="1"/>
  <c r="M40" i="3"/>
  <c r="M49" i="3" s="1"/>
  <c r="H40" i="3"/>
  <c r="H49" i="3" s="1"/>
  <c r="L40" i="3"/>
  <c r="L49" i="3" s="1"/>
  <c r="K40" i="3"/>
  <c r="K49" i="3" s="1"/>
  <c r="J40" i="3"/>
  <c r="J49" i="3" s="1"/>
  <c r="I40" i="3"/>
  <c r="I49" i="3" s="1"/>
  <c r="G40" i="3"/>
  <c r="G49" i="3" s="1"/>
  <c r="X134" i="2"/>
  <c r="F134" i="2" s="1"/>
  <c r="D95" i="2"/>
  <c r="Q95" i="2" s="1"/>
  <c r="C97" i="2"/>
  <c r="R97" i="2" s="1"/>
  <c r="F99" i="2"/>
  <c r="W99" i="2" s="1"/>
  <c r="X131" i="2"/>
  <c r="C79" i="2"/>
  <c r="Q79" i="2" s="1"/>
  <c r="D81" i="2"/>
  <c r="T81" i="2" s="1"/>
  <c r="X135" i="2"/>
  <c r="F77" i="2"/>
  <c r="R77" i="2" s="1"/>
  <c r="G77" i="2"/>
  <c r="S77" i="2" s="1"/>
  <c r="D79" i="2"/>
  <c r="R79" i="2" s="1"/>
  <c r="E81" i="2"/>
  <c r="U81" i="2" s="1"/>
  <c r="C85" i="2"/>
  <c r="W85" i="2" s="1"/>
  <c r="E96" i="2"/>
  <c r="S96" i="2" s="1"/>
  <c r="D102" i="2"/>
  <c r="X102" i="2" s="1"/>
  <c r="I94" i="2"/>
  <c r="U94" i="2" s="1"/>
  <c r="F96" i="2"/>
  <c r="T96" i="2" s="1"/>
  <c r="G98" i="2"/>
  <c r="W98" i="2" s="1"/>
  <c r="C103" i="2"/>
  <c r="X103" i="2" s="1"/>
  <c r="H94" i="2"/>
  <c r="T94" i="2" s="1"/>
  <c r="F98" i="2"/>
  <c r="V98" i="2" s="1"/>
  <c r="J94" i="2"/>
  <c r="V94" i="2" s="1"/>
  <c r="G96" i="2"/>
  <c r="U96" i="2" s="1"/>
  <c r="H98" i="2"/>
  <c r="X98" i="2" s="1"/>
  <c r="E95" i="2"/>
  <c r="R95" i="2" s="1"/>
  <c r="G65" i="2"/>
  <c r="X65" i="2" s="1"/>
  <c r="X130" i="2"/>
  <c r="J130" i="2" s="1"/>
  <c r="R129" i="2"/>
  <c r="Q130" i="2"/>
  <c r="C130" i="2" s="1"/>
  <c r="U129" i="2"/>
  <c r="H129" i="2" s="1"/>
  <c r="D98" i="2"/>
  <c r="T98" i="2" s="1"/>
  <c r="S129" i="2"/>
  <c r="F129" i="2" s="1"/>
  <c r="E101" i="2"/>
  <c r="X101" i="2" s="1"/>
  <c r="T129" i="2"/>
  <c r="G94" i="2"/>
  <c r="S94" i="2" s="1"/>
  <c r="F100" i="2"/>
  <c r="X100" i="2" s="1"/>
  <c r="F94" i="2"/>
  <c r="R94" i="2" s="1"/>
  <c r="R130" i="2"/>
  <c r="D130" i="2" s="1"/>
  <c r="V129" i="2"/>
  <c r="C94" i="2"/>
  <c r="O94" i="2" s="1"/>
  <c r="E100" i="2"/>
  <c r="W100" i="2" s="1"/>
  <c r="E94" i="2"/>
  <c r="Q94" i="2" s="1"/>
  <c r="S130" i="2"/>
  <c r="W129" i="2"/>
  <c r="J129" i="2" s="1"/>
  <c r="D100" i="2"/>
  <c r="V100" i="2" s="1"/>
  <c r="I97" i="2"/>
  <c r="X97" i="2" s="1"/>
  <c r="K95" i="2"/>
  <c r="X95" i="2" s="1"/>
  <c r="D94" i="2"/>
  <c r="P94" i="2" s="1"/>
  <c r="T130" i="2"/>
  <c r="F130" i="2" s="1"/>
  <c r="X129" i="2"/>
  <c r="K129" i="2" s="1"/>
  <c r="C102" i="2"/>
  <c r="W102" i="2" s="1"/>
  <c r="G99" i="2"/>
  <c r="X99" i="2" s="1"/>
  <c r="H97" i="2"/>
  <c r="W97" i="2" s="1"/>
  <c r="J95" i="2"/>
  <c r="W95" i="2" s="1"/>
  <c r="X128" i="2"/>
  <c r="L128" i="2" s="1"/>
  <c r="U134" i="2"/>
  <c r="C134" i="2" s="1"/>
  <c r="U130" i="2"/>
  <c r="O128" i="2"/>
  <c r="C128" i="2" s="1"/>
  <c r="C101" i="2"/>
  <c r="V101" i="2" s="1"/>
  <c r="G97" i="2"/>
  <c r="V97" i="2" s="1"/>
  <c r="I95" i="2"/>
  <c r="V95" i="2" s="1"/>
  <c r="V134" i="2"/>
  <c r="D134" i="2" s="1"/>
  <c r="V130" i="2"/>
  <c r="H130" i="2" s="1"/>
  <c r="P128" i="2"/>
  <c r="D128" i="2" s="1"/>
  <c r="C100" i="2"/>
  <c r="U100" i="2" s="1"/>
  <c r="E99" i="2"/>
  <c r="V99" i="2" s="1"/>
  <c r="F97" i="2"/>
  <c r="U97" i="2" s="1"/>
  <c r="H95" i="2"/>
  <c r="U95" i="2" s="1"/>
  <c r="W134" i="2"/>
  <c r="W130" i="2"/>
  <c r="Q128" i="2"/>
  <c r="C99" i="2"/>
  <c r="T99" i="2" s="1"/>
  <c r="D99" i="2"/>
  <c r="U99" i="2" s="1"/>
  <c r="E97" i="2"/>
  <c r="T97" i="2" s="1"/>
  <c r="G95" i="2"/>
  <c r="T95" i="2" s="1"/>
  <c r="R131" i="2"/>
  <c r="C131" i="2" s="1"/>
  <c r="R128" i="2"/>
  <c r="F128" i="2" s="1"/>
  <c r="C98" i="2"/>
  <c r="S98" i="2" s="1"/>
  <c r="D97" i="2"/>
  <c r="S97" i="2" s="1"/>
  <c r="F95" i="2"/>
  <c r="S95" i="2" s="1"/>
  <c r="S131" i="2"/>
  <c r="D131" i="2" s="1"/>
  <c r="S128" i="2"/>
  <c r="D96" i="2"/>
  <c r="R96" i="2" s="1"/>
  <c r="T131" i="2"/>
  <c r="T128" i="2"/>
  <c r="H128" i="2" s="1"/>
  <c r="C96" i="2"/>
  <c r="Q96" i="2" s="1"/>
  <c r="J96" i="2"/>
  <c r="X96" i="2" s="1"/>
  <c r="U131" i="2"/>
  <c r="F131" i="2" s="1"/>
  <c r="U128" i="2"/>
  <c r="D101" i="2"/>
  <c r="W101" i="2" s="1"/>
  <c r="C95" i="2"/>
  <c r="P95" i="2" s="1"/>
  <c r="I96" i="2"/>
  <c r="W96" i="2" s="1"/>
  <c r="L94" i="2"/>
  <c r="X94" i="2" s="1"/>
  <c r="V135" i="2"/>
  <c r="C135" i="2" s="1"/>
  <c r="V131" i="2"/>
  <c r="P129" i="2"/>
  <c r="C129" i="2" s="1"/>
  <c r="V128" i="2"/>
  <c r="J128" i="2" s="1"/>
  <c r="H96" i="2"/>
  <c r="V96" i="2" s="1"/>
  <c r="K94" i="2"/>
  <c r="W94" i="2" s="1"/>
  <c r="W135" i="2"/>
  <c r="D135" i="2" s="1"/>
  <c r="W131" i="2"/>
  <c r="H131" i="2" s="1"/>
  <c r="Q129" i="2"/>
  <c r="D129" i="2" s="1"/>
  <c r="E98" i="2"/>
  <c r="U98" i="2" s="1"/>
  <c r="C86" i="2"/>
  <c r="G79" i="2"/>
  <c r="U79" i="2" s="1"/>
  <c r="I77" i="2"/>
  <c r="U77" i="2" s="1"/>
  <c r="E79" i="2"/>
  <c r="S79" i="2" s="1"/>
  <c r="G81" i="2"/>
  <c r="W81" i="2" s="1"/>
  <c r="H81" i="2"/>
  <c r="E78" i="2"/>
  <c r="R78" i="2" s="1"/>
  <c r="F78" i="2"/>
  <c r="S78" i="2" s="1"/>
  <c r="D85" i="2"/>
  <c r="F81" i="2"/>
  <c r="V81" i="2" s="1"/>
  <c r="H77" i="2"/>
  <c r="T77" i="2" s="1"/>
  <c r="J77" i="2"/>
  <c r="V77" i="2" s="1"/>
  <c r="F79" i="2"/>
  <c r="T79" i="2" s="1"/>
  <c r="R10" i="2"/>
  <c r="D78" i="2"/>
  <c r="Q78" i="2" s="1"/>
  <c r="C80" i="2"/>
  <c r="R80" i="2" s="1"/>
  <c r="F82" i="2"/>
  <c r="W82" i="2" s="1"/>
  <c r="V9" i="2"/>
  <c r="Q10" i="2"/>
  <c r="X13" i="2"/>
  <c r="U9" i="2"/>
  <c r="W13" i="2"/>
  <c r="W17" i="2"/>
  <c r="T9" i="2"/>
  <c r="V13" i="2"/>
  <c r="X17" i="2"/>
  <c r="S9" i="2"/>
  <c r="U13" i="2"/>
  <c r="X18" i="2"/>
  <c r="X137" i="2" s="1"/>
  <c r="C137" i="2" s="1"/>
  <c r="R9" i="2"/>
  <c r="U11" i="2"/>
  <c r="T13" i="2"/>
  <c r="K61" i="2"/>
  <c r="C64" i="2"/>
  <c r="D67" i="2"/>
  <c r="T11" i="2"/>
  <c r="S11" i="2"/>
  <c r="X14" i="2"/>
  <c r="R11" i="2"/>
  <c r="W14" i="2"/>
  <c r="Q11" i="2"/>
  <c r="R12" i="2"/>
  <c r="G80" i="2"/>
  <c r="V80" i="2" s="1"/>
  <c r="X44" i="2"/>
  <c r="S47" i="2"/>
  <c r="W50" i="2"/>
  <c r="D80" i="2"/>
  <c r="S80" i="2" s="1"/>
  <c r="E63" i="2"/>
  <c r="C83" i="2"/>
  <c r="U83" i="2" s="1"/>
  <c r="H78" i="2"/>
  <c r="U78" i="2" s="1"/>
  <c r="E83" i="2"/>
  <c r="W83" i="2" s="1"/>
  <c r="F80" i="2"/>
  <c r="U80" i="2" s="1"/>
  <c r="H63" i="2"/>
  <c r="D83" i="2"/>
  <c r="V83" i="2" s="1"/>
  <c r="I78" i="2"/>
  <c r="V78" i="2" s="1"/>
  <c r="D77" i="2"/>
  <c r="P77" i="2" s="1"/>
  <c r="J78" i="2"/>
  <c r="W78" i="2" s="1"/>
  <c r="I80" i="2"/>
  <c r="C84" i="2"/>
  <c r="V84" i="2" s="1"/>
  <c r="F60" i="2"/>
  <c r="C62" i="2"/>
  <c r="D64" i="2"/>
  <c r="E67" i="2"/>
  <c r="G78" i="2"/>
  <c r="T78" i="2" s="1"/>
  <c r="C77" i="2"/>
  <c r="O77" i="2" s="1"/>
  <c r="F66" i="2"/>
  <c r="E77" i="2"/>
  <c r="Q77" i="2" s="1"/>
  <c r="K78" i="2"/>
  <c r="C81" i="2"/>
  <c r="S81" i="2" s="1"/>
  <c r="D84" i="2"/>
  <c r="W84" i="2" s="1"/>
  <c r="F62" i="2"/>
  <c r="D62" i="2"/>
  <c r="K77" i="2"/>
  <c r="W77" i="2" s="1"/>
  <c r="C82" i="2"/>
  <c r="T82" i="2" s="1"/>
  <c r="L77" i="2"/>
  <c r="X77" i="2" s="1"/>
  <c r="D65" i="2"/>
  <c r="H79" i="2"/>
  <c r="V79" i="2" s="1"/>
  <c r="I62" i="2"/>
  <c r="C78" i="2"/>
  <c r="P78" i="2" s="1"/>
  <c r="J79" i="2"/>
  <c r="E82" i="2"/>
  <c r="V82" i="2" s="1"/>
  <c r="C68" i="2"/>
  <c r="J60" i="2"/>
  <c r="H60" i="2"/>
  <c r="E62" i="2"/>
  <c r="F64" i="2"/>
  <c r="D68" i="2"/>
  <c r="I60" i="2"/>
  <c r="F83" i="2"/>
  <c r="E80" i="2"/>
  <c r="T80" i="2" s="1"/>
  <c r="G60" i="2"/>
  <c r="G62" i="2"/>
  <c r="H64" i="2"/>
  <c r="C60" i="2"/>
  <c r="E60" i="2"/>
  <c r="K60" i="2"/>
  <c r="H62" i="2"/>
  <c r="C69" i="2"/>
  <c r="G82" i="2"/>
  <c r="I79" i="2"/>
  <c r="W79" i="2" s="1"/>
  <c r="L60" i="2"/>
  <c r="C65" i="2"/>
  <c r="C61" i="2"/>
  <c r="J62" i="2"/>
  <c r="E65" i="2"/>
  <c r="D61" i="2"/>
  <c r="C63" i="2"/>
  <c r="F65" i="2"/>
  <c r="D82" i="2"/>
  <c r="U82" i="2" s="1"/>
  <c r="E61" i="2"/>
  <c r="D63" i="2"/>
  <c r="H80" i="2"/>
  <c r="W80" i="2" s="1"/>
  <c r="F61" i="2"/>
  <c r="C66" i="2"/>
  <c r="G64" i="2"/>
  <c r="G61" i="2"/>
  <c r="F63" i="2"/>
  <c r="D66" i="2"/>
  <c r="E64" i="2"/>
  <c r="E84" i="2"/>
  <c r="H61" i="2"/>
  <c r="G63" i="2"/>
  <c r="E66" i="2"/>
  <c r="I61" i="2"/>
  <c r="D60" i="2"/>
  <c r="J61" i="2"/>
  <c r="I63" i="2"/>
  <c r="C67" i="2"/>
  <c r="G131" i="2" l="1"/>
  <c r="R139" i="2"/>
  <c r="I30" i="4" s="1"/>
  <c r="I128" i="2"/>
  <c r="G130" i="2"/>
  <c r="Q139" i="2"/>
  <c r="H30" i="4" s="1"/>
  <c r="I129" i="2"/>
  <c r="I130" i="2"/>
  <c r="W139" i="2"/>
  <c r="N30" i="4" s="1"/>
  <c r="I131" i="2"/>
  <c r="G128" i="2"/>
  <c r="G129" i="2"/>
  <c r="E134" i="2"/>
  <c r="E131" i="2"/>
  <c r="E128" i="2"/>
  <c r="E129" i="2"/>
  <c r="E130" i="2"/>
  <c r="E135" i="2"/>
  <c r="G31" i="5"/>
  <c r="S31" i="5" s="1"/>
  <c r="X68" i="2"/>
  <c r="X119" i="2" s="1"/>
  <c r="D119" i="2" s="1"/>
  <c r="D34" i="5"/>
  <c r="S62" i="2"/>
  <c r="S113" i="2" s="1"/>
  <c r="E28" i="5"/>
  <c r="W64" i="2"/>
  <c r="W115" i="2" s="1"/>
  <c r="G30" i="5"/>
  <c r="X63" i="2"/>
  <c r="X114" i="2" s="1"/>
  <c r="I29" i="5"/>
  <c r="S63" i="2"/>
  <c r="S114" i="2" s="1"/>
  <c r="D114" i="2" s="1"/>
  <c r="D29" i="5"/>
  <c r="Q60" i="2"/>
  <c r="Q111" i="2" s="1"/>
  <c r="E26" i="5"/>
  <c r="X67" i="2"/>
  <c r="X118" i="2" s="1"/>
  <c r="E33" i="5"/>
  <c r="W61" i="2"/>
  <c r="W112" i="2" s="1"/>
  <c r="J112" i="2" s="1"/>
  <c r="J27" i="5"/>
  <c r="R61" i="2"/>
  <c r="R112" i="2" s="1"/>
  <c r="E27" i="5"/>
  <c r="O60" i="2"/>
  <c r="O111" i="2" s="1"/>
  <c r="C111" i="2" s="1"/>
  <c r="C26" i="5"/>
  <c r="W62" i="2"/>
  <c r="W113" i="2" s="1"/>
  <c r="I28" i="5"/>
  <c r="T64" i="2"/>
  <c r="T115" i="2" s="1"/>
  <c r="D115" i="2" s="1"/>
  <c r="D30" i="5"/>
  <c r="X81" i="2"/>
  <c r="K29" i="3"/>
  <c r="U63" i="2"/>
  <c r="U114" i="2" s="1"/>
  <c r="F114" i="2" s="1"/>
  <c r="F29" i="5"/>
  <c r="V62" i="2"/>
  <c r="V113" i="2" s="1"/>
  <c r="H113" i="2" s="1"/>
  <c r="H28" i="5"/>
  <c r="V67" i="2"/>
  <c r="V118" i="2" s="1"/>
  <c r="C118" i="2" s="1"/>
  <c r="C33" i="5"/>
  <c r="W60" i="2"/>
  <c r="W111" i="2" s="1"/>
  <c r="K111" i="2" s="1"/>
  <c r="K26" i="5"/>
  <c r="T63" i="2"/>
  <c r="T114" i="2" s="1"/>
  <c r="E29" i="5"/>
  <c r="X64" i="2"/>
  <c r="X115" i="2" s="1"/>
  <c r="H115" i="2" s="1"/>
  <c r="H30" i="5"/>
  <c r="X82" i="2"/>
  <c r="J29" i="3"/>
  <c r="V60" i="2"/>
  <c r="V111" i="2" s="1"/>
  <c r="J111" i="2" s="1"/>
  <c r="J26" i="5"/>
  <c r="S61" i="2"/>
  <c r="S112" i="2" s="1"/>
  <c r="F112" i="2" s="1"/>
  <c r="F27" i="5"/>
  <c r="X61" i="2"/>
  <c r="X112" i="2" s="1"/>
  <c r="K112" i="2" s="1"/>
  <c r="K27" i="5"/>
  <c r="X85" i="2"/>
  <c r="G29" i="3"/>
  <c r="V61" i="2"/>
  <c r="V112" i="2" s="1"/>
  <c r="I27" i="5"/>
  <c r="W65" i="2"/>
  <c r="W116" i="2" s="1"/>
  <c r="F116" i="2" s="1"/>
  <c r="F31" i="5"/>
  <c r="U62" i="2"/>
  <c r="U113" i="2" s="1"/>
  <c r="G28" i="5"/>
  <c r="U65" i="2"/>
  <c r="U116" i="2" s="1"/>
  <c r="D116" i="2" s="1"/>
  <c r="D31" i="5"/>
  <c r="R60" i="2"/>
  <c r="R111" i="2" s="1"/>
  <c r="F111" i="2" s="1"/>
  <c r="F26" i="5"/>
  <c r="P60" i="2"/>
  <c r="P111" i="2" s="1"/>
  <c r="D111" i="2" s="1"/>
  <c r="D26" i="5"/>
  <c r="S60" i="2"/>
  <c r="S111" i="2" s="1"/>
  <c r="G26" i="5"/>
  <c r="U64" i="2"/>
  <c r="U115" i="2" s="1"/>
  <c r="E30" i="5"/>
  <c r="T62" i="2"/>
  <c r="T113" i="2" s="1"/>
  <c r="F113" i="2" s="1"/>
  <c r="F28" i="5"/>
  <c r="X79" i="2"/>
  <c r="M29" i="3"/>
  <c r="Q62" i="2"/>
  <c r="Q113" i="2" s="1"/>
  <c r="C113" i="2" s="1"/>
  <c r="C28" i="5"/>
  <c r="W66" i="2"/>
  <c r="W117" i="2" s="1"/>
  <c r="E32" i="5"/>
  <c r="R63" i="2"/>
  <c r="R114" i="2" s="1"/>
  <c r="C114" i="2" s="1"/>
  <c r="C29" i="5"/>
  <c r="V63" i="2"/>
  <c r="V114" i="2" s="1"/>
  <c r="G29" i="5"/>
  <c r="Q61" i="2"/>
  <c r="Q112" i="2" s="1"/>
  <c r="D112" i="2" s="1"/>
  <c r="D27" i="5"/>
  <c r="X80" i="2"/>
  <c r="L29" i="3"/>
  <c r="X136" i="2"/>
  <c r="D136" i="2" s="1"/>
  <c r="W136" i="2"/>
  <c r="C136" i="2" s="1"/>
  <c r="U61" i="2"/>
  <c r="U112" i="2" s="1"/>
  <c r="H112" i="2" s="1"/>
  <c r="H27" i="5"/>
  <c r="V65" i="2"/>
  <c r="V116" i="2" s="1"/>
  <c r="E31" i="5"/>
  <c r="X83" i="2"/>
  <c r="I29" i="3"/>
  <c r="X86" i="2"/>
  <c r="F29" i="3"/>
  <c r="X84" i="2"/>
  <c r="H29" i="3"/>
  <c r="X62" i="2"/>
  <c r="X113" i="2" s="1"/>
  <c r="J113" i="2" s="1"/>
  <c r="J28" i="5"/>
  <c r="U60" i="2"/>
  <c r="U111" i="2" s="1"/>
  <c r="I26" i="5"/>
  <c r="R62" i="2"/>
  <c r="R113" i="2" s="1"/>
  <c r="D113" i="2" s="1"/>
  <c r="D28" i="5"/>
  <c r="V66" i="2"/>
  <c r="V117" i="2" s="1"/>
  <c r="D117" i="2" s="1"/>
  <c r="D32" i="5"/>
  <c r="T65" i="2"/>
  <c r="T116" i="2" s="1"/>
  <c r="C116" i="2" s="1"/>
  <c r="C31" i="5"/>
  <c r="V64" i="2"/>
  <c r="V115" i="2" s="1"/>
  <c r="F115" i="2" s="1"/>
  <c r="F30" i="5"/>
  <c r="X133" i="2"/>
  <c r="W133" i="2"/>
  <c r="F133" i="2" s="1"/>
  <c r="V133" i="2"/>
  <c r="V139" i="2" s="1"/>
  <c r="M30" i="4" s="1"/>
  <c r="U133" i="2"/>
  <c r="D133" i="2" s="1"/>
  <c r="T133" i="2"/>
  <c r="C133" i="2" s="1"/>
  <c r="P61" i="2"/>
  <c r="P112" i="2" s="1"/>
  <c r="C112" i="2" s="1"/>
  <c r="C27" i="5"/>
  <c r="X60" i="2"/>
  <c r="X111" i="2" s="1"/>
  <c r="L111" i="2" s="1"/>
  <c r="L26" i="5"/>
  <c r="W63" i="2"/>
  <c r="W114" i="2" s="1"/>
  <c r="H114" i="2" s="1"/>
  <c r="H29" i="5"/>
  <c r="T61" i="2"/>
  <c r="T112" i="2" s="1"/>
  <c r="G27" i="5"/>
  <c r="T60" i="2"/>
  <c r="T111" i="2" s="1"/>
  <c r="H111" i="2" s="1"/>
  <c r="H26" i="5"/>
  <c r="X78" i="2"/>
  <c r="N29" i="3"/>
  <c r="X132" i="2"/>
  <c r="H132" i="2" s="1"/>
  <c r="W132" i="2"/>
  <c r="W141" i="2" s="1"/>
  <c r="N32" i="4" s="1"/>
  <c r="S132" i="2"/>
  <c r="C132" i="2" s="1"/>
  <c r="V132" i="2"/>
  <c r="F132" i="2" s="1"/>
  <c r="U132" i="2"/>
  <c r="U139" i="2" s="1"/>
  <c r="L30" i="4" s="1"/>
  <c r="T132" i="2"/>
  <c r="D132" i="2" s="1"/>
  <c r="W67" i="2"/>
  <c r="W118" i="2" s="1"/>
  <c r="D118" i="2" s="1"/>
  <c r="D33" i="5"/>
  <c r="U66" i="2"/>
  <c r="U117" i="2" s="1"/>
  <c r="C117" i="2" s="1"/>
  <c r="C32" i="5"/>
  <c r="X69" i="2"/>
  <c r="X120" i="2" s="1"/>
  <c r="C120" i="2" s="1"/>
  <c r="C35" i="5"/>
  <c r="W68" i="2"/>
  <c r="W119" i="2" s="1"/>
  <c r="C119" i="2" s="1"/>
  <c r="C34" i="5"/>
  <c r="X66" i="2"/>
  <c r="X117" i="2" s="1"/>
  <c r="F117" i="2" s="1"/>
  <c r="F32" i="5"/>
  <c r="S64" i="2"/>
  <c r="S115" i="2" s="1"/>
  <c r="C115" i="2" s="1"/>
  <c r="C30" i="5"/>
  <c r="X116" i="2"/>
  <c r="I44" i="3" l="1"/>
  <c r="F42" i="3"/>
  <c r="O22" i="4"/>
  <c r="V141" i="2"/>
  <c r="M32" i="4" s="1"/>
  <c r="K42" i="3"/>
  <c r="I45" i="3"/>
  <c r="I43" i="3"/>
  <c r="G132" i="2"/>
  <c r="W140" i="2"/>
  <c r="N31" i="4" s="1"/>
  <c r="F45" i="3"/>
  <c r="X139" i="2"/>
  <c r="G133" i="2"/>
  <c r="X140" i="2"/>
  <c r="G43" i="3"/>
  <c r="G44" i="3"/>
  <c r="T140" i="2"/>
  <c r="K31" i="4" s="1"/>
  <c r="U141" i="2"/>
  <c r="L32" i="4" s="1"/>
  <c r="U140" i="2"/>
  <c r="L31" i="4" s="1"/>
  <c r="I42" i="3"/>
  <c r="K44" i="3"/>
  <c r="K45" i="3" s="1"/>
  <c r="M42" i="3"/>
  <c r="M43" i="3" s="1"/>
  <c r="M44" i="3" s="1"/>
  <c r="M45" i="3" s="1"/>
  <c r="G45" i="3"/>
  <c r="F44" i="3"/>
  <c r="S140" i="2"/>
  <c r="J31" i="4" s="1"/>
  <c r="S139" i="2"/>
  <c r="J30" i="4" s="1"/>
  <c r="G42" i="3"/>
  <c r="K43" i="3"/>
  <c r="T139" i="2"/>
  <c r="K30" i="4" s="1"/>
  <c r="V140" i="2"/>
  <c r="M31" i="4" s="1"/>
  <c r="F43" i="3"/>
  <c r="X141" i="2"/>
  <c r="E132" i="2"/>
  <c r="E133" i="2"/>
  <c r="S14" i="5"/>
  <c r="E115" i="2"/>
  <c r="L25" i="4"/>
  <c r="K17" i="4"/>
  <c r="G17" i="3"/>
  <c r="M17" i="4"/>
  <c r="I17" i="3"/>
  <c r="L18" i="4"/>
  <c r="G18" i="3"/>
  <c r="N21" i="4"/>
  <c r="F21" i="3"/>
  <c r="F41" i="3" s="1"/>
  <c r="K18" i="4"/>
  <c r="F18" i="3"/>
  <c r="E116" i="2"/>
  <c r="M25" i="4"/>
  <c r="O17" i="4"/>
  <c r="K17" i="3"/>
  <c r="K25" i="3" s="1"/>
  <c r="G115" i="2"/>
  <c r="N26" i="4"/>
  <c r="O21" i="4"/>
  <c r="G21" i="3"/>
  <c r="G25" i="3" s="1"/>
  <c r="N14" i="4"/>
  <c r="M14" i="3"/>
  <c r="M41" i="3" s="1"/>
  <c r="G14" i="4"/>
  <c r="F14" i="3"/>
  <c r="V28" i="5"/>
  <c r="V11" i="5"/>
  <c r="P27" i="5"/>
  <c r="P10" i="5"/>
  <c r="S26" i="5"/>
  <c r="S9" i="5"/>
  <c r="W27" i="5"/>
  <c r="W10" i="5"/>
  <c r="T11" i="5"/>
  <c r="T28" i="5"/>
  <c r="Q33" i="5"/>
  <c r="Q16" i="5"/>
  <c r="Q30" i="5"/>
  <c r="Q13" i="5"/>
  <c r="N18" i="4"/>
  <c r="I18" i="3"/>
  <c r="I41" i="3" s="1"/>
  <c r="M20" i="4"/>
  <c r="F20" i="3"/>
  <c r="H14" i="4"/>
  <c r="G14" i="3"/>
  <c r="O14" i="4"/>
  <c r="N14" i="3"/>
  <c r="N25" i="3" s="1"/>
  <c r="M15" i="4"/>
  <c r="K15" i="3"/>
  <c r="E118" i="2"/>
  <c r="O25" i="4"/>
  <c r="S29" i="5"/>
  <c r="S12" i="5"/>
  <c r="P26" i="5"/>
  <c r="P9" i="5"/>
  <c r="R10" i="5"/>
  <c r="R27" i="5"/>
  <c r="R12" i="5"/>
  <c r="R29" i="5"/>
  <c r="Q26" i="5"/>
  <c r="Q9" i="5"/>
  <c r="N20" i="4"/>
  <c r="G20" i="3"/>
  <c r="G41" i="3" s="1"/>
  <c r="U9" i="5"/>
  <c r="U26" i="5"/>
  <c r="V10" i="5"/>
  <c r="V27" i="5"/>
  <c r="O15" i="4"/>
  <c r="M15" i="3"/>
  <c r="M25" i="3" s="1"/>
  <c r="O13" i="5"/>
  <c r="O30" i="5"/>
  <c r="G114" i="2"/>
  <c r="M26" i="4"/>
  <c r="G13" i="4"/>
  <c r="G13" i="3"/>
  <c r="J14" i="4"/>
  <c r="I14" i="3"/>
  <c r="I24" i="3"/>
  <c r="L16" i="4"/>
  <c r="I16" i="3"/>
  <c r="E111" i="2"/>
  <c r="H25" i="4"/>
  <c r="O29" i="5"/>
  <c r="O12" i="5"/>
  <c r="R26" i="5"/>
  <c r="R9" i="5"/>
  <c r="V9" i="5"/>
  <c r="V26" i="5"/>
  <c r="P12" i="5"/>
  <c r="P29" i="5"/>
  <c r="O17" i="5"/>
  <c r="O34" i="5"/>
  <c r="I114" i="2"/>
  <c r="O27" i="4"/>
  <c r="F24" i="3"/>
  <c r="J17" i="4"/>
  <c r="F17" i="3"/>
  <c r="O13" i="4"/>
  <c r="O13" i="3"/>
  <c r="O16" i="5"/>
  <c r="O33" i="5"/>
  <c r="O27" i="5"/>
  <c r="O10" i="5"/>
  <c r="I16" i="4"/>
  <c r="F16" i="3"/>
  <c r="I13" i="4"/>
  <c r="I13" i="3"/>
  <c r="M24" i="3"/>
  <c r="M13" i="4"/>
  <c r="M13" i="3"/>
  <c r="J16" i="4"/>
  <c r="G16" i="3"/>
  <c r="G24" i="3"/>
  <c r="T9" i="5"/>
  <c r="T26" i="5"/>
  <c r="G116" i="2"/>
  <c r="O26" i="4"/>
  <c r="I111" i="2"/>
  <c r="L27" i="4"/>
  <c r="G111" i="2"/>
  <c r="J26" i="4"/>
  <c r="F22" i="3"/>
  <c r="F25" i="3" s="1"/>
  <c r="R32" i="5"/>
  <c r="R15" i="5"/>
  <c r="O19" i="4"/>
  <c r="I19" i="3"/>
  <c r="I25" i="3" s="1"/>
  <c r="R30" i="5"/>
  <c r="R13" i="5"/>
  <c r="Q15" i="5"/>
  <c r="Q32" i="5"/>
  <c r="P31" i="5"/>
  <c r="P14" i="5"/>
  <c r="P13" i="5"/>
  <c r="P30" i="5"/>
  <c r="U29" i="5"/>
  <c r="U12" i="5"/>
  <c r="K24" i="3"/>
  <c r="K13" i="4"/>
  <c r="K13" i="3"/>
  <c r="O14" i="5"/>
  <c r="O31" i="5"/>
  <c r="Q31" i="5"/>
  <c r="Q14" i="5"/>
  <c r="O11" i="5"/>
  <c r="O28" i="5"/>
  <c r="S11" i="5"/>
  <c r="S28" i="5"/>
  <c r="T30" i="5"/>
  <c r="T13" i="5"/>
  <c r="S13" i="5"/>
  <c r="S30" i="5"/>
  <c r="O18" i="5"/>
  <c r="O35" i="5"/>
  <c r="H15" i="4"/>
  <c r="F15" i="3"/>
  <c r="Q12" i="5"/>
  <c r="Q29" i="5"/>
  <c r="Q11" i="5"/>
  <c r="Q28" i="5"/>
  <c r="T29" i="5"/>
  <c r="T12" i="5"/>
  <c r="K14" i="3"/>
  <c r="L14" i="4"/>
  <c r="E114" i="2"/>
  <c r="K25" i="4"/>
  <c r="F13" i="4"/>
  <c r="F13" i="3"/>
  <c r="E113" i="2"/>
  <c r="J25" i="4"/>
  <c r="L19" i="4"/>
  <c r="F19" i="3"/>
  <c r="N16" i="4"/>
  <c r="K16" i="3"/>
  <c r="K41" i="3" s="1"/>
  <c r="P28" i="5"/>
  <c r="P11" i="5"/>
  <c r="R11" i="5"/>
  <c r="R28" i="5"/>
  <c r="U27" i="5"/>
  <c r="U10" i="5"/>
  <c r="W26" i="5"/>
  <c r="W9" i="5"/>
  <c r="Q10" i="5"/>
  <c r="Q27" i="5"/>
  <c r="P17" i="5"/>
  <c r="P34" i="5"/>
  <c r="E117" i="2"/>
  <c r="N25" i="4"/>
  <c r="U11" i="5"/>
  <c r="U28" i="5"/>
  <c r="S10" i="5"/>
  <c r="S27" i="5"/>
  <c r="G113" i="2"/>
  <c r="L26" i="4"/>
  <c r="I113" i="2"/>
  <c r="N27" i="4"/>
  <c r="G112" i="2"/>
  <c r="K26" i="4"/>
  <c r="P15" i="5"/>
  <c r="P32" i="5"/>
  <c r="T27" i="5"/>
  <c r="T10" i="5"/>
  <c r="R14" i="5"/>
  <c r="R31" i="5"/>
  <c r="O26" i="5"/>
  <c r="O9" i="5"/>
  <c r="O15" i="5"/>
  <c r="O32" i="5"/>
  <c r="M19" i="4"/>
  <c r="G19" i="3"/>
  <c r="P33" i="5"/>
  <c r="P16" i="5"/>
  <c r="X26" i="5"/>
  <c r="X9" i="5"/>
  <c r="I15" i="4"/>
  <c r="G15" i="3"/>
  <c r="K15" i="4"/>
  <c r="I15" i="3"/>
  <c r="I112" i="2"/>
  <c r="M27" i="4"/>
  <c r="N24" i="3"/>
  <c r="N13" i="4"/>
  <c r="N13" i="3"/>
  <c r="N41" i="3" s="1"/>
  <c r="N42" i="3" s="1"/>
  <c r="N43" i="3" s="1"/>
  <c r="N44" i="3" s="1"/>
  <c r="N45" i="3" s="1"/>
  <c r="E112" i="2"/>
  <c r="I25" i="4"/>
  <c r="L42" i="3" l="1"/>
  <c r="O32" i="4"/>
  <c r="J45" i="3"/>
  <c r="J42" i="3"/>
  <c r="O31" i="4"/>
  <c r="H45" i="3"/>
  <c r="L43" i="3"/>
  <c r="L44" i="3" s="1"/>
  <c r="L45" i="3" s="1"/>
  <c r="J44" i="3"/>
  <c r="H44" i="3"/>
  <c r="O30" i="4"/>
  <c r="H43" i="3"/>
  <c r="J43" i="3"/>
  <c r="H42" i="3"/>
  <c r="G53" i="3"/>
  <c r="G51" i="3"/>
  <c r="G54" i="3"/>
  <c r="G52" i="3"/>
  <c r="G50" i="3"/>
  <c r="M54" i="3"/>
  <c r="M52" i="3"/>
  <c r="M50" i="3"/>
  <c r="M53" i="3"/>
  <c r="M51" i="3"/>
  <c r="K54" i="3"/>
  <c r="K51" i="3"/>
  <c r="K52" i="3"/>
  <c r="K50" i="3"/>
  <c r="K53" i="3"/>
  <c r="N54" i="3"/>
  <c r="N52" i="3"/>
  <c r="N50" i="3"/>
  <c r="N53" i="3"/>
  <c r="N51" i="3"/>
  <c r="I51" i="3"/>
  <c r="I53" i="3"/>
  <c r="I54" i="3"/>
  <c r="I52" i="3"/>
  <c r="I50" i="3"/>
  <c r="F53" i="3"/>
  <c r="F51" i="3"/>
  <c r="F54" i="3"/>
  <c r="F52" i="3"/>
  <c r="F50" i="3"/>
  <c r="I26" i="3"/>
  <c r="I31" i="3" s="1"/>
  <c r="N26" i="3"/>
  <c r="N31" i="3" s="1"/>
  <c r="M18" i="4"/>
  <c r="H18" i="3"/>
  <c r="L15" i="4"/>
  <c r="J15" i="3"/>
  <c r="H13" i="4"/>
  <c r="H13" i="3"/>
  <c r="K26" i="3"/>
  <c r="K31" i="3" s="1"/>
  <c r="I14" i="4"/>
  <c r="H14" i="3"/>
  <c r="O16" i="4"/>
  <c r="L16" i="3"/>
  <c r="L25" i="3" s="1"/>
  <c r="J24" i="3"/>
  <c r="J13" i="4"/>
  <c r="J13" i="3"/>
  <c r="M14" i="4"/>
  <c r="L14" i="3"/>
  <c r="H19" i="3"/>
  <c r="H41" i="3" s="1"/>
  <c r="N19" i="4"/>
  <c r="F26" i="3"/>
  <c r="F31" i="3" s="1"/>
  <c r="H24" i="3"/>
  <c r="J15" i="4"/>
  <c r="H15" i="3"/>
  <c r="J16" i="3"/>
  <c r="M16" i="4"/>
  <c r="L24" i="3"/>
  <c r="L13" i="4"/>
  <c r="L13" i="3"/>
  <c r="K14" i="4"/>
  <c r="J14" i="3"/>
  <c r="K16" i="4"/>
  <c r="H16" i="3"/>
  <c r="M26" i="3"/>
  <c r="M31" i="3" s="1"/>
  <c r="G26" i="3"/>
  <c r="G31" i="3" s="1"/>
  <c r="O18" i="4"/>
  <c r="J18" i="3"/>
  <c r="J25" i="3" s="1"/>
  <c r="N15" i="4"/>
  <c r="L15" i="3"/>
  <c r="L41" i="3" s="1"/>
  <c r="O20" i="4"/>
  <c r="H20" i="3"/>
  <c r="H25" i="3" s="1"/>
  <c r="N17" i="4"/>
  <c r="J17" i="3"/>
  <c r="J41" i="3" s="1"/>
  <c r="L17" i="4"/>
  <c r="H17" i="3"/>
  <c r="L54" i="3" l="1"/>
  <c r="L52" i="3"/>
  <c r="L50" i="3"/>
  <c r="L53" i="3"/>
  <c r="L51" i="3"/>
  <c r="H51" i="3"/>
  <c r="H53" i="3"/>
  <c r="H54" i="3"/>
  <c r="H52" i="3"/>
  <c r="H50" i="3"/>
  <c r="J54" i="3"/>
  <c r="J52" i="3"/>
  <c r="J50" i="3"/>
  <c r="J51" i="3"/>
  <c r="J53" i="3"/>
  <c r="H26" i="3"/>
  <c r="H31" i="3" s="1"/>
  <c r="L26" i="3"/>
  <c r="L31" i="3" s="1"/>
  <c r="J26" i="3"/>
  <c r="J31" i="3" s="1"/>
  <c r="P50" i="3" l="1"/>
  <c r="P52" i="3"/>
  <c r="P53" i="3"/>
  <c r="P51" i="3"/>
  <c r="P54" i="3"/>
</calcChain>
</file>

<file path=xl/sharedStrings.xml><?xml version="1.0" encoding="utf-8"?>
<sst xmlns="http://schemas.openxmlformats.org/spreadsheetml/2006/main" count="113" uniqueCount="61">
  <si>
    <t>Acd Year</t>
  </si>
  <si>
    <t>(From Schedule P, Part 2)</t>
  </si>
  <si>
    <t>(From Schedule P, Part 3)</t>
  </si>
  <si>
    <t>(From Schedule P, Part 4)</t>
  </si>
  <si>
    <t>(From Schedule P, Part 2 - Part 4)</t>
  </si>
  <si>
    <t>(From Schedule P, Part 2 - Part 3 - Part 4)</t>
  </si>
  <si>
    <t>(See formula)</t>
  </si>
  <si>
    <t xml:space="preserve">CurrentAY: </t>
  </si>
  <si>
    <t>Loss Triangles (Accident Year by Maturity)</t>
  </si>
  <si>
    <t>Loss Triangles (Accident Year by Evaluation Date)</t>
  </si>
  <si>
    <t>Loss Reserves Including DCC ($000s)</t>
  </si>
  <si>
    <t>(From Schedule P, Part 2 - Part 3)</t>
  </si>
  <si>
    <t>Indicated Loss Reserve Adequacy</t>
  </si>
  <si>
    <t>Hindsight IBNR to Case Ratio</t>
  </si>
  <si>
    <t>A</t>
  </si>
  <si>
    <t>B</t>
  </si>
  <si>
    <t>C = B - A</t>
  </si>
  <si>
    <t>Difference</t>
  </si>
  <si>
    <t>D</t>
  </si>
  <si>
    <t>E = C x D</t>
  </si>
  <si>
    <t>Weighted 5-Yr Average</t>
  </si>
  <si>
    <t>Weighted 3-Yr Average</t>
  </si>
  <si>
    <t>Weighted 7-Yr Average</t>
  </si>
  <si>
    <t>Average Age (in Months)</t>
  </si>
  <si>
    <t>Selected*</t>
  </si>
  <si>
    <t>* Equal to weighted average of highlighted points.</t>
  </si>
  <si>
    <t>Based on Hindsight IBNR to Case Reserve Ratio Approach</t>
  </si>
  <si>
    <t>$M</t>
  </si>
  <si>
    <t>$s</t>
  </si>
  <si>
    <t>$000s</t>
  </si>
  <si>
    <t>Sample Company</t>
  </si>
  <si>
    <t>Company Name:</t>
  </si>
  <si>
    <t>Line of Business:</t>
  </si>
  <si>
    <t>Avg Age of Hindsight Reserves</t>
  </si>
  <si>
    <t>Units_Table</t>
  </si>
  <si>
    <t>Units_Sel</t>
  </si>
  <si>
    <t xml:space="preserve">Units of Entered Data: </t>
  </si>
  <si>
    <t>This workbook is created by Don Grimm of Archer Actuarial Consulting for educational purposes only.</t>
  </si>
  <si>
    <t>This content is not designed to replace a professional actuarial analysis and is not actuarial advice.</t>
  </si>
  <si>
    <t>Notice:</t>
  </si>
  <si>
    <t>Avg Age - 3 Most Recent AYs</t>
  </si>
  <si>
    <t>Avg Age - 5 Most Recent AYs</t>
  </si>
  <si>
    <t>Avg Age - 7 Most Recent AYs</t>
  </si>
  <si>
    <t>Historical Hindsight IBNR to Case Ratios</t>
  </si>
  <si>
    <t>Total</t>
  </si>
  <si>
    <t># of Prior AYs</t>
  </si>
  <si>
    <t>Selected</t>
  </si>
  <si>
    <t>Other Liability Occurrence</t>
  </si>
  <si>
    <t>Archer Actuarial Consulting LLC and its employees or associates assume no liability arising out of the use of this model or any implementations of it.</t>
  </si>
  <si>
    <t>3-Yr Average</t>
  </si>
  <si>
    <t>5-Yr Average</t>
  </si>
  <si>
    <t>7-Yr Average</t>
  </si>
  <si>
    <t>Ultimate Loss</t>
  </si>
  <si>
    <t>Reported Loss</t>
  </si>
  <si>
    <t>IBNR</t>
  </si>
  <si>
    <t>Evaluation Date</t>
  </si>
  <si>
    <t>Loss Type</t>
  </si>
  <si>
    <r>
      <t xml:space="preserve">Hindsight IBNR </t>
    </r>
    <r>
      <rPr>
        <sz val="11"/>
        <color theme="9" tint="-0.499984740745262"/>
        <rFont val="Aptos Narrow"/>
        <family val="2"/>
        <scheme val="minor"/>
      </rPr>
      <t>(Def #2)</t>
    </r>
  </si>
  <si>
    <r>
      <t xml:space="preserve">Hindsight IBNR </t>
    </r>
    <r>
      <rPr>
        <sz val="11"/>
        <color theme="9" tint="-0.499984740745262"/>
        <rFont val="Aptos Narrow"/>
        <family val="2"/>
        <scheme val="minor"/>
      </rPr>
      <t>(Def #1)</t>
    </r>
  </si>
  <si>
    <t>What is Hindsight IBNR?</t>
  </si>
  <si>
    <t>A+B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</si>
</sst>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u/>
      <sz val="10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u/>
      <sz val="11"/>
      <color rgb="FF0070C0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b/>
      <sz val="11"/>
      <color theme="9" tint="-0.499984740745262"/>
      <name val="Aptos Narrow"/>
      <family val="2"/>
      <scheme val="minor"/>
    </font>
    <font>
      <b/>
      <u/>
      <sz val="11"/>
      <color theme="9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9" tint="-0.499984740745262"/>
      <name val="Aptos Narrow"/>
      <family val="2"/>
      <scheme val="minor"/>
    </font>
    <font>
      <b/>
      <sz val="16"/>
      <color rgb="FF00206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5EBE4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8" tint="0.39994506668294322"/>
      </left>
      <right style="medium">
        <color theme="8" tint="0.39994506668294322"/>
      </right>
      <top style="medium">
        <color theme="8" tint="0.39994506668294322"/>
      </top>
      <bottom/>
      <diagonal/>
    </border>
    <border>
      <left style="medium">
        <color theme="8" tint="0.39994506668294322"/>
      </left>
      <right style="medium">
        <color theme="8" tint="0.39994506668294322"/>
      </right>
      <top/>
      <bottom/>
      <diagonal/>
    </border>
    <border>
      <left style="medium">
        <color theme="8" tint="0.39994506668294322"/>
      </left>
      <right style="medium">
        <color theme="8" tint="0.39994506668294322"/>
      </right>
      <top/>
      <bottom style="medium">
        <color theme="8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0" fillId="2" borderId="0" xfId="1" applyNumberFormat="1" applyFont="1" applyFill="1"/>
    <xf numFmtId="164" fontId="0" fillId="0" borderId="0" xfId="1" applyNumberFormat="1" applyFont="1"/>
    <xf numFmtId="0" fontId="2" fillId="0" borderId="0" xfId="0" applyFont="1"/>
    <xf numFmtId="164" fontId="5" fillId="2" borderId="0" xfId="1" applyNumberFormat="1" applyFont="1" applyFill="1"/>
    <xf numFmtId="164" fontId="5" fillId="0" borderId="0" xfId="1" applyNumberFormat="1" applyFont="1"/>
    <xf numFmtId="0" fontId="2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2" fillId="3" borderId="0" xfId="0" applyFont="1" applyFill="1"/>
    <xf numFmtId="0" fontId="0" fillId="3" borderId="0" xfId="0" applyFill="1"/>
    <xf numFmtId="0" fontId="2" fillId="6" borderId="0" xfId="0" applyFont="1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5" fillId="2" borderId="0" xfId="1" applyNumberFormat="1" applyFont="1" applyFill="1"/>
    <xf numFmtId="0" fontId="0" fillId="0" borderId="0" xfId="0" applyAlignment="1">
      <alignment horizontal="right"/>
    </xf>
    <xf numFmtId="14" fontId="6" fillId="0" borderId="0" xfId="0" applyNumberFormat="1" applyFont="1"/>
    <xf numFmtId="0" fontId="0" fillId="8" borderId="0" xfId="0" applyFill="1"/>
    <xf numFmtId="0" fontId="7" fillId="8" borderId="0" xfId="0" applyFont="1" applyFill="1"/>
    <xf numFmtId="0" fontId="2" fillId="9" borderId="0" xfId="0" applyFont="1" applyFill="1"/>
    <xf numFmtId="0" fontId="0" fillId="9" borderId="0" xfId="0" applyFill="1"/>
    <xf numFmtId="0" fontId="2" fillId="10" borderId="0" xfId="0" applyFont="1" applyFill="1"/>
    <xf numFmtId="0" fontId="0" fillId="10" borderId="0" xfId="0" applyFill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2" fillId="2" borderId="2" xfId="0" applyFont="1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2" borderId="6" xfId="0" applyFill="1" applyBorder="1" applyAlignment="1">
      <alignment horizontal="centerContinuous"/>
    </xf>
    <xf numFmtId="165" fontId="0" fillId="2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 indent="1"/>
    </xf>
    <xf numFmtId="165" fontId="0" fillId="3" borderId="0" xfId="0" applyNumberFormat="1" applyFill="1"/>
    <xf numFmtId="165" fontId="0" fillId="9" borderId="0" xfId="1" applyNumberFormat="1" applyFont="1" applyFill="1"/>
    <xf numFmtId="165" fontId="0" fillId="12" borderId="0" xfId="1" applyNumberFormat="1" applyFont="1" applyFill="1"/>
    <xf numFmtId="165" fontId="0" fillId="12" borderId="0" xfId="0" applyNumberFormat="1" applyFill="1"/>
    <xf numFmtId="165" fontId="0" fillId="9" borderId="0" xfId="0" applyNumberFormat="1" applyFill="1"/>
    <xf numFmtId="164" fontId="0" fillId="4" borderId="0" xfId="1" applyNumberFormat="1" applyFont="1" applyFill="1"/>
    <xf numFmtId="0" fontId="2" fillId="12" borderId="0" xfId="0" applyFont="1" applyFill="1"/>
    <xf numFmtId="0" fontId="0" fillId="12" borderId="0" xfId="0" applyFill="1"/>
    <xf numFmtId="164" fontId="0" fillId="14" borderId="0" xfId="1" applyNumberFormat="1" applyFont="1" applyFill="1"/>
    <xf numFmtId="164" fontId="0" fillId="0" borderId="0" xfId="0" applyNumberFormat="1"/>
    <xf numFmtId="0" fontId="0" fillId="0" borderId="0" xfId="0" quotePrefix="1"/>
    <xf numFmtId="0" fontId="5" fillId="2" borderId="0" xfId="1" applyNumberFormat="1" applyFont="1" applyFill="1" applyAlignment="1">
      <alignment horizontal="right"/>
    </xf>
    <xf numFmtId="0" fontId="3" fillId="0" borderId="0" xfId="0" applyFont="1" applyAlignment="1">
      <alignment horizontal="right" indent="1"/>
    </xf>
    <xf numFmtId="0" fontId="10" fillId="0" borderId="0" xfId="0" applyFont="1"/>
    <xf numFmtId="0" fontId="4" fillId="0" borderId="0" xfId="0" applyFont="1"/>
    <xf numFmtId="165" fontId="0" fillId="2" borderId="0" xfId="0" applyNumberFormat="1" applyFill="1"/>
    <xf numFmtId="0" fontId="0" fillId="13" borderId="7" xfId="0" applyFill="1" applyBorder="1" applyAlignment="1">
      <alignment horizontal="centerContinuous"/>
    </xf>
    <xf numFmtId="0" fontId="0" fillId="11" borderId="7" xfId="0" applyFill="1" applyBorder="1" applyAlignment="1">
      <alignment horizontal="centerContinuous"/>
    </xf>
    <xf numFmtId="164" fontId="11" fillId="0" borderId="0" xfId="0" applyNumberFormat="1" applyFont="1"/>
    <xf numFmtId="164" fontId="0" fillId="2" borderId="0" xfId="0" applyNumberFormat="1" applyFill="1"/>
    <xf numFmtId="165" fontId="0" fillId="3" borderId="8" xfId="1" applyNumberFormat="1" applyFont="1" applyFill="1" applyBorder="1"/>
    <xf numFmtId="165" fontId="0" fillId="3" borderId="9" xfId="1" applyNumberFormat="1" applyFont="1" applyFill="1" applyBorder="1"/>
    <xf numFmtId="165" fontId="0" fillId="3" borderId="10" xfId="1" applyNumberFormat="1" applyFont="1" applyFill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0" fontId="0" fillId="0" borderId="7" xfId="0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18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16" fillId="0" borderId="0" xfId="0" applyFont="1"/>
    <xf numFmtId="14" fontId="3" fillId="0" borderId="0" xfId="0" applyNumberFormat="1" applyFont="1" applyAlignment="1">
      <alignment horizontal="center"/>
    </xf>
    <xf numFmtId="14" fontId="0" fillId="0" borderId="0" xfId="0" applyNumberFormat="1"/>
    <xf numFmtId="0" fontId="2" fillId="0" borderId="14" xfId="0" applyFont="1" applyBorder="1" applyAlignment="1">
      <alignment horizontal="center"/>
    </xf>
    <xf numFmtId="0" fontId="13" fillId="0" borderId="0" xfId="0" applyFont="1"/>
    <xf numFmtId="0" fontId="15" fillId="0" borderId="0" xfId="0" applyFont="1"/>
    <xf numFmtId="0" fontId="12" fillId="0" borderId="0" xfId="0" applyFont="1"/>
    <xf numFmtId="0" fontId="1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164" fontId="0" fillId="13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 wrapText="1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EFFF"/>
      <color rgb="FFD5EBE4"/>
      <color rgb="FFFFFFE7"/>
      <color rgb="FFFFE1FF"/>
      <color rgb="FFE7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Selected Hindsight IBNR to Case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'Page 1'!$F$40:$N$40</c:f>
              <c:numCache>
                <c:formatCode>General</c:formatCode>
                <c:ptCount val="9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</c:numCache>
            </c:numRef>
          </c:cat>
          <c:val>
            <c:numRef>
              <c:f>'Page 1'!$F$46:$N$46</c:f>
              <c:numCache>
                <c:formatCode>_(* #,##0.0_);_(* \(#,##0.0\);_(* "-"??_);_(@_)</c:formatCode>
                <c:ptCount val="9"/>
                <c:pt idx="0">
                  <c:v>10.277027867832466</c:v>
                </c:pt>
                <c:pt idx="1">
                  <c:v>4.5032934497163266</c:v>
                </c:pt>
                <c:pt idx="2">
                  <c:v>2.7846776232616941</c:v>
                </c:pt>
                <c:pt idx="3">
                  <c:v>2.0902577045000044</c:v>
                </c:pt>
                <c:pt idx="4">
                  <c:v>1.8377917455313597</c:v>
                </c:pt>
                <c:pt idx="5">
                  <c:v>1.430352131429625</c:v>
                </c:pt>
                <c:pt idx="6">
                  <c:v>1.6212637523123357</c:v>
                </c:pt>
                <c:pt idx="7">
                  <c:v>1.4729092764468632</c:v>
                </c:pt>
                <c:pt idx="8">
                  <c:v>2.4222792810586609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C-41CC-87A1-79801EA2A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483055"/>
        <c:axId val="1041483535"/>
      </c:lineChart>
      <c:catAx>
        <c:axId val="1041483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 (Age in 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83535"/>
        <c:crosses val="autoZero"/>
        <c:auto val="1"/>
        <c:lblAlgn val="ctr"/>
        <c:lblOffset val="100"/>
        <c:noMultiLvlLbl val="0"/>
      </c:catAx>
      <c:valAx>
        <c:axId val="10414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Selected Hindsight IBNR</a:t>
                </a:r>
              </a:p>
              <a:p>
                <a:pPr>
                  <a:defRPr/>
                </a:pPr>
                <a:r>
                  <a:rPr lang="en-US"/>
                  <a:t> to Case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8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'Page 1'!$C$31</c:f>
          <c:strCache>
            <c:ptCount val="1"/>
            <c:pt idx="0">
              <c:v>Implied IBNR
Redundancy/(Deficiency) ($000s)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5EBE4"/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strRef>
              <c:f>'Page 1'!$O$50:$O$55</c:f>
              <c:strCache>
                <c:ptCount val="6"/>
                <c:pt idx="0">
                  <c:v> 1 </c:v>
                </c:pt>
                <c:pt idx="1">
                  <c:v> 2 </c:v>
                </c:pt>
                <c:pt idx="2">
                  <c:v> 3 </c:v>
                </c:pt>
                <c:pt idx="3">
                  <c:v> 4 </c:v>
                </c:pt>
                <c:pt idx="4">
                  <c:v> 5 </c:v>
                </c:pt>
                <c:pt idx="5">
                  <c:v> Selected </c:v>
                </c:pt>
              </c:strCache>
            </c:strRef>
          </c:cat>
          <c:val>
            <c:numRef>
              <c:f>'Page 1'!$P$50:$P$55</c:f>
              <c:numCache>
                <c:formatCode>_(* #,##0_);_(* \(#,##0\);_(* "-"??_);_(@_)</c:formatCode>
                <c:ptCount val="6"/>
                <c:pt idx="0">
                  <c:v>-378789.42454488244</c:v>
                </c:pt>
                <c:pt idx="1">
                  <c:v>-279083.89653296582</c:v>
                </c:pt>
                <c:pt idx="2">
                  <c:v>-276502.13612274453</c:v>
                </c:pt>
                <c:pt idx="3">
                  <c:v>-241509.70815104773</c:v>
                </c:pt>
                <c:pt idx="4">
                  <c:v>-225620.49770681444</c:v>
                </c:pt>
                <c:pt idx="5">
                  <c:v>-225620.49770681444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A-40C7-8822-1FDABE9B6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56544"/>
        <c:axId val="65346944"/>
      </c:barChart>
      <c:catAx>
        <c:axId val="6535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Prior Accident Years in Weighted</a:t>
                </a:r>
                <a:r>
                  <a:rPr lang="en-US" sz="1200" baseline="0"/>
                  <a:t> Average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6944"/>
        <c:crosses val="autoZero"/>
        <c:auto val="1"/>
        <c:lblAlgn val="ctr"/>
        <c:lblOffset val="100"/>
        <c:noMultiLvlLbl val="0"/>
      </c:catAx>
      <c:valAx>
        <c:axId val="653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'Page 1'!$F$48</c:f>
              <c:strCache>
                <c:ptCount val="1"/>
                <c:pt idx="0">
                  <c:v>Implied IBNR Redundancy/(Deficiency) ($000s)</c:v>
                </c:pt>
              </c:strCache>
            </c:strRef>
          </c:tx>
          <c:layout>
            <c:manualLayout>
              <c:xMode val="edge"/>
              <c:yMode val="edge"/>
              <c:x val="1.8957345971563982E-2"/>
              <c:y val="0.21525425450850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Hindsight IBNR to Case Reserve Ratio</a:t>
            </a:r>
          </a:p>
          <a:p>
            <a:pPr>
              <a:defRPr/>
            </a:pPr>
            <a:r>
              <a:rPr lang="en-US"/>
              <a:t>By Evaluation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'Page 2'!$E$25</c:f>
              <c:strCache>
                <c:ptCount val="1"/>
                <c:pt idx="0">
                  <c:v>Weighted 3-Yr Average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'Page 2'!$H$24:$O$24</c:f>
              <c:numCache>
                <c:formatCode>m/d/yyyy</c:formatCode>
                <c:ptCount val="8"/>
                <c:pt idx="0">
                  <c:v>42735</c:v>
                </c:pt>
                <c:pt idx="1">
                  <c:v>43100</c:v>
                </c:pt>
                <c:pt idx="2">
                  <c:v>43465</c:v>
                </c:pt>
                <c:pt idx="3">
                  <c:v>43830</c:v>
                </c:pt>
                <c:pt idx="4">
                  <c:v>44196</c:v>
                </c:pt>
                <c:pt idx="5">
                  <c:v>44561</c:v>
                </c:pt>
                <c:pt idx="6">
                  <c:v>44926</c:v>
                </c:pt>
                <c:pt idx="7">
                  <c:v>45291</c:v>
                </c:pt>
              </c:numCache>
            </c:numRef>
          </c:cat>
          <c:val>
            <c:numRef>
              <c:f>'Page 2'!$H$25:$O$25</c:f>
              <c:numCache>
                <c:formatCode>_(* #,##0.0_);_(* \(#,##0.0\);_(* "-"??_);_(@_)</c:formatCode>
                <c:ptCount val="8"/>
                <c:pt idx="0">
                  <c:v>4.1070961102736074</c:v>
                </c:pt>
                <c:pt idx="1">
                  <c:v>3.9628793897981884</c:v>
                </c:pt>
                <c:pt idx="2">
                  <c:v>4.6986336094461665</c:v>
                </c:pt>
                <c:pt idx="3">
                  <c:v>4.6483623392065718</c:v>
                </c:pt>
                <c:pt idx="4">
                  <c:v>4.9806905189702606</c:v>
                </c:pt>
                <c:pt idx="5">
                  <c:v>5.1097897963953312</c:v>
                </c:pt>
                <c:pt idx="6">
                  <c:v>5.9696479696479701</c:v>
                </c:pt>
                <c:pt idx="7">
                  <c:v>4.3585263257396729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D-4668-8295-584C5CCC98CF}"/>
            </c:ext>
          </c:extLst>
        </c:ser>
        <c:ser>
          <c:idx val="1"/>
          <c:order val="1"/>
          <c:tx>
            <c:strRef>
              <c:f>'Page 2'!$E$26</c:f>
              <c:strCache>
                <c:ptCount val="1"/>
                <c:pt idx="0">
                  <c:v>Weighted 5-Yr Average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'Page 2'!$H$24:$O$24</c:f>
              <c:numCache>
                <c:formatCode>m/d/yyyy</c:formatCode>
                <c:ptCount val="8"/>
                <c:pt idx="0">
                  <c:v>42735</c:v>
                </c:pt>
                <c:pt idx="1">
                  <c:v>43100</c:v>
                </c:pt>
                <c:pt idx="2">
                  <c:v>43465</c:v>
                </c:pt>
                <c:pt idx="3">
                  <c:v>43830</c:v>
                </c:pt>
                <c:pt idx="4">
                  <c:v>44196</c:v>
                </c:pt>
                <c:pt idx="5">
                  <c:v>44561</c:v>
                </c:pt>
                <c:pt idx="6">
                  <c:v>44926</c:v>
                </c:pt>
                <c:pt idx="7">
                  <c:v>45291</c:v>
                </c:pt>
              </c:numCache>
            </c:numRef>
          </c:cat>
          <c:val>
            <c:numRef>
              <c:f>'Page 2'!$H$26:$O$26</c:f>
              <c:numCache>
                <c:formatCode>_(* #,##0.0_);_(* \(#,##0.0\);_(* "-"??_);_(@_)</c:formatCode>
                <c:ptCount val="8"/>
                <c:pt idx="2">
                  <c:v>3.872993419377472</c:v>
                </c:pt>
                <c:pt idx="3">
                  <c:v>3.8493839934671352</c:v>
                </c:pt>
                <c:pt idx="4">
                  <c:v>3.8277927030885999</c:v>
                </c:pt>
                <c:pt idx="5">
                  <c:v>3.7342184216599659</c:v>
                </c:pt>
                <c:pt idx="6">
                  <c:v>4.5657544334363731</c:v>
                </c:pt>
                <c:pt idx="7">
                  <c:v>3.5475324396715178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D-4668-8295-584C5CCC98CF}"/>
            </c:ext>
          </c:extLst>
        </c:ser>
        <c:ser>
          <c:idx val="2"/>
          <c:order val="2"/>
          <c:tx>
            <c:strRef>
              <c:f>'Page 2'!$E$27</c:f>
              <c:strCache>
                <c:ptCount val="1"/>
                <c:pt idx="0">
                  <c:v>Weighted 7-Yr Average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'Page 2'!$H$24:$O$24</c:f>
              <c:numCache>
                <c:formatCode>m/d/yyyy</c:formatCode>
                <c:ptCount val="8"/>
                <c:pt idx="0">
                  <c:v>42735</c:v>
                </c:pt>
                <c:pt idx="1">
                  <c:v>43100</c:v>
                </c:pt>
                <c:pt idx="2">
                  <c:v>43465</c:v>
                </c:pt>
                <c:pt idx="3">
                  <c:v>43830</c:v>
                </c:pt>
                <c:pt idx="4">
                  <c:v>44196</c:v>
                </c:pt>
                <c:pt idx="5">
                  <c:v>44561</c:v>
                </c:pt>
                <c:pt idx="6">
                  <c:v>44926</c:v>
                </c:pt>
                <c:pt idx="7">
                  <c:v>45291</c:v>
                </c:pt>
              </c:numCache>
            </c:numRef>
          </c:cat>
          <c:val>
            <c:numRef>
              <c:f>'Page 2'!$H$27:$O$27</c:f>
              <c:numCache>
                <c:formatCode>_(* #,##0.0_);_(* \(#,##0.0\);_(* "-"??_);_(@_)</c:formatCode>
                <c:ptCount val="8"/>
                <c:pt idx="4">
                  <c:v>3.5450023260179391</c:v>
                </c:pt>
                <c:pt idx="5">
                  <c:v>3.4474192171019431</c:v>
                </c:pt>
                <c:pt idx="6">
                  <c:v>3.9551057195751729</c:v>
                </c:pt>
                <c:pt idx="7">
                  <c:v>3.2011826544021025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D-4668-8295-584C5CCC9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0672"/>
        <c:axId val="9179232"/>
      </c:lineChart>
      <c:catAx>
        <c:axId val="91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Evaluation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232"/>
        <c:crosses val="autoZero"/>
        <c:auto val="0"/>
        <c:lblAlgn val="ctr"/>
        <c:lblOffset val="100"/>
        <c:noMultiLvlLbl val="0"/>
      </c:catAx>
      <c:valAx>
        <c:axId val="91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Weighted Average</a:t>
                </a:r>
              </a:p>
              <a:p>
                <a:pPr>
                  <a:defRPr sz="1200"/>
                </a:pPr>
                <a:r>
                  <a:rPr lang="en-US" sz="1200"/>
                  <a:t>Hindsight IBNR to Case Reserve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200024</xdr:colOff>
      <xdr:row>23</xdr:row>
      <xdr:rowOff>76200</xdr:rowOff>
    </xdr:from>
    <xdr:to>
      <xdr:col>28</xdr:col>
      <xdr:colOff>323849</xdr:colOff>
      <xdr:row>31</xdr:row>
      <xdr:rowOff>73905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E20BF2-6E8A-4EA0-AA98-7422389ADCE8}"/>
            </a:ext>
          </a:extLst>
        </xdr:cNvPr>
        <xdr:cNvSpPr txBox="1"/>
      </xdr:nvSpPr>
      <xdr:spPr>
        <a:xfrm>
          <a:off x="15106649" y="4467225"/>
          <a:ext cx="1952625" cy="152170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chemeClr val="tx1"/>
              </a:solidFill>
            </a:rPr>
            <a:t>In this</a:t>
          </a:r>
          <a:r>
            <a:rPr lang="en-US" sz="1400" b="0" baseline="0">
              <a:solidFill>
                <a:schemeClr val="tx1"/>
              </a:solidFill>
            </a:rPr>
            <a:t> presentation, </a:t>
          </a:r>
          <a:r>
            <a:rPr lang="en-US" sz="1400" b="1">
              <a:solidFill>
                <a:schemeClr val="accent6">
                  <a:lumMod val="50000"/>
                </a:schemeClr>
              </a:solidFill>
            </a:rPr>
            <a:t>Hindsight IBNR </a:t>
          </a:r>
          <a:r>
            <a:rPr lang="en-US" sz="1400" b="0">
              <a:solidFill>
                <a:sysClr val="windowText" lastClr="000000"/>
              </a:solidFill>
            </a:rPr>
            <a:t>is calculated relative to the most recent (righmost)</a:t>
          </a:r>
          <a:r>
            <a:rPr lang="en-US" sz="1400" b="0" baseline="0">
              <a:solidFill>
                <a:sysClr val="windowText" lastClr="000000"/>
              </a:solidFill>
            </a:rPr>
            <a:t> evaluation.</a:t>
          </a:r>
          <a:endParaRPr lang="en-US" sz="1400" b="1">
            <a:solidFill>
              <a:srgbClr val="7030A0"/>
            </a:solidFill>
          </a:endParaRPr>
        </a:p>
      </xdr:txBody>
    </xdr:sp>
    <xdr:clientData/>
  </xdr:twoCellAnchor>
  <xdr:twoCellAnchor>
    <xdr:from>
      <xdr:col>22</xdr:col>
      <xdr:colOff>114300</xdr:colOff>
      <xdr:row>27</xdr:row>
      <xdr:rowOff>75053</xdr:rowOff>
    </xdr:from>
    <xdr:to>
      <xdr:col>25</xdr:col>
      <xdr:colOff>200024</xdr:colOff>
      <xdr:row>27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60BC175-AA24-417B-A9D4-E58C9873A619}"/>
            </a:ext>
          </a:extLst>
        </xdr:cNvPr>
        <xdr:cNvCxnSpPr>
          <a:stCxn id="2" idx="1"/>
        </xdr:cNvCxnSpPr>
      </xdr:nvCxnSpPr>
      <xdr:spPr>
        <a:xfrm flipH="1">
          <a:off x="13192125" y="5228078"/>
          <a:ext cx="1914524" cy="48772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28742</xdr:colOff>
      <xdr:row>7</xdr:row>
      <xdr:rowOff>0</xdr:rowOff>
    </xdr:from>
    <xdr:to>
      <xdr:col>3</xdr:col>
      <xdr:colOff>409574</xdr:colOff>
      <xdr:row>14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20F765-FD73-4176-8467-A6C459E22D2C}"/>
            </a:ext>
          </a:extLst>
        </xdr:cNvPr>
        <xdr:cNvSpPr txBox="1"/>
      </xdr:nvSpPr>
      <xdr:spPr>
        <a:xfrm>
          <a:off x="333542" y="16821150"/>
          <a:ext cx="1600032" cy="12954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Hindsight IBNR </a:t>
          </a:r>
          <a:r>
            <a:rPr lang="en-US" sz="1100"/>
            <a:t>is equal</a:t>
          </a:r>
          <a:r>
            <a:rPr lang="en-US" sz="1100" baseline="0"/>
            <a:t> to the carried ultimate loss at the latest evaluation less the incurred loss at each respective evaluation.</a:t>
          </a:r>
          <a:endParaRPr lang="en-US" sz="1100"/>
        </a:p>
      </xdr:txBody>
    </xdr:sp>
    <xdr:clientData/>
  </xdr:twoCellAnchor>
  <xdr:twoCellAnchor>
    <xdr:from>
      <xdr:col>1</xdr:col>
      <xdr:colOff>28575</xdr:colOff>
      <xdr:row>14</xdr:row>
      <xdr:rowOff>171450</xdr:rowOff>
    </xdr:from>
    <xdr:to>
      <xdr:col>3</xdr:col>
      <xdr:colOff>400049</xdr:colOff>
      <xdr:row>21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DD727BA-C985-4D51-856C-8931FCE58A6E}"/>
            </a:ext>
          </a:extLst>
        </xdr:cNvPr>
        <xdr:cNvSpPr txBox="1"/>
      </xdr:nvSpPr>
      <xdr:spPr>
        <a:xfrm>
          <a:off x="333375" y="18211800"/>
          <a:ext cx="1590674" cy="12954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Hindsight IBNR to Case Ratio </a:t>
          </a:r>
          <a:r>
            <a:rPr lang="en-US" sz="1100"/>
            <a:t>is equal</a:t>
          </a:r>
          <a:r>
            <a:rPr lang="en-US" sz="1100" baseline="0"/>
            <a:t> to  </a:t>
          </a:r>
          <a:r>
            <a:rPr lang="en-US" sz="1100" b="1" baseline="0"/>
            <a:t>hindsight IBNR </a:t>
          </a:r>
          <a:r>
            <a:rPr lang="en-US" sz="1100" baseline="0"/>
            <a:t>divided by case reserves at each respective evaluation.</a:t>
          </a:r>
          <a:endParaRPr lang="en-US" sz="1100"/>
        </a:p>
      </xdr:txBody>
    </xdr:sp>
    <xdr:clientData/>
  </xdr:twoCellAnchor>
  <xdr:twoCellAnchor>
    <xdr:from>
      <xdr:col>16</xdr:col>
      <xdr:colOff>28575</xdr:colOff>
      <xdr:row>1</xdr:row>
      <xdr:rowOff>157162</xdr:rowOff>
    </xdr:from>
    <xdr:to>
      <xdr:col>25</xdr:col>
      <xdr:colOff>561975</xdr:colOff>
      <xdr:row>15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976A1D-0C02-87DA-201A-3818C3403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1</xdr:row>
      <xdr:rowOff>152400</xdr:rowOff>
    </xdr:from>
    <xdr:to>
      <xdr:col>15</xdr:col>
      <xdr:colOff>371475</xdr:colOff>
      <xdr:row>34</xdr:row>
      <xdr:rowOff>161925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7E810B8-3A18-42A4-B1B9-4E0A428361AC}"/>
            </a:ext>
          </a:extLst>
        </xdr:cNvPr>
        <xdr:cNvCxnSpPr/>
      </xdr:nvCxnSpPr>
      <xdr:spPr>
        <a:xfrm>
          <a:off x="11001375" y="342900"/>
          <a:ext cx="38100" cy="634365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619125</xdr:colOff>
      <xdr:row>16</xdr:row>
      <xdr:rowOff>76200</xdr:rowOff>
    </xdr:from>
    <xdr:to>
      <xdr:col>25</xdr:col>
      <xdr:colOff>419100</xdr:colOff>
      <xdr:row>16</xdr:row>
      <xdr:rowOff>104775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5BAB868D-0D26-4E75-B0F4-A051F15F9681}"/>
            </a:ext>
          </a:extLst>
        </xdr:cNvPr>
        <xdr:cNvCxnSpPr/>
      </xdr:nvCxnSpPr>
      <xdr:spPr>
        <a:xfrm flipH="1">
          <a:off x="11287125" y="3171825"/>
          <a:ext cx="5934075" cy="28575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28574</xdr:colOff>
      <xdr:row>18</xdr:row>
      <xdr:rowOff>0</xdr:rowOff>
    </xdr:from>
    <xdr:to>
      <xdr:col>25</xdr:col>
      <xdr:colOff>571499</xdr:colOff>
      <xdr:row>33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8B6DA5-E93E-EC0D-3186-82CA19076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466724</xdr:colOff>
      <xdr:row>2</xdr:row>
      <xdr:rowOff>100012</xdr:rowOff>
    </xdr:from>
    <xdr:to>
      <xdr:col>25</xdr:col>
      <xdr:colOff>190499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3C1CCB-6D72-A7E7-8020-8E970670C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1</xdr:row>
      <xdr:rowOff>152400</xdr:rowOff>
    </xdr:from>
    <xdr:to>
      <xdr:col>15</xdr:col>
      <xdr:colOff>361950</xdr:colOff>
      <xdr:row>33</xdr:row>
      <xdr:rowOff>171450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C24C470-6AB9-F257-CAB6-03386031991F}"/>
            </a:ext>
          </a:extLst>
        </xdr:cNvPr>
        <xdr:cNvCxnSpPr/>
      </xdr:nvCxnSpPr>
      <xdr:spPr>
        <a:xfrm>
          <a:off x="11001375" y="342900"/>
          <a:ext cx="28575" cy="626745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276830</xdr:colOff>
      <xdr:row>16</xdr:row>
      <xdr:rowOff>88878</xdr:rowOff>
    </xdr:from>
    <xdr:to>
      <xdr:col>5</xdr:col>
      <xdr:colOff>306138</xdr:colOff>
      <xdr:row>20</xdr:row>
      <xdr:rowOff>178266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D07C79-C612-4FE1-8EA9-DBE106BA8973}"/>
            </a:ext>
          </a:extLst>
        </xdr:cNvPr>
        <xdr:cNvSpPr txBox="1"/>
      </xdr:nvSpPr>
      <xdr:spPr>
        <a:xfrm>
          <a:off x="1900221" y="3087182"/>
          <a:ext cx="1603004" cy="85138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accent6">
                  <a:lumMod val="50000"/>
                </a:schemeClr>
              </a:solidFill>
            </a:rPr>
            <a:t>Hindsight IBNR </a:t>
          </a:r>
          <a:r>
            <a:rPr lang="en-US" sz="1100" b="0">
              <a:solidFill>
                <a:sysClr val="windowText" lastClr="000000"/>
              </a:solidFill>
            </a:rPr>
            <a:t>as of 12/31/2022 based</a:t>
          </a:r>
          <a:r>
            <a:rPr lang="en-US" sz="1100" b="0" baseline="0">
              <a:solidFill>
                <a:sysClr val="windowText" lastClr="000000"/>
              </a:solidFill>
            </a:rPr>
            <a:t> on selected ultimate loss as of 12/31/2024.</a:t>
          </a:r>
          <a:endParaRPr lang="en-US" sz="1100" b="0">
            <a:solidFill>
              <a:sysClr val="windowText" lastClr="000000"/>
            </a:solidFill>
          </a:endParaRPr>
        </a:p>
        <a:p>
          <a:pPr algn="ctr"/>
          <a:endParaRPr lang="en-US" sz="1100" b="1">
            <a:solidFill>
              <a:srgbClr val="7030A0"/>
            </a:solidFill>
          </a:endParaRPr>
        </a:p>
      </xdr:txBody>
    </xdr:sp>
    <xdr:clientData/>
  </xdr:twoCellAnchor>
  <xdr:twoCellAnchor>
    <xdr:from>
      <xdr:col>3</xdr:col>
      <xdr:colOff>231914</xdr:colOff>
      <xdr:row>22</xdr:row>
      <xdr:rowOff>42368</xdr:rowOff>
    </xdr:from>
    <xdr:to>
      <xdr:col>8</xdr:col>
      <xdr:colOff>91109</xdr:colOff>
      <xdr:row>28</xdr:row>
      <xdr:rowOff>91109</xdr:rowOff>
    </xdr:to>
    <xdr:sp macro="" textlink="">
      <xdr:nvSpPr>
        <xdr:cNvPr id="3" name="Rectangle: Folded Corner 2">
          <a:extLst>
            <a:ext uri="{FF2B5EF4-FFF2-40B4-BE49-F238E27FC236}">
              <a16:creationId xmlns:a16="http://schemas.microsoft.com/office/drawing/2014/main" id="{A7A43C79-B0D2-4F24-B21A-8395CA4696F5}"/>
            </a:ext>
          </a:extLst>
        </xdr:cNvPr>
        <xdr:cNvSpPr/>
      </xdr:nvSpPr>
      <xdr:spPr>
        <a:xfrm>
          <a:off x="1855305" y="4183672"/>
          <a:ext cx="3627782" cy="1191741"/>
        </a:xfrm>
        <a:custGeom>
          <a:avLst/>
          <a:gdLst>
            <a:gd name="connsiteX0" fmla="*/ 0 w 3627782"/>
            <a:gd name="connsiteY0" fmla="*/ 0 h 1191741"/>
            <a:gd name="connsiteX1" fmla="*/ 568353 w 3627782"/>
            <a:gd name="connsiteY1" fmla="*/ 0 h 1191741"/>
            <a:gd name="connsiteX2" fmla="*/ 1064149 w 3627782"/>
            <a:gd name="connsiteY2" fmla="*/ 0 h 1191741"/>
            <a:gd name="connsiteX3" fmla="*/ 1741335 w 3627782"/>
            <a:gd name="connsiteY3" fmla="*/ 0 h 1191741"/>
            <a:gd name="connsiteX4" fmla="*/ 2309688 w 3627782"/>
            <a:gd name="connsiteY4" fmla="*/ 0 h 1191741"/>
            <a:gd name="connsiteX5" fmla="*/ 2878040 w 3627782"/>
            <a:gd name="connsiteY5" fmla="*/ 0 h 1191741"/>
            <a:gd name="connsiteX6" fmla="*/ 3627782 w 3627782"/>
            <a:gd name="connsiteY6" fmla="*/ 0 h 1191741"/>
            <a:gd name="connsiteX7" fmla="*/ 3627782 w 3627782"/>
            <a:gd name="connsiteY7" fmla="*/ 506137 h 1191741"/>
            <a:gd name="connsiteX8" fmla="*/ 3627782 w 3627782"/>
            <a:gd name="connsiteY8" fmla="*/ 1054452 h 1191741"/>
            <a:gd name="connsiteX9" fmla="*/ 3490493 w 3627782"/>
            <a:gd name="connsiteY9" fmla="*/ 1191741 h 1191741"/>
            <a:gd name="connsiteX10" fmla="*/ 2792394 w 3627782"/>
            <a:gd name="connsiteY10" fmla="*/ 1191741 h 1191741"/>
            <a:gd name="connsiteX11" fmla="*/ 2129201 w 3627782"/>
            <a:gd name="connsiteY11" fmla="*/ 1191741 h 1191741"/>
            <a:gd name="connsiteX12" fmla="*/ 1396197 w 3627782"/>
            <a:gd name="connsiteY12" fmla="*/ 1191741 h 1191741"/>
            <a:gd name="connsiteX13" fmla="*/ 733004 w 3627782"/>
            <a:gd name="connsiteY13" fmla="*/ 1191741 h 1191741"/>
            <a:gd name="connsiteX14" fmla="*/ 0 w 3627782"/>
            <a:gd name="connsiteY14" fmla="*/ 1191741 h 1191741"/>
            <a:gd name="connsiteX15" fmla="*/ 0 w 3627782"/>
            <a:gd name="connsiteY15" fmla="*/ 572036 h 1191741"/>
            <a:gd name="connsiteX16" fmla="*/ 0 w 3627782"/>
            <a:gd name="connsiteY16" fmla="*/ 0 h 1191741"/>
            <a:gd name="connsiteX0" fmla="*/ 3490493 w 3627782"/>
            <a:gd name="connsiteY0" fmla="*/ 1191741 h 1191741"/>
            <a:gd name="connsiteX1" fmla="*/ 3517951 w 3627782"/>
            <a:gd name="connsiteY1" fmla="*/ 1081910 h 1191741"/>
            <a:gd name="connsiteX2" fmla="*/ 3627782 w 3627782"/>
            <a:gd name="connsiteY2" fmla="*/ 1054452 h 1191741"/>
            <a:gd name="connsiteX3" fmla="*/ 3490493 w 3627782"/>
            <a:gd name="connsiteY3" fmla="*/ 1191741 h 1191741"/>
            <a:gd name="connsiteX0" fmla="*/ 3490493 w 3627782"/>
            <a:gd name="connsiteY0" fmla="*/ 1191741 h 1191741"/>
            <a:gd name="connsiteX1" fmla="*/ 3517951 w 3627782"/>
            <a:gd name="connsiteY1" fmla="*/ 1081910 h 1191741"/>
            <a:gd name="connsiteX2" fmla="*/ 3627782 w 3627782"/>
            <a:gd name="connsiteY2" fmla="*/ 1054452 h 1191741"/>
            <a:gd name="connsiteX3" fmla="*/ 3490493 w 3627782"/>
            <a:gd name="connsiteY3" fmla="*/ 1191741 h 1191741"/>
            <a:gd name="connsiteX4" fmla="*/ 2792394 w 3627782"/>
            <a:gd name="connsiteY4" fmla="*/ 1191741 h 1191741"/>
            <a:gd name="connsiteX5" fmla="*/ 2024486 w 3627782"/>
            <a:gd name="connsiteY5" fmla="*/ 1191741 h 1191741"/>
            <a:gd name="connsiteX6" fmla="*/ 1256577 w 3627782"/>
            <a:gd name="connsiteY6" fmla="*/ 1191741 h 1191741"/>
            <a:gd name="connsiteX7" fmla="*/ 0 w 3627782"/>
            <a:gd name="connsiteY7" fmla="*/ 1191741 h 1191741"/>
            <a:gd name="connsiteX8" fmla="*/ 0 w 3627782"/>
            <a:gd name="connsiteY8" fmla="*/ 583953 h 1191741"/>
            <a:gd name="connsiteX9" fmla="*/ 0 w 3627782"/>
            <a:gd name="connsiteY9" fmla="*/ 0 h 1191741"/>
            <a:gd name="connsiteX10" fmla="*/ 604630 w 3627782"/>
            <a:gd name="connsiteY10" fmla="*/ 0 h 1191741"/>
            <a:gd name="connsiteX11" fmla="*/ 1281816 w 3627782"/>
            <a:gd name="connsiteY11" fmla="*/ 0 h 1191741"/>
            <a:gd name="connsiteX12" fmla="*/ 1922724 w 3627782"/>
            <a:gd name="connsiteY12" fmla="*/ 0 h 1191741"/>
            <a:gd name="connsiteX13" fmla="*/ 2599910 w 3627782"/>
            <a:gd name="connsiteY13" fmla="*/ 0 h 1191741"/>
            <a:gd name="connsiteX14" fmla="*/ 3627782 w 3627782"/>
            <a:gd name="connsiteY14" fmla="*/ 0 h 1191741"/>
            <a:gd name="connsiteX15" fmla="*/ 3627782 w 3627782"/>
            <a:gd name="connsiteY15" fmla="*/ 506137 h 1191741"/>
            <a:gd name="connsiteX16" fmla="*/ 3627782 w 3627782"/>
            <a:gd name="connsiteY16" fmla="*/ 1054452 h 119174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3627782" h="1191741" stroke="0" extrusionOk="0">
              <a:moveTo>
                <a:pt x="0" y="0"/>
              </a:moveTo>
              <a:cubicBezTo>
                <a:pt x="263328" y="-13737"/>
                <a:pt x="349201" y="19143"/>
                <a:pt x="568353" y="0"/>
              </a:cubicBezTo>
              <a:cubicBezTo>
                <a:pt x="787505" y="-19143"/>
                <a:pt x="948038" y="-18415"/>
                <a:pt x="1064149" y="0"/>
              </a:cubicBezTo>
              <a:cubicBezTo>
                <a:pt x="1180260" y="18415"/>
                <a:pt x="1534811" y="-10012"/>
                <a:pt x="1741335" y="0"/>
              </a:cubicBezTo>
              <a:cubicBezTo>
                <a:pt x="1947859" y="10012"/>
                <a:pt x="2040415" y="-23641"/>
                <a:pt x="2309688" y="0"/>
              </a:cubicBezTo>
              <a:cubicBezTo>
                <a:pt x="2578961" y="23641"/>
                <a:pt x="2636850" y="20035"/>
                <a:pt x="2878040" y="0"/>
              </a:cubicBezTo>
              <a:cubicBezTo>
                <a:pt x="3119230" y="-20035"/>
                <a:pt x="3442531" y="117"/>
                <a:pt x="3627782" y="0"/>
              </a:cubicBezTo>
              <a:cubicBezTo>
                <a:pt x="3602826" y="164170"/>
                <a:pt x="3644720" y="291376"/>
                <a:pt x="3627782" y="506137"/>
              </a:cubicBezTo>
              <a:cubicBezTo>
                <a:pt x="3610844" y="720898"/>
                <a:pt x="3627001" y="893456"/>
                <a:pt x="3627782" y="1054452"/>
              </a:cubicBezTo>
              <a:cubicBezTo>
                <a:pt x="3568991" y="1101935"/>
                <a:pt x="3536647" y="1136595"/>
                <a:pt x="3490493" y="1191741"/>
              </a:cubicBezTo>
              <a:cubicBezTo>
                <a:pt x="3297065" y="1210849"/>
                <a:pt x="2960282" y="1190825"/>
                <a:pt x="2792394" y="1191741"/>
              </a:cubicBezTo>
              <a:cubicBezTo>
                <a:pt x="2624506" y="1192657"/>
                <a:pt x="2267212" y="1206572"/>
                <a:pt x="2129201" y="1191741"/>
              </a:cubicBezTo>
              <a:cubicBezTo>
                <a:pt x="1991190" y="1176910"/>
                <a:pt x="1657985" y="1221954"/>
                <a:pt x="1396197" y="1191741"/>
              </a:cubicBezTo>
              <a:cubicBezTo>
                <a:pt x="1134409" y="1161528"/>
                <a:pt x="1013316" y="1190629"/>
                <a:pt x="733004" y="1191741"/>
              </a:cubicBezTo>
              <a:cubicBezTo>
                <a:pt x="452692" y="1192853"/>
                <a:pt x="153265" y="1157796"/>
                <a:pt x="0" y="1191741"/>
              </a:cubicBezTo>
              <a:cubicBezTo>
                <a:pt x="862" y="914716"/>
                <a:pt x="-9084" y="879873"/>
                <a:pt x="0" y="572036"/>
              </a:cubicBezTo>
              <a:cubicBezTo>
                <a:pt x="9084" y="264199"/>
                <a:pt x="-8821" y="197073"/>
                <a:pt x="0" y="0"/>
              </a:cubicBezTo>
              <a:close/>
            </a:path>
            <a:path w="3627782" h="1191741" fill="darkenLess" stroke="0" extrusionOk="0">
              <a:moveTo>
                <a:pt x="3490493" y="1191741"/>
              </a:moveTo>
              <a:cubicBezTo>
                <a:pt x="3504409" y="1138388"/>
                <a:pt x="3507210" y="1132042"/>
                <a:pt x="3517951" y="1081910"/>
              </a:cubicBezTo>
              <a:cubicBezTo>
                <a:pt x="3549413" y="1076772"/>
                <a:pt x="3591523" y="1069281"/>
                <a:pt x="3627782" y="1054452"/>
              </a:cubicBezTo>
              <a:cubicBezTo>
                <a:pt x="3592520" y="1090094"/>
                <a:pt x="3533213" y="1137827"/>
                <a:pt x="3490493" y="1191741"/>
              </a:cubicBezTo>
              <a:close/>
            </a:path>
            <a:path w="3627782" h="1191741" fill="none" extrusionOk="0">
              <a:moveTo>
                <a:pt x="3490493" y="1191741"/>
              </a:moveTo>
              <a:cubicBezTo>
                <a:pt x="3500576" y="1141070"/>
                <a:pt x="3513917" y="1114808"/>
                <a:pt x="3517951" y="1081910"/>
              </a:cubicBezTo>
              <a:cubicBezTo>
                <a:pt x="3570633" y="1074307"/>
                <a:pt x="3577187" y="1070072"/>
                <a:pt x="3627782" y="1054452"/>
              </a:cubicBezTo>
              <a:cubicBezTo>
                <a:pt x="3573499" y="1104900"/>
                <a:pt x="3547141" y="1143725"/>
                <a:pt x="3490493" y="1191741"/>
              </a:cubicBezTo>
              <a:cubicBezTo>
                <a:pt x="3289629" y="1194498"/>
                <a:pt x="3082085" y="1219812"/>
                <a:pt x="2792394" y="1191741"/>
              </a:cubicBezTo>
              <a:cubicBezTo>
                <a:pt x="2502703" y="1163670"/>
                <a:pt x="2401283" y="1187095"/>
                <a:pt x="2024486" y="1191741"/>
              </a:cubicBezTo>
              <a:cubicBezTo>
                <a:pt x="1647689" y="1196387"/>
                <a:pt x="1474552" y="1177447"/>
                <a:pt x="1256577" y="1191741"/>
              </a:cubicBezTo>
              <a:cubicBezTo>
                <a:pt x="1038602" y="1206035"/>
                <a:pt x="477135" y="1196917"/>
                <a:pt x="0" y="1191741"/>
              </a:cubicBezTo>
              <a:cubicBezTo>
                <a:pt x="-24031" y="945711"/>
                <a:pt x="2109" y="880476"/>
                <a:pt x="0" y="583953"/>
              </a:cubicBezTo>
              <a:cubicBezTo>
                <a:pt x="-2109" y="287430"/>
                <a:pt x="16814" y="171903"/>
                <a:pt x="0" y="0"/>
              </a:cubicBezTo>
              <a:cubicBezTo>
                <a:pt x="156743" y="18411"/>
                <a:pt x="472178" y="11955"/>
                <a:pt x="604630" y="0"/>
              </a:cubicBezTo>
              <a:cubicBezTo>
                <a:pt x="737082" y="-11955"/>
                <a:pt x="1137658" y="5622"/>
                <a:pt x="1281816" y="0"/>
              </a:cubicBezTo>
              <a:cubicBezTo>
                <a:pt x="1425974" y="-5622"/>
                <a:pt x="1749619" y="-6439"/>
                <a:pt x="1922724" y="0"/>
              </a:cubicBezTo>
              <a:cubicBezTo>
                <a:pt x="2095829" y="6439"/>
                <a:pt x="2336258" y="28081"/>
                <a:pt x="2599910" y="0"/>
              </a:cubicBezTo>
              <a:cubicBezTo>
                <a:pt x="2863562" y="-28081"/>
                <a:pt x="3271778" y="-48417"/>
                <a:pt x="3627782" y="0"/>
              </a:cubicBezTo>
              <a:cubicBezTo>
                <a:pt x="3644418" y="150142"/>
                <a:pt x="3605469" y="343256"/>
                <a:pt x="3627782" y="506137"/>
              </a:cubicBezTo>
              <a:cubicBezTo>
                <a:pt x="3650095" y="669018"/>
                <a:pt x="3613589" y="786838"/>
                <a:pt x="3627782" y="1054452"/>
              </a:cubicBezTo>
            </a:path>
            <a:path w="3627782" h="1191741" fill="none" stroke="0" extrusionOk="0">
              <a:moveTo>
                <a:pt x="3490493" y="1191741"/>
              </a:moveTo>
              <a:cubicBezTo>
                <a:pt x="3496224" y="1157113"/>
                <a:pt x="3508995" y="1109877"/>
                <a:pt x="3517951" y="1081910"/>
              </a:cubicBezTo>
              <a:cubicBezTo>
                <a:pt x="3561588" y="1071346"/>
                <a:pt x="3583054" y="1064334"/>
                <a:pt x="3627782" y="1054452"/>
              </a:cubicBezTo>
              <a:cubicBezTo>
                <a:pt x="3592651" y="1080689"/>
                <a:pt x="3539372" y="1132805"/>
                <a:pt x="3490493" y="1191741"/>
              </a:cubicBezTo>
              <a:cubicBezTo>
                <a:pt x="3235588" y="1165556"/>
                <a:pt x="3047533" y="1217025"/>
                <a:pt x="2757489" y="1191741"/>
              </a:cubicBezTo>
              <a:cubicBezTo>
                <a:pt x="2467445" y="1166457"/>
                <a:pt x="2436599" y="1212256"/>
                <a:pt x="2129201" y="1191741"/>
              </a:cubicBezTo>
              <a:cubicBezTo>
                <a:pt x="1821803" y="1171226"/>
                <a:pt x="1703256" y="1211264"/>
                <a:pt x="1396197" y="1191741"/>
              </a:cubicBezTo>
              <a:cubicBezTo>
                <a:pt x="1089138" y="1172218"/>
                <a:pt x="1034187" y="1206383"/>
                <a:pt x="802813" y="1191741"/>
              </a:cubicBezTo>
              <a:cubicBezTo>
                <a:pt x="571439" y="1177099"/>
                <a:pt x="263477" y="1228927"/>
                <a:pt x="0" y="1191741"/>
              </a:cubicBezTo>
              <a:cubicBezTo>
                <a:pt x="-9065" y="999396"/>
                <a:pt x="-27816" y="830191"/>
                <a:pt x="0" y="619705"/>
              </a:cubicBezTo>
              <a:cubicBezTo>
                <a:pt x="27816" y="409219"/>
                <a:pt x="7095" y="279174"/>
                <a:pt x="0" y="0"/>
              </a:cubicBezTo>
              <a:cubicBezTo>
                <a:pt x="171384" y="-16869"/>
                <a:pt x="396342" y="26020"/>
                <a:pt x="568353" y="0"/>
              </a:cubicBezTo>
              <a:cubicBezTo>
                <a:pt x="740364" y="-26020"/>
                <a:pt x="893013" y="23255"/>
                <a:pt x="1209261" y="0"/>
              </a:cubicBezTo>
              <a:cubicBezTo>
                <a:pt x="1525509" y="-23255"/>
                <a:pt x="1504415" y="-11132"/>
                <a:pt x="1741335" y="0"/>
              </a:cubicBezTo>
              <a:cubicBezTo>
                <a:pt x="1978255" y="11132"/>
                <a:pt x="2113050" y="-25597"/>
                <a:pt x="2345966" y="0"/>
              </a:cubicBezTo>
              <a:cubicBezTo>
                <a:pt x="2578882" y="25597"/>
                <a:pt x="2680528" y="-14474"/>
                <a:pt x="2986874" y="0"/>
              </a:cubicBezTo>
              <a:cubicBezTo>
                <a:pt x="3293220" y="14474"/>
                <a:pt x="3339632" y="-8272"/>
                <a:pt x="3627782" y="0"/>
              </a:cubicBezTo>
              <a:cubicBezTo>
                <a:pt x="3632536" y="205135"/>
                <a:pt x="3652367" y="388618"/>
                <a:pt x="3627782" y="495592"/>
              </a:cubicBezTo>
              <a:cubicBezTo>
                <a:pt x="3603197" y="602566"/>
                <a:pt x="3649970" y="836865"/>
                <a:pt x="3627782" y="1054452"/>
              </a:cubicBezTo>
            </a:path>
          </a:pathLst>
        </a:custGeom>
        <a:solidFill>
          <a:srgbClr val="FFFFF7"/>
        </a:solidFill>
        <a:ln>
          <a:solidFill>
            <a:schemeClr val="bg2">
              <a:lumMod val="50000"/>
            </a:schemeClr>
          </a:solidFill>
          <a:extLst>
            <a:ext uri="{C807C97D-BFC1-408E-A445-0C87EB9F89A2}">
              <ask:lineSketchStyleProps xmlns:ask="http://schemas.microsoft.com/office/drawing/2018/sketchyshapes" sd="1219033472">
                <a:prstGeom prst="foldedCorner">
                  <a:avLst>
                    <a:gd name="adj" fmla="val 11520"/>
                  </a:avLst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chemeClr val="accent6">
                  <a:lumMod val="50000"/>
                </a:schemeClr>
              </a:solidFill>
              <a:latin typeface="Avenir Next LT Pro Light" panose="020B0304020202020204" pitchFamily="34" charset="0"/>
            </a:rPr>
            <a:t>Hindsight IBNR </a:t>
          </a:r>
          <a:r>
            <a:rPr lang="en-US" sz="1050" b="0">
              <a:solidFill>
                <a:sysClr val="windowText" lastClr="000000"/>
              </a:solidFill>
              <a:latin typeface="Avenir Next LT Pro Light" panose="020B0304020202020204" pitchFamily="34" charset="0"/>
            </a:rPr>
            <a:t>requires two </a:t>
          </a:r>
          <a:r>
            <a:rPr lang="en-US" sz="1050" b="1">
              <a:solidFill>
                <a:sysClr val="windowText" lastClr="000000"/>
              </a:solidFill>
              <a:latin typeface="Avenir Next LT Pro Light" panose="020B0304020202020204" pitchFamily="34" charset="0"/>
            </a:rPr>
            <a:t>evaluation dates</a:t>
          </a:r>
          <a:r>
            <a:rPr lang="en-US" sz="1050" b="0">
              <a:solidFill>
                <a:sysClr val="windowText" lastClr="000000"/>
              </a:solidFill>
              <a:latin typeface="Avenir Next LT Pro Light" panose="020B0304020202020204" pitchFamily="34" charset="0"/>
            </a:rPr>
            <a:t>:</a:t>
          </a:r>
        </a:p>
        <a:p>
          <a:pPr algn="l"/>
          <a:endParaRPr lang="en-US" sz="500" b="0" baseline="0">
            <a:solidFill>
              <a:sysClr val="windowText" lastClr="000000"/>
            </a:solidFill>
            <a:latin typeface="Avenir Next LT Pro Light" panose="020B0304020202020204" pitchFamily="34" charset="0"/>
          </a:endParaRP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050" b="0" baseline="0">
              <a:solidFill>
                <a:sysClr val="windowText" lastClr="000000"/>
              </a:solidFill>
              <a:latin typeface="Avenir Next LT Pro Light" panose="020B0304020202020204" pitchFamily="34" charset="0"/>
            </a:rPr>
            <a:t>The original evaluation date, and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050" b="0" baseline="0">
              <a:solidFill>
                <a:sysClr val="windowText" lastClr="000000"/>
              </a:solidFill>
              <a:latin typeface="Avenir Next LT Pro Light" panose="020B0304020202020204" pitchFamily="34" charset="0"/>
            </a:rPr>
            <a:t>The hindsight evaluation date.</a:t>
          </a:r>
        </a:p>
        <a:p>
          <a:pPr algn="l"/>
          <a:endParaRPr lang="en-US" sz="500" b="0" baseline="0">
            <a:solidFill>
              <a:sysClr val="windowText" lastClr="000000"/>
            </a:solidFill>
            <a:latin typeface="Avenir Next LT Pro Light" panose="020B0304020202020204" pitchFamily="34" charset="0"/>
          </a:endParaRPr>
        </a:p>
        <a:p>
          <a:pPr algn="l"/>
          <a:r>
            <a:rPr lang="en-US" sz="1050" b="0" baseline="0">
              <a:solidFill>
                <a:sysClr val="windowText" lastClr="000000"/>
              </a:solidFill>
              <a:latin typeface="Avenir Next LT Pro Light" panose="020B0304020202020204" pitchFamily="34" charset="0"/>
            </a:rPr>
            <a:t>The hindsight evaluation date describes the point in time from which "hindsight" is determined.</a:t>
          </a:r>
        </a:p>
      </xdr:txBody>
    </xdr:sp>
    <xdr:clientData/>
  </xdr:twoCellAnchor>
  <xdr:twoCellAnchor>
    <xdr:from>
      <xdr:col>4</xdr:col>
      <xdr:colOff>465419</xdr:colOff>
      <xdr:row>14</xdr:row>
      <xdr:rowOff>132521</xdr:rowOff>
    </xdr:from>
    <xdr:to>
      <xdr:col>4</xdr:col>
      <xdr:colOff>480392</xdr:colOff>
      <xdr:row>16</xdr:row>
      <xdr:rowOff>88878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EE54021-3CD8-0D86-592A-F002C600C10C}"/>
            </a:ext>
          </a:extLst>
        </xdr:cNvPr>
        <xdr:cNvCxnSpPr>
          <a:stCxn id="2" idx="0"/>
        </xdr:cNvCxnSpPr>
      </xdr:nvCxnSpPr>
      <xdr:spPr>
        <a:xfrm flipV="1">
          <a:off x="2701723" y="2749825"/>
          <a:ext cx="14973" cy="337357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561434</xdr:colOff>
      <xdr:row>15</xdr:row>
      <xdr:rowOff>181707</xdr:rowOff>
    </xdr:from>
    <xdr:to>
      <xdr:col>8</xdr:col>
      <xdr:colOff>99392</xdr:colOff>
      <xdr:row>21</xdr:row>
      <xdr:rowOff>87922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C768E82-834C-4106-B210-7A54D0495311}"/>
            </a:ext>
          </a:extLst>
        </xdr:cNvPr>
        <xdr:cNvSpPr txBox="1"/>
      </xdr:nvSpPr>
      <xdr:spPr>
        <a:xfrm>
          <a:off x="3758521" y="2989511"/>
          <a:ext cx="1732849" cy="104921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accent6">
                  <a:lumMod val="50000"/>
                </a:schemeClr>
              </a:solidFill>
            </a:rPr>
            <a:t>Hindsight IBNR </a:t>
          </a:r>
          <a:r>
            <a:rPr lang="en-US" sz="1100" b="0">
              <a:solidFill>
                <a:sysClr val="windowText" lastClr="000000"/>
              </a:solidFill>
            </a:rPr>
            <a:t>as of 12/31/2024 is equal to IBNR since the</a:t>
          </a:r>
          <a:r>
            <a:rPr lang="en-US" sz="1100" b="0" baseline="0">
              <a:solidFill>
                <a:sysClr val="windowText" lastClr="000000"/>
              </a:solidFill>
            </a:rPr>
            <a:t> original evaluation date equals the hindsight evaluation date.</a:t>
          </a:r>
          <a:endParaRPr lang="en-US" sz="1100" b="1">
            <a:solidFill>
              <a:srgbClr val="7030A0"/>
            </a:solidFill>
          </a:endParaRPr>
        </a:p>
      </xdr:txBody>
    </xdr:sp>
    <xdr:clientData/>
  </xdr:twoCellAnchor>
  <xdr:twoCellAnchor>
    <xdr:from>
      <xdr:col>6</xdr:col>
      <xdr:colOff>467076</xdr:colOff>
      <xdr:row>14</xdr:row>
      <xdr:rowOff>49696</xdr:rowOff>
    </xdr:from>
    <xdr:to>
      <xdr:col>6</xdr:col>
      <xdr:colOff>505239</xdr:colOff>
      <xdr:row>15</xdr:row>
      <xdr:rowOff>181707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C21A238-5B96-4B07-A55E-CEA7EE585BD3}"/>
            </a:ext>
          </a:extLst>
        </xdr:cNvPr>
        <xdr:cNvCxnSpPr>
          <a:stCxn id="6" idx="0"/>
        </xdr:cNvCxnSpPr>
      </xdr:nvCxnSpPr>
      <xdr:spPr>
        <a:xfrm flipV="1">
          <a:off x="4624946" y="2667000"/>
          <a:ext cx="38163" cy="322511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269503</xdr:colOff>
      <xdr:row>1</xdr:row>
      <xdr:rowOff>177546</xdr:rowOff>
    </xdr:from>
    <xdr:to>
      <xdr:col>18</xdr:col>
      <xdr:colOff>105855</xdr:colOff>
      <xdr:row>19</xdr:row>
      <xdr:rowOff>185004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F414B61-5635-FC38-11E9-67E548117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3981" y="368046"/>
          <a:ext cx="5352570" cy="3386762"/>
        </a:xfrm>
        <a:prstGeom prst="rect">
          <a:avLst/>
        </a:prstGeom>
      </xdr:spPr>
    </xdr:pic>
    <xdr:clientData/>
  </xdr:twoCellAnchor>
  <xdr:twoCellAnchor>
    <xdr:from>
      <xdr:col>9</xdr:col>
      <xdr:colOff>331305</xdr:colOff>
      <xdr:row>20</xdr:row>
      <xdr:rowOff>107674</xdr:rowOff>
    </xdr:from>
    <xdr:to>
      <xdr:col>18</xdr:col>
      <xdr:colOff>74544</xdr:colOff>
      <xdr:row>26</xdr:row>
      <xdr:rowOff>91108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60AB4EF-3313-22A1-2FA4-3731766518A9}"/>
            </a:ext>
          </a:extLst>
        </xdr:cNvPr>
        <xdr:cNvSpPr/>
      </xdr:nvSpPr>
      <xdr:spPr>
        <a:xfrm>
          <a:off x="6675783" y="3867978"/>
          <a:ext cx="5259457" cy="1126434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accent2">
                <a:lumMod val="20000"/>
                <a:lumOff val="80000"/>
              </a:schemeClr>
            </a:gs>
          </a:gsLst>
          <a:lin ang="5400000" scaled="1"/>
        </a:gradFill>
        <a:ln w="635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02060"/>
              </a:solidFill>
            </a:rPr>
            <a:t>Takeaway:</a:t>
          </a:r>
        </a:p>
        <a:p>
          <a:pPr algn="l"/>
          <a:endParaRPr lang="en-US" sz="700" b="1">
            <a:solidFill>
              <a:sysClr val="windowText" lastClr="000000"/>
            </a:solidFill>
          </a:endParaRPr>
        </a:p>
        <a:p>
          <a:pPr algn="l"/>
          <a:r>
            <a:rPr lang="en-US" sz="1400" b="1">
              <a:solidFill>
                <a:schemeClr val="accent6">
                  <a:lumMod val="50000"/>
                </a:schemeClr>
              </a:solidFill>
            </a:rPr>
            <a:t>Hindsight IBNR </a:t>
          </a:r>
          <a:r>
            <a:rPr lang="en-US" sz="1400" u="sng">
              <a:solidFill>
                <a:sysClr val="windowText" lastClr="000000"/>
              </a:solidFill>
            </a:rPr>
            <a:t>tends</a:t>
          </a:r>
          <a:r>
            <a:rPr lang="en-US" sz="1400">
              <a:solidFill>
                <a:sysClr val="windowText" lastClr="000000"/>
              </a:solidFill>
            </a:rPr>
            <a:t> to be more accurate that the original IBNR estimate since it has the benefit of more recent information.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8905-C277-4061-9208-1A74A7A1F868}">
  <sheetPr>
    <tabColor theme="9" tint="0.79998168889431442"/>
  </sheetPr>
  <dimension ref="B2:L62"/>
  <sheetViews>
    <sheetView showGridLines="0"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2" max="2" width="13.5703125" customWidth="1"/>
  </cols>
  <sheetData>
    <row r="2" spans="2:8" x14ac:dyDescent="0.25">
      <c r="B2" s="53" t="s">
        <v>39</v>
      </c>
    </row>
    <row r="3" spans="2:8" x14ac:dyDescent="0.25">
      <c r="B3" s="54" t="s">
        <v>37</v>
      </c>
    </row>
    <row r="4" spans="2:8" x14ac:dyDescent="0.25">
      <c r="B4" s="54" t="s">
        <v>38</v>
      </c>
    </row>
    <row r="5" spans="2:8" x14ac:dyDescent="0.25">
      <c r="B5" s="54" t="s">
        <v>48</v>
      </c>
    </row>
    <row r="8" spans="2:8" x14ac:dyDescent="0.25">
      <c r="B8" s="20" t="s">
        <v>31</v>
      </c>
      <c r="C8" s="19" t="s">
        <v>30</v>
      </c>
      <c r="D8" s="19"/>
      <c r="E8" s="19"/>
      <c r="F8" s="19"/>
      <c r="G8" s="19"/>
      <c r="H8" s="19"/>
    </row>
    <row r="9" spans="2:8" x14ac:dyDescent="0.25">
      <c r="B9" s="20" t="s">
        <v>32</v>
      </c>
      <c r="C9" s="19" t="s">
        <v>47</v>
      </c>
      <c r="D9" s="19"/>
      <c r="E9" s="19"/>
      <c r="F9" s="19"/>
      <c r="G9" s="19"/>
      <c r="H9" s="19"/>
    </row>
    <row r="11" spans="2:8" x14ac:dyDescent="0.25">
      <c r="B11" s="20" t="s">
        <v>7</v>
      </c>
      <c r="C11" s="19">
        <v>2023</v>
      </c>
    </row>
    <row r="12" spans="2:8" x14ac:dyDescent="0.25">
      <c r="B12" s="20" t="s">
        <v>36</v>
      </c>
      <c r="C12" s="51" t="s">
        <v>29</v>
      </c>
    </row>
    <row r="14" spans="2:8" x14ac:dyDescent="0.25">
      <c r="B14" s="6" t="str">
        <f>"Ultimate Loss &amp; DCC "&amp;"("&amp;Units&amp;")"</f>
        <v>Ultimate Loss &amp; DCC ($000s)</v>
      </c>
    </row>
    <row r="15" spans="2:8" x14ac:dyDescent="0.25">
      <c r="B15" t="s">
        <v>1</v>
      </c>
    </row>
    <row r="17" spans="2:12" x14ac:dyDescent="0.25">
      <c r="B17" s="1" t="s">
        <v>0</v>
      </c>
      <c r="C17" s="2">
        <v>12</v>
      </c>
      <c r="D17" s="2">
        <f>C17+12</f>
        <v>24</v>
      </c>
      <c r="E17" s="2">
        <f t="shared" ref="E17:L17" si="0">D17+12</f>
        <v>36</v>
      </c>
      <c r="F17" s="2">
        <f t="shared" si="0"/>
        <v>48</v>
      </c>
      <c r="G17" s="2">
        <f t="shared" si="0"/>
        <v>60</v>
      </c>
      <c r="H17" s="2">
        <f t="shared" si="0"/>
        <v>72</v>
      </c>
      <c r="I17" s="2">
        <f t="shared" si="0"/>
        <v>84</v>
      </c>
      <c r="J17" s="2">
        <f t="shared" si="0"/>
        <v>96</v>
      </c>
      <c r="K17" s="2">
        <f t="shared" si="0"/>
        <v>108</v>
      </c>
      <c r="L17" s="2">
        <f t="shared" si="0"/>
        <v>120</v>
      </c>
    </row>
    <row r="19" spans="2:12" x14ac:dyDescent="0.25">
      <c r="B19" s="3">
        <f t="shared" ref="B19:B26" si="1">B20-1</f>
        <v>2014</v>
      </c>
      <c r="C19" s="7">
        <v>190564</v>
      </c>
      <c r="D19" s="7">
        <v>211569</v>
      </c>
      <c r="E19" s="7">
        <v>226199</v>
      </c>
      <c r="F19" s="7">
        <v>218804</v>
      </c>
      <c r="G19" s="7">
        <v>214526</v>
      </c>
      <c r="H19" s="7">
        <v>218768</v>
      </c>
      <c r="I19" s="7">
        <v>214924</v>
      </c>
      <c r="J19" s="7">
        <v>220121</v>
      </c>
      <c r="K19" s="7">
        <v>220069</v>
      </c>
      <c r="L19" s="7">
        <v>221700</v>
      </c>
    </row>
    <row r="20" spans="2:12" x14ac:dyDescent="0.25">
      <c r="B20" s="3">
        <f t="shared" si="1"/>
        <v>2015</v>
      </c>
      <c r="C20" s="7">
        <v>217408</v>
      </c>
      <c r="D20" s="7">
        <v>217668</v>
      </c>
      <c r="E20" s="7">
        <v>231323</v>
      </c>
      <c r="F20" s="7">
        <v>230026</v>
      </c>
      <c r="G20" s="7">
        <v>220676</v>
      </c>
      <c r="H20" s="7">
        <v>220799</v>
      </c>
      <c r="I20" s="7">
        <v>219221</v>
      </c>
      <c r="J20" s="7">
        <v>219546</v>
      </c>
      <c r="K20" s="7">
        <v>225601</v>
      </c>
      <c r="L20" s="8"/>
    </row>
    <row r="21" spans="2:12" x14ac:dyDescent="0.25">
      <c r="B21" s="3">
        <f t="shared" si="1"/>
        <v>2016</v>
      </c>
      <c r="C21" s="7">
        <v>249343</v>
      </c>
      <c r="D21" s="7">
        <v>252050</v>
      </c>
      <c r="E21" s="7">
        <v>267729</v>
      </c>
      <c r="F21" s="7">
        <v>261623</v>
      </c>
      <c r="G21" s="7">
        <v>257421</v>
      </c>
      <c r="H21" s="7">
        <v>249752</v>
      </c>
      <c r="I21" s="7">
        <v>245784</v>
      </c>
      <c r="J21" s="7">
        <v>247604</v>
      </c>
      <c r="K21" s="8"/>
      <c r="L21" s="8"/>
    </row>
    <row r="22" spans="2:12" x14ac:dyDescent="0.25">
      <c r="B22" s="3">
        <f t="shared" si="1"/>
        <v>2017</v>
      </c>
      <c r="C22" s="7">
        <v>266890</v>
      </c>
      <c r="D22" s="7">
        <v>277173</v>
      </c>
      <c r="E22" s="7">
        <v>285417</v>
      </c>
      <c r="F22" s="7">
        <v>281343</v>
      </c>
      <c r="G22" s="7">
        <v>271180</v>
      </c>
      <c r="H22" s="7">
        <v>277268</v>
      </c>
      <c r="I22" s="7">
        <v>293206</v>
      </c>
      <c r="J22" s="8"/>
      <c r="K22" s="8"/>
      <c r="L22" s="8"/>
    </row>
    <row r="23" spans="2:12" x14ac:dyDescent="0.25">
      <c r="B23" s="3">
        <f t="shared" si="1"/>
        <v>2018</v>
      </c>
      <c r="C23" s="7">
        <v>287305</v>
      </c>
      <c r="D23" s="7">
        <v>307751</v>
      </c>
      <c r="E23" s="7">
        <v>311360</v>
      </c>
      <c r="F23" s="7">
        <v>295755</v>
      </c>
      <c r="G23" s="7">
        <v>294612</v>
      </c>
      <c r="H23" s="7">
        <v>306312</v>
      </c>
      <c r="I23" s="8"/>
      <c r="J23" s="8"/>
      <c r="K23" s="8"/>
      <c r="L23" s="8"/>
    </row>
    <row r="24" spans="2:12" x14ac:dyDescent="0.25">
      <c r="B24" s="3">
        <f t="shared" si="1"/>
        <v>2019</v>
      </c>
      <c r="C24" s="7">
        <v>330971</v>
      </c>
      <c r="D24" s="7">
        <v>338715</v>
      </c>
      <c r="E24" s="7">
        <v>333343</v>
      </c>
      <c r="F24" s="7">
        <v>340743</v>
      </c>
      <c r="G24" s="7">
        <v>341553</v>
      </c>
      <c r="H24" s="8"/>
      <c r="I24" s="8"/>
      <c r="J24" s="8"/>
      <c r="K24" s="8"/>
      <c r="L24" s="8"/>
    </row>
    <row r="25" spans="2:12" x14ac:dyDescent="0.25">
      <c r="B25" s="3">
        <f t="shared" si="1"/>
        <v>2020</v>
      </c>
      <c r="C25" s="7">
        <v>328624</v>
      </c>
      <c r="D25" s="7">
        <v>326496</v>
      </c>
      <c r="E25" s="7">
        <v>314738</v>
      </c>
      <c r="F25" s="7">
        <v>317486</v>
      </c>
      <c r="G25" s="8"/>
      <c r="H25" s="8"/>
      <c r="I25" s="8"/>
      <c r="J25" s="8"/>
      <c r="K25" s="8"/>
      <c r="L25" s="8"/>
    </row>
    <row r="26" spans="2:12" x14ac:dyDescent="0.25">
      <c r="B26" s="3">
        <f t="shared" si="1"/>
        <v>2021</v>
      </c>
      <c r="C26" s="7">
        <v>401819</v>
      </c>
      <c r="D26" s="7">
        <v>394487</v>
      </c>
      <c r="E26" s="7">
        <v>391003</v>
      </c>
      <c r="F26" s="8"/>
      <c r="G26" s="8"/>
      <c r="H26" s="8"/>
      <c r="I26" s="8"/>
      <c r="J26" s="8"/>
      <c r="K26" s="8"/>
      <c r="L26" s="8"/>
    </row>
    <row r="27" spans="2:12" x14ac:dyDescent="0.25">
      <c r="B27" s="3">
        <f>B28-1</f>
        <v>2022</v>
      </c>
      <c r="C27" s="7">
        <v>454842</v>
      </c>
      <c r="D27" s="7">
        <v>458269</v>
      </c>
      <c r="E27" s="8"/>
      <c r="F27" s="8"/>
      <c r="G27" s="8"/>
      <c r="H27" s="8"/>
      <c r="I27" s="8"/>
      <c r="J27" s="8"/>
      <c r="K27" s="8"/>
      <c r="L27" s="8"/>
    </row>
    <row r="28" spans="2:12" x14ac:dyDescent="0.25">
      <c r="B28" s="3">
        <f>CurrentAY</f>
        <v>2023</v>
      </c>
      <c r="C28" s="7">
        <v>507905</v>
      </c>
      <c r="D28" s="8"/>
      <c r="E28" s="8"/>
      <c r="F28" s="8"/>
      <c r="G28" s="8"/>
      <c r="H28" s="8"/>
      <c r="I28" s="8"/>
      <c r="J28" s="8"/>
      <c r="K28" s="8"/>
      <c r="L28" s="8"/>
    </row>
    <row r="31" spans="2:12" x14ac:dyDescent="0.25">
      <c r="B31" s="6" t="str">
        <f>"Paid Loss &amp; DCC "&amp;"("&amp;Units&amp;")"</f>
        <v>Paid Loss &amp; DCC ($000s)</v>
      </c>
    </row>
    <row r="32" spans="2:12" x14ac:dyDescent="0.25">
      <c r="B32" t="s">
        <v>2</v>
      </c>
    </row>
    <row r="34" spans="2:12" x14ac:dyDescent="0.25">
      <c r="B34" s="1" t="s">
        <v>0</v>
      </c>
      <c r="C34" s="2">
        <v>12</v>
      </c>
      <c r="D34" s="2">
        <f>C34+12</f>
        <v>24</v>
      </c>
      <c r="E34" s="2">
        <f t="shared" ref="E34" si="2">D34+12</f>
        <v>36</v>
      </c>
      <c r="F34" s="2">
        <f t="shared" ref="F34" si="3">E34+12</f>
        <v>48</v>
      </c>
      <c r="G34" s="2">
        <f t="shared" ref="G34" si="4">F34+12</f>
        <v>60</v>
      </c>
      <c r="H34" s="2">
        <f t="shared" ref="H34" si="5">G34+12</f>
        <v>72</v>
      </c>
      <c r="I34" s="2">
        <f t="shared" ref="I34" si="6">H34+12</f>
        <v>84</v>
      </c>
      <c r="J34" s="2">
        <f t="shared" ref="J34" si="7">I34+12</f>
        <v>96</v>
      </c>
      <c r="K34" s="2">
        <f t="shared" ref="K34" si="8">J34+12</f>
        <v>108</v>
      </c>
      <c r="L34" s="2">
        <f t="shared" ref="L34" si="9">K34+12</f>
        <v>120</v>
      </c>
    </row>
    <row r="36" spans="2:12" x14ac:dyDescent="0.25">
      <c r="B36" s="3">
        <f t="shared" ref="B36:B43" si="10">B37-1</f>
        <v>2014</v>
      </c>
      <c r="C36" s="7">
        <v>12299</v>
      </c>
      <c r="D36" s="7">
        <v>41042</v>
      </c>
      <c r="E36" s="7">
        <v>75897</v>
      </c>
      <c r="F36" s="7">
        <v>123669</v>
      </c>
      <c r="G36" s="7">
        <v>155803</v>
      </c>
      <c r="H36" s="7">
        <v>177608</v>
      </c>
      <c r="I36" s="7">
        <v>187943</v>
      </c>
      <c r="J36" s="7">
        <v>198591</v>
      </c>
      <c r="K36" s="7">
        <v>204373</v>
      </c>
      <c r="L36" s="7">
        <v>207180</v>
      </c>
    </row>
    <row r="37" spans="2:12" x14ac:dyDescent="0.25">
      <c r="B37" s="3">
        <f t="shared" si="10"/>
        <v>2015</v>
      </c>
      <c r="C37" s="7">
        <v>12568</v>
      </c>
      <c r="D37" s="7">
        <v>39849</v>
      </c>
      <c r="E37" s="7">
        <v>82361</v>
      </c>
      <c r="F37" s="7">
        <v>127192</v>
      </c>
      <c r="G37" s="7">
        <v>159332</v>
      </c>
      <c r="H37" s="7">
        <v>173482</v>
      </c>
      <c r="I37" s="7">
        <v>190479</v>
      </c>
      <c r="J37" s="7">
        <v>197820</v>
      </c>
      <c r="K37" s="7">
        <v>202867</v>
      </c>
      <c r="L37" s="8"/>
    </row>
    <row r="38" spans="2:12" x14ac:dyDescent="0.25">
      <c r="B38" s="3">
        <f t="shared" si="10"/>
        <v>2016</v>
      </c>
      <c r="C38" s="7">
        <v>13400</v>
      </c>
      <c r="D38" s="7">
        <v>43236</v>
      </c>
      <c r="E38" s="7">
        <v>89554</v>
      </c>
      <c r="F38" s="7">
        <v>141578</v>
      </c>
      <c r="G38" s="7">
        <v>176743</v>
      </c>
      <c r="H38" s="7">
        <v>191665</v>
      </c>
      <c r="I38" s="7">
        <v>208791</v>
      </c>
      <c r="J38" s="7">
        <v>220354</v>
      </c>
      <c r="K38" s="8"/>
      <c r="L38" s="8"/>
    </row>
    <row r="39" spans="2:12" x14ac:dyDescent="0.25">
      <c r="B39" s="3">
        <f t="shared" si="10"/>
        <v>2017</v>
      </c>
      <c r="C39" s="7">
        <v>16186</v>
      </c>
      <c r="D39" s="7">
        <v>44360</v>
      </c>
      <c r="E39" s="7">
        <v>91259</v>
      </c>
      <c r="F39" s="7">
        <v>138368</v>
      </c>
      <c r="G39" s="7">
        <v>174536</v>
      </c>
      <c r="H39" s="7">
        <v>208071</v>
      </c>
      <c r="I39" s="7">
        <v>247637</v>
      </c>
      <c r="J39" s="8"/>
      <c r="K39" s="8"/>
      <c r="L39" s="8"/>
    </row>
    <row r="40" spans="2:12" x14ac:dyDescent="0.25">
      <c r="B40" s="3">
        <f t="shared" si="10"/>
        <v>2018</v>
      </c>
      <c r="C40" s="7">
        <v>16305</v>
      </c>
      <c r="D40" s="7">
        <v>51394</v>
      </c>
      <c r="E40" s="7">
        <v>97306</v>
      </c>
      <c r="F40" s="7">
        <v>144560</v>
      </c>
      <c r="G40" s="7">
        <v>188716</v>
      </c>
      <c r="H40" s="7">
        <v>226747</v>
      </c>
      <c r="I40" s="8"/>
      <c r="J40" s="8"/>
      <c r="K40" s="8"/>
      <c r="L40" s="8"/>
    </row>
    <row r="41" spans="2:12" x14ac:dyDescent="0.25">
      <c r="B41" s="3">
        <f t="shared" si="10"/>
        <v>2019</v>
      </c>
      <c r="C41" s="7">
        <v>14623</v>
      </c>
      <c r="D41" s="7">
        <v>51115</v>
      </c>
      <c r="E41" s="7">
        <v>95143</v>
      </c>
      <c r="F41" s="7">
        <v>154841</v>
      </c>
      <c r="G41" s="7">
        <v>207944</v>
      </c>
      <c r="H41" s="8"/>
      <c r="I41" s="8"/>
      <c r="J41" s="8"/>
      <c r="K41" s="8"/>
      <c r="L41" s="8"/>
    </row>
    <row r="42" spans="2:12" x14ac:dyDescent="0.25">
      <c r="B42" s="3">
        <f t="shared" si="10"/>
        <v>2020</v>
      </c>
      <c r="C42" s="7">
        <v>14734</v>
      </c>
      <c r="D42" s="7">
        <v>43392</v>
      </c>
      <c r="E42" s="7">
        <v>85111</v>
      </c>
      <c r="F42" s="7">
        <v>143407</v>
      </c>
      <c r="G42" s="8"/>
      <c r="H42" s="8"/>
      <c r="I42" s="8"/>
      <c r="J42" s="8"/>
      <c r="K42" s="8"/>
      <c r="L42" s="8"/>
    </row>
    <row r="43" spans="2:12" x14ac:dyDescent="0.25">
      <c r="B43" s="3">
        <f t="shared" si="10"/>
        <v>2021</v>
      </c>
      <c r="C43" s="7">
        <v>22667</v>
      </c>
      <c r="D43" s="7">
        <v>61523</v>
      </c>
      <c r="E43" s="7">
        <v>120741</v>
      </c>
      <c r="F43" s="8"/>
      <c r="G43" s="8"/>
      <c r="H43" s="8"/>
      <c r="I43" s="8"/>
      <c r="J43" s="8"/>
      <c r="K43" s="8"/>
      <c r="L43" s="8"/>
    </row>
    <row r="44" spans="2:12" x14ac:dyDescent="0.25">
      <c r="B44" s="3">
        <f>B45-1</f>
        <v>2022</v>
      </c>
      <c r="C44" s="7">
        <v>24461</v>
      </c>
      <c r="D44" s="7">
        <v>79273</v>
      </c>
      <c r="E44" s="8"/>
      <c r="F44" s="8"/>
      <c r="G44" s="8"/>
      <c r="H44" s="8"/>
      <c r="I44" s="8"/>
      <c r="J44" s="8"/>
      <c r="K44" s="8"/>
      <c r="L44" s="8"/>
    </row>
    <row r="45" spans="2:12" x14ac:dyDescent="0.25">
      <c r="B45" s="3">
        <f>CurrentAY</f>
        <v>2023</v>
      </c>
      <c r="C45" s="7">
        <v>23406</v>
      </c>
      <c r="D45" s="8"/>
      <c r="E45" s="8"/>
      <c r="F45" s="8"/>
      <c r="G45" s="8"/>
      <c r="H45" s="8"/>
      <c r="I45" s="8"/>
      <c r="J45" s="8"/>
      <c r="K45" s="8"/>
      <c r="L45" s="8"/>
    </row>
    <row r="48" spans="2:12" x14ac:dyDescent="0.25">
      <c r="B48" s="6" t="str">
        <f>"Bulk and IBNR Including DCC "&amp;"("&amp;Units&amp;")"</f>
        <v>Bulk and IBNR Including DCC ($000s)</v>
      </c>
    </row>
    <row r="49" spans="2:12" x14ac:dyDescent="0.25">
      <c r="B49" t="s">
        <v>3</v>
      </c>
    </row>
    <row r="51" spans="2:12" x14ac:dyDescent="0.25">
      <c r="B51" s="1" t="s">
        <v>0</v>
      </c>
      <c r="C51" s="2">
        <v>12</v>
      </c>
      <c r="D51" s="2">
        <f>C51+12</f>
        <v>24</v>
      </c>
      <c r="E51" s="2">
        <f t="shared" ref="E51" si="11">D51+12</f>
        <v>36</v>
      </c>
      <c r="F51" s="2">
        <f t="shared" ref="F51" si="12">E51+12</f>
        <v>48</v>
      </c>
      <c r="G51" s="2">
        <f t="shared" ref="G51" si="13">F51+12</f>
        <v>60</v>
      </c>
      <c r="H51" s="2">
        <f t="shared" ref="H51" si="14">G51+12</f>
        <v>72</v>
      </c>
      <c r="I51" s="2">
        <f t="shared" ref="I51" si="15">H51+12</f>
        <v>84</v>
      </c>
      <c r="J51" s="2">
        <f t="shared" ref="J51" si="16">I51+12</f>
        <v>96</v>
      </c>
      <c r="K51" s="2">
        <f t="shared" ref="K51" si="17">J51+12</f>
        <v>108</v>
      </c>
      <c r="L51" s="2">
        <f t="shared" ref="L51" si="18">K51+12</f>
        <v>120</v>
      </c>
    </row>
    <row r="53" spans="2:12" x14ac:dyDescent="0.25">
      <c r="B53" s="3">
        <f t="shared" ref="B53:B60" si="19">B54-1</f>
        <v>2014</v>
      </c>
      <c r="C53" s="7">
        <v>148067</v>
      </c>
      <c r="D53" s="7">
        <v>125780</v>
      </c>
      <c r="E53" s="7">
        <v>106513</v>
      </c>
      <c r="F53" s="7">
        <v>60477</v>
      </c>
      <c r="G53" s="7">
        <v>40326</v>
      </c>
      <c r="H53" s="7">
        <v>24784</v>
      </c>
      <c r="I53" s="7">
        <v>13745</v>
      </c>
      <c r="J53" s="7">
        <v>11191</v>
      </c>
      <c r="K53" s="7">
        <v>10633</v>
      </c>
      <c r="L53" s="7">
        <v>9610</v>
      </c>
    </row>
    <row r="54" spans="2:12" x14ac:dyDescent="0.25">
      <c r="B54" s="3">
        <f t="shared" si="19"/>
        <v>2015</v>
      </c>
      <c r="C54" s="7">
        <v>174927</v>
      </c>
      <c r="D54" s="7">
        <v>138285</v>
      </c>
      <c r="E54" s="7">
        <v>99595</v>
      </c>
      <c r="F54" s="7">
        <v>66793</v>
      </c>
      <c r="G54" s="7">
        <v>38722</v>
      </c>
      <c r="H54" s="7">
        <v>28411</v>
      </c>
      <c r="I54" s="7">
        <v>16287</v>
      </c>
      <c r="J54" s="7">
        <v>11486</v>
      </c>
      <c r="K54" s="7">
        <v>12322</v>
      </c>
      <c r="L54" s="8"/>
    </row>
    <row r="55" spans="2:12" x14ac:dyDescent="0.25">
      <c r="B55" s="3">
        <f t="shared" si="19"/>
        <v>2016</v>
      </c>
      <c r="C55" s="7">
        <v>208487</v>
      </c>
      <c r="D55" s="7">
        <v>158425</v>
      </c>
      <c r="E55" s="7">
        <v>127071</v>
      </c>
      <c r="F55" s="7">
        <v>84275</v>
      </c>
      <c r="G55" s="7">
        <v>52417</v>
      </c>
      <c r="H55" s="7">
        <v>34140</v>
      </c>
      <c r="I55" s="7">
        <v>21600</v>
      </c>
      <c r="J55" s="7">
        <v>16267</v>
      </c>
      <c r="K55" s="8"/>
      <c r="L55" s="8"/>
    </row>
    <row r="56" spans="2:12" x14ac:dyDescent="0.25">
      <c r="B56" s="3">
        <f t="shared" si="19"/>
        <v>2017</v>
      </c>
      <c r="C56" s="7">
        <v>224600</v>
      </c>
      <c r="D56" s="7">
        <v>189527</v>
      </c>
      <c r="E56" s="7">
        <v>140047</v>
      </c>
      <c r="F56" s="7">
        <v>92455</v>
      </c>
      <c r="G56" s="7">
        <v>48341</v>
      </c>
      <c r="H56" s="7">
        <v>30792</v>
      </c>
      <c r="I56" s="7">
        <v>25565</v>
      </c>
      <c r="J56" s="8"/>
      <c r="K56" s="8"/>
      <c r="L56" s="8"/>
    </row>
    <row r="57" spans="2:12" x14ac:dyDescent="0.25">
      <c r="B57" s="3">
        <f t="shared" si="19"/>
        <v>2018</v>
      </c>
      <c r="C57" s="7">
        <v>243097</v>
      </c>
      <c r="D57" s="7">
        <v>201143</v>
      </c>
      <c r="E57" s="7">
        <v>154353</v>
      </c>
      <c r="F57" s="7">
        <v>97995</v>
      </c>
      <c r="G57" s="7">
        <v>68678</v>
      </c>
      <c r="H57" s="7">
        <v>43652</v>
      </c>
      <c r="I57" s="8"/>
      <c r="J57" s="8"/>
      <c r="K57" s="8"/>
      <c r="L57" s="8"/>
    </row>
    <row r="58" spans="2:12" x14ac:dyDescent="0.25">
      <c r="B58" s="3">
        <f t="shared" si="19"/>
        <v>2019</v>
      </c>
      <c r="C58" s="7">
        <v>286908</v>
      </c>
      <c r="D58" s="7">
        <v>236148</v>
      </c>
      <c r="E58" s="7">
        <v>175948</v>
      </c>
      <c r="F58" s="7">
        <v>132411</v>
      </c>
      <c r="G58" s="7">
        <v>83214</v>
      </c>
      <c r="H58" s="8"/>
      <c r="I58" s="8"/>
      <c r="J58" s="8"/>
      <c r="K58" s="8"/>
      <c r="L58" s="8"/>
    </row>
    <row r="59" spans="2:12" x14ac:dyDescent="0.25">
      <c r="B59" s="3">
        <f t="shared" si="19"/>
        <v>2020</v>
      </c>
      <c r="C59" s="7">
        <v>290912</v>
      </c>
      <c r="D59" s="7">
        <v>235456</v>
      </c>
      <c r="E59" s="7">
        <v>179945</v>
      </c>
      <c r="F59" s="7">
        <v>119081</v>
      </c>
      <c r="G59" s="8"/>
      <c r="H59" s="8"/>
      <c r="I59" s="8"/>
      <c r="J59" s="8"/>
      <c r="K59" s="8"/>
      <c r="L59" s="8"/>
    </row>
    <row r="60" spans="2:12" x14ac:dyDescent="0.25">
      <c r="B60" s="3">
        <f t="shared" si="19"/>
        <v>2021</v>
      </c>
      <c r="C60" s="7">
        <v>343574</v>
      </c>
      <c r="D60" s="7">
        <v>276575</v>
      </c>
      <c r="E60" s="7">
        <v>195678</v>
      </c>
      <c r="F60" s="8"/>
      <c r="G60" s="8"/>
      <c r="H60" s="8"/>
      <c r="I60" s="8"/>
      <c r="J60" s="8"/>
      <c r="K60" s="8"/>
      <c r="L60" s="8"/>
    </row>
    <row r="61" spans="2:12" x14ac:dyDescent="0.25">
      <c r="B61" s="3">
        <f>B62-1</f>
        <v>2022</v>
      </c>
      <c r="C61" s="7">
        <v>393595</v>
      </c>
      <c r="D61" s="7">
        <v>292314</v>
      </c>
      <c r="E61" s="8"/>
      <c r="F61" s="8"/>
      <c r="G61" s="8"/>
      <c r="H61" s="8"/>
      <c r="I61" s="8"/>
      <c r="J61" s="8"/>
      <c r="K61" s="8"/>
      <c r="L61" s="8"/>
    </row>
    <row r="62" spans="2:12" x14ac:dyDescent="0.25">
      <c r="B62" s="3">
        <f>CurrentAY</f>
        <v>2023</v>
      </c>
      <c r="C62" s="7">
        <v>434185</v>
      </c>
      <c r="D62" s="8"/>
      <c r="E62" s="8"/>
      <c r="F62" s="8"/>
      <c r="G62" s="8"/>
      <c r="H62" s="8"/>
      <c r="I62" s="8"/>
      <c r="J62" s="8"/>
      <c r="K62" s="8"/>
      <c r="L62" s="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669426-4A0F-4560-909C-2A81C255CCDC}">
          <x14:formula1>
            <xm:f>Tables!$B$4:$B$6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B3AE8-8C2A-416F-B7F6-DD0CEA192635}">
  <sheetPr>
    <tabColor theme="8" tint="0.79998168889431442"/>
  </sheetPr>
  <dimension ref="B2:Z158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.140625" customWidth="1"/>
    <col min="15" max="24" width="10.42578125" bestFit="1" customWidth="1"/>
    <col min="26" max="26" width="10.5703125" bestFit="1" customWidth="1"/>
  </cols>
  <sheetData>
    <row r="2" spans="2:24" ht="15.75" x14ac:dyDescent="0.25">
      <c r="B2" s="23" t="s">
        <v>8</v>
      </c>
      <c r="C2" s="22"/>
      <c r="D2" s="22"/>
      <c r="E2" s="22"/>
      <c r="F2" s="22"/>
      <c r="G2" s="22"/>
      <c r="H2" s="22"/>
      <c r="I2" s="22"/>
      <c r="J2" s="22"/>
      <c r="K2" s="22"/>
      <c r="L2" s="22"/>
      <c r="N2" s="23" t="s">
        <v>9</v>
      </c>
      <c r="O2" s="22"/>
      <c r="P2" s="22"/>
      <c r="Q2" s="22"/>
      <c r="R2" s="22"/>
      <c r="S2" s="22"/>
      <c r="T2" s="22"/>
      <c r="U2" s="22"/>
      <c r="V2" s="22"/>
      <c r="W2" s="22"/>
      <c r="X2" s="22"/>
    </row>
    <row r="4" spans="2:24" x14ac:dyDescent="0.25">
      <c r="B4" s="15" t="str">
        <f>"Ultimate Loss &amp; DCC "&amp;"("&amp;Units&amp;")"</f>
        <v>Ultimate Loss &amp; DCC ($000s)</v>
      </c>
      <c r="C4" s="16"/>
      <c r="D4" s="16"/>
      <c r="E4" s="16"/>
      <c r="F4" s="16"/>
      <c r="G4" s="16"/>
      <c r="H4" s="16"/>
      <c r="I4" s="16"/>
      <c r="J4" s="16"/>
      <c r="K4" s="16"/>
      <c r="L4" s="16"/>
      <c r="N4" s="15" t="str">
        <f>"Ultimate Loss &amp; DCC "&amp;"("&amp;Units&amp;")"</f>
        <v>Ultimate Loss &amp; DCC ($000s)</v>
      </c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2:24" x14ac:dyDescent="0.25">
      <c r="B5" s="16" t="s">
        <v>1</v>
      </c>
      <c r="C5" s="16"/>
      <c r="D5" s="16"/>
      <c r="E5" s="16"/>
      <c r="F5" s="16"/>
      <c r="G5" s="16"/>
      <c r="H5" s="16"/>
      <c r="I5" s="16"/>
      <c r="J5" s="16"/>
      <c r="K5" s="16"/>
      <c r="L5" s="16"/>
      <c r="N5" s="16" t="s">
        <v>1</v>
      </c>
      <c r="O5" s="16"/>
      <c r="P5" s="16"/>
      <c r="Q5" s="16"/>
      <c r="R5" s="16"/>
      <c r="S5" s="16"/>
      <c r="T5" s="16"/>
      <c r="U5" s="16"/>
      <c r="V5" s="16"/>
      <c r="W5" s="16"/>
      <c r="X5" s="16"/>
    </row>
    <row r="7" spans="2:24" x14ac:dyDescent="0.25">
      <c r="B7" s="1" t="s">
        <v>0</v>
      </c>
      <c r="C7" s="2">
        <v>12</v>
      </c>
      <c r="D7" s="2">
        <f>C7+12</f>
        <v>24</v>
      </c>
      <c r="E7" s="2">
        <f t="shared" ref="E7:L7" si="0">D7+12</f>
        <v>36</v>
      </c>
      <c r="F7" s="2">
        <f t="shared" si="0"/>
        <v>48</v>
      </c>
      <c r="G7" s="2">
        <f t="shared" si="0"/>
        <v>60</v>
      </c>
      <c r="H7" s="2">
        <f t="shared" si="0"/>
        <v>72</v>
      </c>
      <c r="I7" s="2">
        <f t="shared" si="0"/>
        <v>84</v>
      </c>
      <c r="J7" s="2">
        <f t="shared" si="0"/>
        <v>96</v>
      </c>
      <c r="K7" s="2">
        <f t="shared" si="0"/>
        <v>108</v>
      </c>
      <c r="L7" s="2">
        <f t="shared" si="0"/>
        <v>120</v>
      </c>
      <c r="N7" s="1" t="s">
        <v>0</v>
      </c>
      <c r="O7" s="21">
        <f>DATE(CurrentAY-9,12,31)</f>
        <v>42004</v>
      </c>
      <c r="P7" s="21">
        <f>DATE(CurrentAY-8,12,31)</f>
        <v>42369</v>
      </c>
      <c r="Q7" s="21">
        <f>DATE(CurrentAY-7,12,31)</f>
        <v>42735</v>
      </c>
      <c r="R7" s="21">
        <f>DATE(CurrentAY-6,12,31)</f>
        <v>43100</v>
      </c>
      <c r="S7" s="21">
        <f>DATE(CurrentAY-5,12,31)</f>
        <v>43465</v>
      </c>
      <c r="T7" s="21">
        <f>DATE(CurrentAY-4,12,31)</f>
        <v>43830</v>
      </c>
      <c r="U7" s="21">
        <f>DATE(CurrentAY-3,12,31)</f>
        <v>44196</v>
      </c>
      <c r="V7" s="21">
        <f>DATE(CurrentAY-2,12,31)</f>
        <v>44561</v>
      </c>
      <c r="W7" s="21">
        <f>DATE(CurrentAY-1,12,31)</f>
        <v>44926</v>
      </c>
      <c r="X7" s="21">
        <f>DATE(CurrentAY-0,12,31)</f>
        <v>45291</v>
      </c>
    </row>
    <row r="9" spans="2:24" x14ac:dyDescent="0.25">
      <c r="B9" s="3">
        <f t="shared" ref="B9:B16" si="1">B10-1</f>
        <v>2014</v>
      </c>
      <c r="C9" s="4">
        <f>DataInput!C19</f>
        <v>190564</v>
      </c>
      <c r="D9" s="4">
        <f>DataInput!D19</f>
        <v>211569</v>
      </c>
      <c r="E9" s="4">
        <f>DataInput!E19</f>
        <v>226199</v>
      </c>
      <c r="F9" s="4">
        <f>DataInput!F19</f>
        <v>218804</v>
      </c>
      <c r="G9" s="4">
        <f>DataInput!G19</f>
        <v>214526</v>
      </c>
      <c r="H9" s="4">
        <f>DataInput!H19</f>
        <v>218768</v>
      </c>
      <c r="I9" s="4">
        <f>DataInput!I19</f>
        <v>214924</v>
      </c>
      <c r="J9" s="4">
        <f>DataInput!J19</f>
        <v>220121</v>
      </c>
      <c r="K9" s="4">
        <f>DataInput!K19</f>
        <v>220069</v>
      </c>
      <c r="L9" s="4">
        <f>DataInput!L19</f>
        <v>221700</v>
      </c>
      <c r="N9" s="3">
        <f t="shared" ref="N9:N16" si="2">N10-1</f>
        <v>2014</v>
      </c>
      <c r="O9" s="4">
        <f>C9</f>
        <v>190564</v>
      </c>
      <c r="P9" s="4">
        <f t="shared" ref="P9:X9" si="3">D9</f>
        <v>211569</v>
      </c>
      <c r="Q9" s="4">
        <f t="shared" si="3"/>
        <v>226199</v>
      </c>
      <c r="R9" s="4">
        <f t="shared" si="3"/>
        <v>218804</v>
      </c>
      <c r="S9" s="4">
        <f t="shared" si="3"/>
        <v>214526</v>
      </c>
      <c r="T9" s="4">
        <f t="shared" si="3"/>
        <v>218768</v>
      </c>
      <c r="U9" s="4">
        <f t="shared" si="3"/>
        <v>214924</v>
      </c>
      <c r="V9" s="4">
        <f t="shared" si="3"/>
        <v>220121</v>
      </c>
      <c r="W9" s="4">
        <f t="shared" si="3"/>
        <v>220069</v>
      </c>
      <c r="X9" s="4">
        <f t="shared" si="3"/>
        <v>221700</v>
      </c>
    </row>
    <row r="10" spans="2:24" x14ac:dyDescent="0.25">
      <c r="B10" s="3">
        <f t="shared" si="1"/>
        <v>2015</v>
      </c>
      <c r="C10" s="4">
        <f>DataInput!C20</f>
        <v>217408</v>
      </c>
      <c r="D10" s="4">
        <f>DataInput!D20</f>
        <v>217668</v>
      </c>
      <c r="E10" s="4">
        <f>DataInput!E20</f>
        <v>231323</v>
      </c>
      <c r="F10" s="4">
        <f>DataInput!F20</f>
        <v>230026</v>
      </c>
      <c r="G10" s="4">
        <f>DataInput!G20</f>
        <v>220676</v>
      </c>
      <c r="H10" s="4">
        <f>DataInput!H20</f>
        <v>220799</v>
      </c>
      <c r="I10" s="4">
        <f>DataInput!I20</f>
        <v>219221</v>
      </c>
      <c r="J10" s="4">
        <f>DataInput!J20</f>
        <v>219546</v>
      </c>
      <c r="K10" s="4">
        <f>DataInput!K20</f>
        <v>225601</v>
      </c>
      <c r="L10" s="5"/>
      <c r="N10" s="3">
        <f t="shared" si="2"/>
        <v>2015</v>
      </c>
      <c r="P10" s="4">
        <f>C10</f>
        <v>217408</v>
      </c>
      <c r="Q10" s="4">
        <f t="shared" ref="Q10:X10" si="4">D10</f>
        <v>217668</v>
      </c>
      <c r="R10" s="4">
        <f t="shared" si="4"/>
        <v>231323</v>
      </c>
      <c r="S10" s="4">
        <f t="shared" si="4"/>
        <v>230026</v>
      </c>
      <c r="T10" s="4">
        <f t="shared" si="4"/>
        <v>220676</v>
      </c>
      <c r="U10" s="4">
        <f t="shared" si="4"/>
        <v>220799</v>
      </c>
      <c r="V10" s="4">
        <f t="shared" si="4"/>
        <v>219221</v>
      </c>
      <c r="W10" s="4">
        <f t="shared" si="4"/>
        <v>219546</v>
      </c>
      <c r="X10" s="4">
        <f t="shared" si="4"/>
        <v>225601</v>
      </c>
    </row>
    <row r="11" spans="2:24" x14ac:dyDescent="0.25">
      <c r="B11" s="3">
        <f t="shared" si="1"/>
        <v>2016</v>
      </c>
      <c r="C11" s="4">
        <f>DataInput!C21</f>
        <v>249343</v>
      </c>
      <c r="D11" s="4">
        <f>DataInput!D21</f>
        <v>252050</v>
      </c>
      <c r="E11" s="4">
        <f>DataInput!E21</f>
        <v>267729</v>
      </c>
      <c r="F11" s="4">
        <f>DataInput!F21</f>
        <v>261623</v>
      </c>
      <c r="G11" s="4">
        <f>DataInput!G21</f>
        <v>257421</v>
      </c>
      <c r="H11" s="4">
        <f>DataInput!H21</f>
        <v>249752</v>
      </c>
      <c r="I11" s="4">
        <f>DataInput!I21</f>
        <v>245784</v>
      </c>
      <c r="J11" s="4">
        <f>DataInput!J21</f>
        <v>247604</v>
      </c>
      <c r="K11" s="5"/>
      <c r="L11" s="5"/>
      <c r="N11" s="3">
        <f t="shared" si="2"/>
        <v>2016</v>
      </c>
      <c r="Q11" s="4">
        <f>C11</f>
        <v>249343</v>
      </c>
      <c r="R11" s="4">
        <f t="shared" ref="R11:X11" si="5">D11</f>
        <v>252050</v>
      </c>
      <c r="S11" s="4">
        <f t="shared" si="5"/>
        <v>267729</v>
      </c>
      <c r="T11" s="4">
        <f t="shared" si="5"/>
        <v>261623</v>
      </c>
      <c r="U11" s="4">
        <f t="shared" si="5"/>
        <v>257421</v>
      </c>
      <c r="V11" s="4">
        <f t="shared" si="5"/>
        <v>249752</v>
      </c>
      <c r="W11" s="4">
        <f t="shared" si="5"/>
        <v>245784</v>
      </c>
      <c r="X11" s="4">
        <f t="shared" si="5"/>
        <v>247604</v>
      </c>
    </row>
    <row r="12" spans="2:24" x14ac:dyDescent="0.25">
      <c r="B12" s="3">
        <f t="shared" si="1"/>
        <v>2017</v>
      </c>
      <c r="C12" s="4">
        <f>DataInput!C22</f>
        <v>266890</v>
      </c>
      <c r="D12" s="4">
        <f>DataInput!D22</f>
        <v>277173</v>
      </c>
      <c r="E12" s="4">
        <f>DataInput!E22</f>
        <v>285417</v>
      </c>
      <c r="F12" s="4">
        <f>DataInput!F22</f>
        <v>281343</v>
      </c>
      <c r="G12" s="4">
        <f>DataInput!G22</f>
        <v>271180</v>
      </c>
      <c r="H12" s="4">
        <f>DataInput!H22</f>
        <v>277268</v>
      </c>
      <c r="I12" s="4">
        <f>DataInput!I22</f>
        <v>293206</v>
      </c>
      <c r="J12" s="5"/>
      <c r="K12" s="5"/>
      <c r="L12" s="5"/>
      <c r="N12" s="3">
        <f t="shared" si="2"/>
        <v>2017</v>
      </c>
      <c r="R12" s="4">
        <f>C12</f>
        <v>266890</v>
      </c>
      <c r="S12" s="4">
        <f t="shared" ref="S12:X12" si="6">D12</f>
        <v>277173</v>
      </c>
      <c r="T12" s="4">
        <f t="shared" si="6"/>
        <v>285417</v>
      </c>
      <c r="U12" s="4">
        <f t="shared" si="6"/>
        <v>281343</v>
      </c>
      <c r="V12" s="4">
        <f t="shared" si="6"/>
        <v>271180</v>
      </c>
      <c r="W12" s="4">
        <f t="shared" si="6"/>
        <v>277268</v>
      </c>
      <c r="X12" s="4">
        <f t="shared" si="6"/>
        <v>293206</v>
      </c>
    </row>
    <row r="13" spans="2:24" x14ac:dyDescent="0.25">
      <c r="B13" s="3">
        <f t="shared" si="1"/>
        <v>2018</v>
      </c>
      <c r="C13" s="4">
        <f>DataInput!C23</f>
        <v>287305</v>
      </c>
      <c r="D13" s="4">
        <f>DataInput!D23</f>
        <v>307751</v>
      </c>
      <c r="E13" s="4">
        <f>DataInput!E23</f>
        <v>311360</v>
      </c>
      <c r="F13" s="4">
        <f>DataInput!F23</f>
        <v>295755</v>
      </c>
      <c r="G13" s="4">
        <f>DataInput!G23</f>
        <v>294612</v>
      </c>
      <c r="H13" s="4">
        <f>DataInput!H23</f>
        <v>306312</v>
      </c>
      <c r="I13" s="5"/>
      <c r="J13" s="5"/>
      <c r="K13" s="5"/>
      <c r="L13" s="5"/>
      <c r="N13" s="3">
        <f t="shared" si="2"/>
        <v>2018</v>
      </c>
      <c r="S13" s="4">
        <f>C13</f>
        <v>287305</v>
      </c>
      <c r="T13" s="4">
        <f t="shared" ref="T13:X13" si="7">D13</f>
        <v>307751</v>
      </c>
      <c r="U13" s="4">
        <f t="shared" si="7"/>
        <v>311360</v>
      </c>
      <c r="V13" s="4">
        <f t="shared" si="7"/>
        <v>295755</v>
      </c>
      <c r="W13" s="4">
        <f t="shared" si="7"/>
        <v>294612</v>
      </c>
      <c r="X13" s="4">
        <f t="shared" si="7"/>
        <v>306312</v>
      </c>
    </row>
    <row r="14" spans="2:24" x14ac:dyDescent="0.25">
      <c r="B14" s="3">
        <f t="shared" si="1"/>
        <v>2019</v>
      </c>
      <c r="C14" s="4">
        <f>DataInput!C24</f>
        <v>330971</v>
      </c>
      <c r="D14" s="4">
        <f>DataInput!D24</f>
        <v>338715</v>
      </c>
      <c r="E14" s="4">
        <f>DataInput!E24</f>
        <v>333343</v>
      </c>
      <c r="F14" s="4">
        <f>DataInput!F24</f>
        <v>340743</v>
      </c>
      <c r="G14" s="4">
        <f>DataInput!G24</f>
        <v>341553</v>
      </c>
      <c r="H14" s="5"/>
      <c r="I14" s="5"/>
      <c r="J14" s="5"/>
      <c r="K14" s="5"/>
      <c r="L14" s="5"/>
      <c r="N14" s="3">
        <f t="shared" si="2"/>
        <v>2019</v>
      </c>
      <c r="T14" s="4">
        <f>C14</f>
        <v>330971</v>
      </c>
      <c r="U14" s="4">
        <f t="shared" ref="U14:X14" si="8">D14</f>
        <v>338715</v>
      </c>
      <c r="V14" s="4">
        <f t="shared" si="8"/>
        <v>333343</v>
      </c>
      <c r="W14" s="4">
        <f t="shared" si="8"/>
        <v>340743</v>
      </c>
      <c r="X14" s="4">
        <f t="shared" si="8"/>
        <v>341553</v>
      </c>
    </row>
    <row r="15" spans="2:24" x14ac:dyDescent="0.25">
      <c r="B15" s="3">
        <f t="shared" si="1"/>
        <v>2020</v>
      </c>
      <c r="C15" s="4">
        <f>DataInput!C25</f>
        <v>328624</v>
      </c>
      <c r="D15" s="4">
        <f>DataInput!D25</f>
        <v>326496</v>
      </c>
      <c r="E15" s="4">
        <f>DataInput!E25</f>
        <v>314738</v>
      </c>
      <c r="F15" s="4">
        <f>DataInput!F25</f>
        <v>317486</v>
      </c>
      <c r="G15" s="5"/>
      <c r="H15" s="5"/>
      <c r="I15" s="5"/>
      <c r="J15" s="5"/>
      <c r="K15" s="5"/>
      <c r="L15" s="5"/>
      <c r="N15" s="3">
        <f t="shared" si="2"/>
        <v>2020</v>
      </c>
      <c r="S15" s="5"/>
      <c r="T15" s="5"/>
      <c r="U15" s="4">
        <f>C15</f>
        <v>328624</v>
      </c>
      <c r="V15" s="4">
        <f t="shared" ref="V15:X15" si="9">D15</f>
        <v>326496</v>
      </c>
      <c r="W15" s="4">
        <f t="shared" si="9"/>
        <v>314738</v>
      </c>
      <c r="X15" s="4">
        <f t="shared" si="9"/>
        <v>317486</v>
      </c>
    </row>
    <row r="16" spans="2:24" x14ac:dyDescent="0.25">
      <c r="B16" s="3">
        <f t="shared" si="1"/>
        <v>2021</v>
      </c>
      <c r="C16" s="4">
        <f>DataInput!C26</f>
        <v>401819</v>
      </c>
      <c r="D16" s="4">
        <f>DataInput!D26</f>
        <v>394487</v>
      </c>
      <c r="E16" s="4">
        <f>DataInput!E26</f>
        <v>391003</v>
      </c>
      <c r="F16" s="5"/>
      <c r="G16" s="5"/>
      <c r="H16" s="5"/>
      <c r="I16" s="5"/>
      <c r="J16" s="5"/>
      <c r="K16" s="5"/>
      <c r="L16" s="5"/>
      <c r="N16" s="3">
        <f t="shared" si="2"/>
        <v>2021</v>
      </c>
      <c r="S16" s="5"/>
      <c r="T16" s="5"/>
      <c r="V16" s="4">
        <f>C16</f>
        <v>401819</v>
      </c>
      <c r="W16" s="4">
        <f t="shared" ref="W16:X16" si="10">D16</f>
        <v>394487</v>
      </c>
      <c r="X16" s="4">
        <f t="shared" si="10"/>
        <v>391003</v>
      </c>
    </row>
    <row r="17" spans="2:24" x14ac:dyDescent="0.25">
      <c r="B17" s="3">
        <f>B18-1</f>
        <v>2022</v>
      </c>
      <c r="C17" s="4">
        <f>DataInput!C27</f>
        <v>454842</v>
      </c>
      <c r="D17" s="4">
        <f>DataInput!D27</f>
        <v>458269</v>
      </c>
      <c r="E17" s="5"/>
      <c r="F17" s="5"/>
      <c r="G17" s="5"/>
      <c r="H17" s="5"/>
      <c r="I17" s="5"/>
      <c r="J17" s="5"/>
      <c r="K17" s="5"/>
      <c r="L17" s="5"/>
      <c r="N17" s="3">
        <f>N18-1</f>
        <v>2022</v>
      </c>
      <c r="S17" s="5"/>
      <c r="T17" s="5"/>
      <c r="W17" s="4">
        <f>C17</f>
        <v>454842</v>
      </c>
      <c r="X17" s="4">
        <f>D17</f>
        <v>458269</v>
      </c>
    </row>
    <row r="18" spans="2:24" x14ac:dyDescent="0.25">
      <c r="B18" s="3">
        <f>CurrentAY</f>
        <v>2023</v>
      </c>
      <c r="C18" s="4">
        <f>DataInput!C28</f>
        <v>507905</v>
      </c>
      <c r="D18" s="5"/>
      <c r="E18" s="5"/>
      <c r="F18" s="5"/>
      <c r="G18" s="5"/>
      <c r="H18" s="5"/>
      <c r="I18" s="5"/>
      <c r="J18" s="5"/>
      <c r="K18" s="5"/>
      <c r="L18" s="5"/>
      <c r="N18" s="3">
        <f>CurrentAY</f>
        <v>2023</v>
      </c>
      <c r="S18" s="5"/>
      <c r="T18" s="5"/>
      <c r="X18" s="4">
        <f>C18</f>
        <v>507905</v>
      </c>
    </row>
    <row r="21" spans="2:24" x14ac:dyDescent="0.25">
      <c r="B21" s="13" t="str">
        <f>"Paid Loss &amp; DCC "&amp;"("&amp;Units&amp;")"</f>
        <v>Paid Loss &amp; DCC ($000s)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N21" s="13" t="str">
        <f>"Paid Loss &amp; DCC "&amp;"("&amp;Units&amp;")"</f>
        <v>Paid Loss &amp; DCC ($000s)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2:24" x14ac:dyDescent="0.25">
      <c r="B22" s="14" t="s">
        <v>2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N22" s="14" t="s">
        <v>2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4" spans="2:24" x14ac:dyDescent="0.25">
      <c r="B24" s="1" t="s">
        <v>0</v>
      </c>
      <c r="C24" s="2">
        <v>12</v>
      </c>
      <c r="D24" s="2">
        <f>C24+12</f>
        <v>24</v>
      </c>
      <c r="E24" s="2">
        <f t="shared" ref="E24:L24" si="11">D24+12</f>
        <v>36</v>
      </c>
      <c r="F24" s="2">
        <f t="shared" si="11"/>
        <v>48</v>
      </c>
      <c r="G24" s="2">
        <f t="shared" si="11"/>
        <v>60</v>
      </c>
      <c r="H24" s="2">
        <f t="shared" si="11"/>
        <v>72</v>
      </c>
      <c r="I24" s="2">
        <f t="shared" si="11"/>
        <v>84</v>
      </c>
      <c r="J24" s="2">
        <f t="shared" si="11"/>
        <v>96</v>
      </c>
      <c r="K24" s="2">
        <f t="shared" si="11"/>
        <v>108</v>
      </c>
      <c r="L24" s="2">
        <f t="shared" si="11"/>
        <v>120</v>
      </c>
      <c r="N24" s="1" t="s">
        <v>0</v>
      </c>
      <c r="O24" s="21">
        <f>DATE(CurrentAY-9,12,31)</f>
        <v>42004</v>
      </c>
      <c r="P24" s="21">
        <f>DATE(CurrentAY-8,12,31)</f>
        <v>42369</v>
      </c>
      <c r="Q24" s="21">
        <f>DATE(CurrentAY-7,12,31)</f>
        <v>42735</v>
      </c>
      <c r="R24" s="21">
        <f>DATE(CurrentAY-6,12,31)</f>
        <v>43100</v>
      </c>
      <c r="S24" s="21">
        <f>DATE(CurrentAY-5,12,31)</f>
        <v>43465</v>
      </c>
      <c r="T24" s="21">
        <f>DATE(CurrentAY-4,12,31)</f>
        <v>43830</v>
      </c>
      <c r="U24" s="21">
        <f>DATE(CurrentAY-3,12,31)</f>
        <v>44196</v>
      </c>
      <c r="V24" s="21">
        <f>DATE(CurrentAY-2,12,31)</f>
        <v>44561</v>
      </c>
      <c r="W24" s="21">
        <f>DATE(CurrentAY-1,12,31)</f>
        <v>44926</v>
      </c>
      <c r="X24" s="21">
        <f>DATE(CurrentAY-0,12,31)</f>
        <v>45291</v>
      </c>
    </row>
    <row r="26" spans="2:24" x14ac:dyDescent="0.25">
      <c r="B26" s="3">
        <f t="shared" ref="B26:B33" si="12">B27-1</f>
        <v>2014</v>
      </c>
      <c r="C26" s="4">
        <f>DataInput!C36</f>
        <v>12299</v>
      </c>
      <c r="D26" s="4">
        <f>DataInput!D36</f>
        <v>41042</v>
      </c>
      <c r="E26" s="4">
        <f>DataInput!E36</f>
        <v>75897</v>
      </c>
      <c r="F26" s="4">
        <f>DataInput!F36</f>
        <v>123669</v>
      </c>
      <c r="G26" s="4">
        <f>DataInput!G36</f>
        <v>155803</v>
      </c>
      <c r="H26" s="4">
        <f>DataInput!H36</f>
        <v>177608</v>
      </c>
      <c r="I26" s="4">
        <f>DataInput!I36</f>
        <v>187943</v>
      </c>
      <c r="J26" s="4">
        <f>DataInput!J36</f>
        <v>198591</v>
      </c>
      <c r="K26" s="4">
        <f>DataInput!K36</f>
        <v>204373</v>
      </c>
      <c r="L26" s="4">
        <f>DataInput!L36</f>
        <v>207180</v>
      </c>
      <c r="N26" s="3">
        <f t="shared" ref="N26:N33" si="13">N27-1</f>
        <v>2014</v>
      </c>
      <c r="O26" s="4">
        <f>C26</f>
        <v>12299</v>
      </c>
      <c r="P26" s="4">
        <f t="shared" ref="P26" si="14">D26</f>
        <v>41042</v>
      </c>
      <c r="Q26" s="4">
        <f t="shared" ref="Q26" si="15">E26</f>
        <v>75897</v>
      </c>
      <c r="R26" s="4">
        <f t="shared" ref="R26" si="16">F26</f>
        <v>123669</v>
      </c>
      <c r="S26" s="4">
        <f t="shared" ref="S26" si="17">G26</f>
        <v>155803</v>
      </c>
      <c r="T26" s="4">
        <f t="shared" ref="T26" si="18">H26</f>
        <v>177608</v>
      </c>
      <c r="U26" s="4">
        <f t="shared" ref="U26" si="19">I26</f>
        <v>187943</v>
      </c>
      <c r="V26" s="4">
        <f t="shared" ref="V26" si="20">J26</f>
        <v>198591</v>
      </c>
      <c r="W26" s="4">
        <f t="shared" ref="W26" si="21">K26</f>
        <v>204373</v>
      </c>
      <c r="X26" s="4">
        <f t="shared" ref="X26" si="22">L26</f>
        <v>207180</v>
      </c>
    </row>
    <row r="27" spans="2:24" x14ac:dyDescent="0.25">
      <c r="B27" s="3">
        <f t="shared" si="12"/>
        <v>2015</v>
      </c>
      <c r="C27" s="4">
        <f>DataInput!C37</f>
        <v>12568</v>
      </c>
      <c r="D27" s="4">
        <f>DataInput!D37</f>
        <v>39849</v>
      </c>
      <c r="E27" s="4">
        <f>DataInput!E37</f>
        <v>82361</v>
      </c>
      <c r="F27" s="4">
        <f>DataInput!F37</f>
        <v>127192</v>
      </c>
      <c r="G27" s="4">
        <f>DataInput!G37</f>
        <v>159332</v>
      </c>
      <c r="H27" s="4">
        <f>DataInput!H37</f>
        <v>173482</v>
      </c>
      <c r="I27" s="4">
        <f>DataInput!I37</f>
        <v>190479</v>
      </c>
      <c r="J27" s="4">
        <f>DataInput!J37</f>
        <v>197820</v>
      </c>
      <c r="K27" s="4">
        <f>DataInput!K37</f>
        <v>202867</v>
      </c>
      <c r="L27" s="5"/>
      <c r="N27" s="3">
        <f t="shared" si="13"/>
        <v>2015</v>
      </c>
      <c r="P27" s="4">
        <f>C27</f>
        <v>12568</v>
      </c>
      <c r="Q27" s="4">
        <f t="shared" ref="Q27" si="23">D27</f>
        <v>39849</v>
      </c>
      <c r="R27" s="4">
        <f t="shared" ref="R27" si="24">E27</f>
        <v>82361</v>
      </c>
      <c r="S27" s="4">
        <f t="shared" ref="S27" si="25">F27</f>
        <v>127192</v>
      </c>
      <c r="T27" s="4">
        <f t="shared" ref="T27" si="26">G27</f>
        <v>159332</v>
      </c>
      <c r="U27" s="4">
        <f t="shared" ref="U27" si="27">H27</f>
        <v>173482</v>
      </c>
      <c r="V27" s="4">
        <f t="shared" ref="V27" si="28">I27</f>
        <v>190479</v>
      </c>
      <c r="W27" s="4">
        <f t="shared" ref="W27" si="29">J27</f>
        <v>197820</v>
      </c>
      <c r="X27" s="4">
        <f t="shared" ref="X27" si="30">K27</f>
        <v>202867</v>
      </c>
    </row>
    <row r="28" spans="2:24" x14ac:dyDescent="0.25">
      <c r="B28" s="3">
        <f t="shared" si="12"/>
        <v>2016</v>
      </c>
      <c r="C28" s="4">
        <f>DataInput!C38</f>
        <v>13400</v>
      </c>
      <c r="D28" s="4">
        <f>DataInput!D38</f>
        <v>43236</v>
      </c>
      <c r="E28" s="4">
        <f>DataInput!E38</f>
        <v>89554</v>
      </c>
      <c r="F28" s="4">
        <f>DataInput!F38</f>
        <v>141578</v>
      </c>
      <c r="G28" s="4">
        <f>DataInput!G38</f>
        <v>176743</v>
      </c>
      <c r="H28" s="4">
        <f>DataInput!H38</f>
        <v>191665</v>
      </c>
      <c r="I28" s="4">
        <f>DataInput!I38</f>
        <v>208791</v>
      </c>
      <c r="J28" s="4">
        <f>DataInput!J38</f>
        <v>220354</v>
      </c>
      <c r="K28" s="5"/>
      <c r="L28" s="5"/>
      <c r="N28" s="3">
        <f t="shared" si="13"/>
        <v>2016</v>
      </c>
      <c r="Q28" s="4">
        <f>C28</f>
        <v>13400</v>
      </c>
      <c r="R28" s="4">
        <f t="shared" ref="R28" si="31">D28</f>
        <v>43236</v>
      </c>
      <c r="S28" s="4">
        <f t="shared" ref="S28" si="32">E28</f>
        <v>89554</v>
      </c>
      <c r="T28" s="4">
        <f t="shared" ref="T28" si="33">F28</f>
        <v>141578</v>
      </c>
      <c r="U28" s="4">
        <f t="shared" ref="U28" si="34">G28</f>
        <v>176743</v>
      </c>
      <c r="V28" s="4">
        <f t="shared" ref="V28" si="35">H28</f>
        <v>191665</v>
      </c>
      <c r="W28" s="4">
        <f t="shared" ref="W28" si="36">I28</f>
        <v>208791</v>
      </c>
      <c r="X28" s="4">
        <f t="shared" ref="X28" si="37">J28</f>
        <v>220354</v>
      </c>
    </row>
    <row r="29" spans="2:24" x14ac:dyDescent="0.25">
      <c r="B29" s="3">
        <f t="shared" si="12"/>
        <v>2017</v>
      </c>
      <c r="C29" s="4">
        <f>DataInput!C39</f>
        <v>16186</v>
      </c>
      <c r="D29" s="4">
        <f>DataInput!D39</f>
        <v>44360</v>
      </c>
      <c r="E29" s="4">
        <f>DataInput!E39</f>
        <v>91259</v>
      </c>
      <c r="F29" s="4">
        <f>DataInput!F39</f>
        <v>138368</v>
      </c>
      <c r="G29" s="4">
        <f>DataInput!G39</f>
        <v>174536</v>
      </c>
      <c r="H29" s="4">
        <f>DataInput!H39</f>
        <v>208071</v>
      </c>
      <c r="I29" s="4">
        <f>DataInput!I39</f>
        <v>247637</v>
      </c>
      <c r="J29" s="5"/>
      <c r="K29" s="5"/>
      <c r="L29" s="5"/>
      <c r="N29" s="3">
        <f t="shared" si="13"/>
        <v>2017</v>
      </c>
      <c r="R29" s="4">
        <f>C29</f>
        <v>16186</v>
      </c>
      <c r="S29" s="4">
        <f t="shared" ref="S29" si="38">D29</f>
        <v>44360</v>
      </c>
      <c r="T29" s="4">
        <f t="shared" ref="T29" si="39">E29</f>
        <v>91259</v>
      </c>
      <c r="U29" s="4">
        <f t="shared" ref="U29" si="40">F29</f>
        <v>138368</v>
      </c>
      <c r="V29" s="4">
        <f t="shared" ref="V29" si="41">G29</f>
        <v>174536</v>
      </c>
      <c r="W29" s="4">
        <f t="shared" ref="W29" si="42">H29</f>
        <v>208071</v>
      </c>
      <c r="X29" s="4">
        <f t="shared" ref="X29" si="43">I29</f>
        <v>247637</v>
      </c>
    </row>
    <row r="30" spans="2:24" x14ac:dyDescent="0.25">
      <c r="B30" s="3">
        <f t="shared" si="12"/>
        <v>2018</v>
      </c>
      <c r="C30" s="4">
        <f>DataInput!C40</f>
        <v>16305</v>
      </c>
      <c r="D30" s="4">
        <f>DataInput!D40</f>
        <v>51394</v>
      </c>
      <c r="E30" s="4">
        <f>DataInput!E40</f>
        <v>97306</v>
      </c>
      <c r="F30" s="4">
        <f>DataInput!F40</f>
        <v>144560</v>
      </c>
      <c r="G30" s="4">
        <f>DataInput!G40</f>
        <v>188716</v>
      </c>
      <c r="H30" s="4">
        <f>DataInput!H40</f>
        <v>226747</v>
      </c>
      <c r="I30" s="5"/>
      <c r="J30" s="5"/>
      <c r="K30" s="5"/>
      <c r="L30" s="5"/>
      <c r="N30" s="3">
        <f t="shared" si="13"/>
        <v>2018</v>
      </c>
      <c r="S30" s="4">
        <f>C30</f>
        <v>16305</v>
      </c>
      <c r="T30" s="4">
        <f t="shared" ref="T30" si="44">D30</f>
        <v>51394</v>
      </c>
      <c r="U30" s="4">
        <f t="shared" ref="U30" si="45">E30</f>
        <v>97306</v>
      </c>
      <c r="V30" s="4">
        <f t="shared" ref="V30" si="46">F30</f>
        <v>144560</v>
      </c>
      <c r="W30" s="4">
        <f t="shared" ref="W30" si="47">G30</f>
        <v>188716</v>
      </c>
      <c r="X30" s="4">
        <f t="shared" ref="X30" si="48">H30</f>
        <v>226747</v>
      </c>
    </row>
    <row r="31" spans="2:24" x14ac:dyDescent="0.25">
      <c r="B31" s="3">
        <f t="shared" si="12"/>
        <v>2019</v>
      </c>
      <c r="C31" s="4">
        <f>DataInput!C41</f>
        <v>14623</v>
      </c>
      <c r="D31" s="4">
        <f>DataInput!D41</f>
        <v>51115</v>
      </c>
      <c r="E31" s="4">
        <f>DataInput!E41</f>
        <v>95143</v>
      </c>
      <c r="F31" s="4">
        <f>DataInput!F41</f>
        <v>154841</v>
      </c>
      <c r="G31" s="4">
        <f>DataInput!G41</f>
        <v>207944</v>
      </c>
      <c r="H31" s="5"/>
      <c r="I31" s="5"/>
      <c r="J31" s="5"/>
      <c r="K31" s="5"/>
      <c r="L31" s="5"/>
      <c r="N31" s="3">
        <f t="shared" si="13"/>
        <v>2019</v>
      </c>
      <c r="T31" s="4">
        <f>C31</f>
        <v>14623</v>
      </c>
      <c r="U31" s="4">
        <f t="shared" ref="U31" si="49">D31</f>
        <v>51115</v>
      </c>
      <c r="V31" s="4">
        <f t="shared" ref="V31" si="50">E31</f>
        <v>95143</v>
      </c>
      <c r="W31" s="4">
        <f t="shared" ref="W31" si="51">F31</f>
        <v>154841</v>
      </c>
      <c r="X31" s="4">
        <f t="shared" ref="X31" si="52">G31</f>
        <v>207944</v>
      </c>
    </row>
    <row r="32" spans="2:24" x14ac:dyDescent="0.25">
      <c r="B32" s="3">
        <f t="shared" si="12"/>
        <v>2020</v>
      </c>
      <c r="C32" s="4">
        <f>DataInput!C42</f>
        <v>14734</v>
      </c>
      <c r="D32" s="4">
        <f>DataInput!D42</f>
        <v>43392</v>
      </c>
      <c r="E32" s="4">
        <f>DataInput!E42</f>
        <v>85111</v>
      </c>
      <c r="F32" s="4">
        <f>DataInput!F42</f>
        <v>143407</v>
      </c>
      <c r="G32" s="5"/>
      <c r="H32" s="5"/>
      <c r="I32" s="5"/>
      <c r="J32" s="5"/>
      <c r="K32" s="5"/>
      <c r="L32" s="5"/>
      <c r="N32" s="3">
        <f t="shared" si="13"/>
        <v>2020</v>
      </c>
      <c r="S32" s="5"/>
      <c r="T32" s="5"/>
      <c r="U32" s="4">
        <f>C32</f>
        <v>14734</v>
      </c>
      <c r="V32" s="4">
        <f t="shared" ref="V32" si="53">D32</f>
        <v>43392</v>
      </c>
      <c r="W32" s="4">
        <f t="shared" ref="W32" si="54">E32</f>
        <v>85111</v>
      </c>
      <c r="X32" s="4">
        <f t="shared" ref="X32" si="55">F32</f>
        <v>143407</v>
      </c>
    </row>
    <row r="33" spans="2:24" x14ac:dyDescent="0.25">
      <c r="B33" s="3">
        <f t="shared" si="12"/>
        <v>2021</v>
      </c>
      <c r="C33" s="4">
        <f>DataInput!C43</f>
        <v>22667</v>
      </c>
      <c r="D33" s="4">
        <f>DataInput!D43</f>
        <v>61523</v>
      </c>
      <c r="E33" s="4">
        <f>DataInput!E43</f>
        <v>120741</v>
      </c>
      <c r="F33" s="5"/>
      <c r="G33" s="5"/>
      <c r="H33" s="5"/>
      <c r="I33" s="5"/>
      <c r="J33" s="5"/>
      <c r="K33" s="5"/>
      <c r="L33" s="5"/>
      <c r="N33" s="3">
        <f t="shared" si="13"/>
        <v>2021</v>
      </c>
      <c r="S33" s="5"/>
      <c r="T33" s="5"/>
      <c r="V33" s="4">
        <f>C33</f>
        <v>22667</v>
      </c>
      <c r="W33" s="4">
        <f t="shared" ref="W33" si="56">D33</f>
        <v>61523</v>
      </c>
      <c r="X33" s="4">
        <f t="shared" ref="X33" si="57">E33</f>
        <v>120741</v>
      </c>
    </row>
    <row r="34" spans="2:24" x14ac:dyDescent="0.25">
      <c r="B34" s="3">
        <f>B35-1</f>
        <v>2022</v>
      </c>
      <c r="C34" s="4">
        <f>DataInput!C44</f>
        <v>24461</v>
      </c>
      <c r="D34" s="4">
        <f>DataInput!D44</f>
        <v>79273</v>
      </c>
      <c r="E34" s="5"/>
      <c r="F34" s="5"/>
      <c r="G34" s="5"/>
      <c r="H34" s="5"/>
      <c r="I34" s="5"/>
      <c r="J34" s="5"/>
      <c r="K34" s="5"/>
      <c r="L34" s="5"/>
      <c r="N34" s="3">
        <f>N35-1</f>
        <v>2022</v>
      </c>
      <c r="S34" s="5"/>
      <c r="T34" s="5"/>
      <c r="W34" s="4">
        <f>C34</f>
        <v>24461</v>
      </c>
      <c r="X34" s="4">
        <f>D34</f>
        <v>79273</v>
      </c>
    </row>
    <row r="35" spans="2:24" x14ac:dyDescent="0.25">
      <c r="B35" s="3">
        <f>CurrentAY</f>
        <v>2023</v>
      </c>
      <c r="C35" s="4">
        <f>DataInput!C45</f>
        <v>23406</v>
      </c>
      <c r="D35" s="5"/>
      <c r="E35" s="5"/>
      <c r="F35" s="5"/>
      <c r="G35" s="5"/>
      <c r="H35" s="5"/>
      <c r="I35" s="5"/>
      <c r="J35" s="5"/>
      <c r="K35" s="5"/>
      <c r="L35" s="5"/>
      <c r="N35" s="3">
        <f>CurrentAY</f>
        <v>2023</v>
      </c>
      <c r="S35" s="5"/>
      <c r="T35" s="5"/>
      <c r="X35" s="4">
        <f>C35</f>
        <v>23406</v>
      </c>
    </row>
    <row r="38" spans="2:24" x14ac:dyDescent="0.25">
      <c r="B38" s="11" t="str">
        <f>"Bulk and IBNR Including DCC "&amp;"("&amp;Units&amp;")"</f>
        <v>Bulk and IBNR Including DCC ($000s)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N38" s="11" t="str">
        <f>"Bulk and IBNR Including DCC "&amp;"("&amp;Units&amp;")"</f>
        <v>Bulk and IBNR Including DCC ($000s)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2:24" x14ac:dyDescent="0.25">
      <c r="B39" s="12" t="s">
        <v>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N39" s="12" t="s">
        <v>3</v>
      </c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1" spans="2:24" x14ac:dyDescent="0.25">
      <c r="B41" s="1" t="s">
        <v>0</v>
      </c>
      <c r="C41" s="2">
        <v>12</v>
      </c>
      <c r="D41" s="2">
        <f>C41+12</f>
        <v>24</v>
      </c>
      <c r="E41" s="2">
        <f t="shared" ref="E41:L41" si="58">D41+12</f>
        <v>36</v>
      </c>
      <c r="F41" s="2">
        <f t="shared" si="58"/>
        <v>48</v>
      </c>
      <c r="G41" s="2">
        <f t="shared" si="58"/>
        <v>60</v>
      </c>
      <c r="H41" s="2">
        <f t="shared" si="58"/>
        <v>72</v>
      </c>
      <c r="I41" s="2">
        <f t="shared" si="58"/>
        <v>84</v>
      </c>
      <c r="J41" s="2">
        <f t="shared" si="58"/>
        <v>96</v>
      </c>
      <c r="K41" s="2">
        <f t="shared" si="58"/>
        <v>108</v>
      </c>
      <c r="L41" s="2">
        <f t="shared" si="58"/>
        <v>120</v>
      </c>
      <c r="N41" s="1" t="s">
        <v>0</v>
      </c>
      <c r="O41" s="21">
        <f>DATE(CurrentAY-9,12,31)</f>
        <v>42004</v>
      </c>
      <c r="P41" s="21">
        <f>DATE(CurrentAY-8,12,31)</f>
        <v>42369</v>
      </c>
      <c r="Q41" s="21">
        <f>DATE(CurrentAY-7,12,31)</f>
        <v>42735</v>
      </c>
      <c r="R41" s="21">
        <f>DATE(CurrentAY-6,12,31)</f>
        <v>43100</v>
      </c>
      <c r="S41" s="21">
        <f>DATE(CurrentAY-5,12,31)</f>
        <v>43465</v>
      </c>
      <c r="T41" s="21">
        <f>DATE(CurrentAY-4,12,31)</f>
        <v>43830</v>
      </c>
      <c r="U41" s="21">
        <f>DATE(CurrentAY-3,12,31)</f>
        <v>44196</v>
      </c>
      <c r="V41" s="21">
        <f>DATE(CurrentAY-2,12,31)</f>
        <v>44561</v>
      </c>
      <c r="W41" s="21">
        <f>DATE(CurrentAY-1,12,31)</f>
        <v>44926</v>
      </c>
      <c r="X41" s="21">
        <f>DATE(CurrentAY-0,12,31)</f>
        <v>45291</v>
      </c>
    </row>
    <row r="43" spans="2:24" x14ac:dyDescent="0.25">
      <c r="B43" s="3">
        <f t="shared" ref="B43:B50" si="59">B44-1</f>
        <v>2014</v>
      </c>
      <c r="C43" s="4">
        <f>DataInput!C53</f>
        <v>148067</v>
      </c>
      <c r="D43" s="4">
        <f>DataInput!D53</f>
        <v>125780</v>
      </c>
      <c r="E43" s="4">
        <f>DataInput!E53</f>
        <v>106513</v>
      </c>
      <c r="F43" s="4">
        <f>DataInput!F53</f>
        <v>60477</v>
      </c>
      <c r="G43" s="4">
        <f>DataInput!G53</f>
        <v>40326</v>
      </c>
      <c r="H43" s="4">
        <f>DataInput!H53</f>
        <v>24784</v>
      </c>
      <c r="I43" s="4">
        <f>DataInput!I53</f>
        <v>13745</v>
      </c>
      <c r="J43" s="4">
        <f>DataInput!J53</f>
        <v>11191</v>
      </c>
      <c r="K43" s="4">
        <f>DataInput!K53</f>
        <v>10633</v>
      </c>
      <c r="L43" s="4">
        <f>DataInput!L53</f>
        <v>9610</v>
      </c>
      <c r="N43" s="3">
        <f t="shared" ref="N43:N50" si="60">N44-1</f>
        <v>2014</v>
      </c>
      <c r="O43" s="4">
        <f>C43</f>
        <v>148067</v>
      </c>
      <c r="P43" s="4">
        <f t="shared" ref="P43" si="61">D43</f>
        <v>125780</v>
      </c>
      <c r="Q43" s="4">
        <f t="shared" ref="Q43" si="62">E43</f>
        <v>106513</v>
      </c>
      <c r="R43" s="4">
        <f t="shared" ref="R43" si="63">F43</f>
        <v>60477</v>
      </c>
      <c r="S43" s="4">
        <f t="shared" ref="S43" si="64">G43</f>
        <v>40326</v>
      </c>
      <c r="T43" s="4">
        <f t="shared" ref="T43" si="65">H43</f>
        <v>24784</v>
      </c>
      <c r="U43" s="4">
        <f t="shared" ref="U43" si="66">I43</f>
        <v>13745</v>
      </c>
      <c r="V43" s="4">
        <f t="shared" ref="V43" si="67">J43</f>
        <v>11191</v>
      </c>
      <c r="W43" s="4">
        <f t="shared" ref="W43" si="68">K43</f>
        <v>10633</v>
      </c>
      <c r="X43" s="4">
        <f t="shared" ref="X43" si="69">L43</f>
        <v>9610</v>
      </c>
    </row>
    <row r="44" spans="2:24" x14ac:dyDescent="0.25">
      <c r="B44" s="3">
        <f t="shared" si="59"/>
        <v>2015</v>
      </c>
      <c r="C44" s="4">
        <f>DataInput!C54</f>
        <v>174927</v>
      </c>
      <c r="D44" s="4">
        <f>DataInput!D54</f>
        <v>138285</v>
      </c>
      <c r="E44" s="4">
        <f>DataInput!E54</f>
        <v>99595</v>
      </c>
      <c r="F44" s="4">
        <f>DataInput!F54</f>
        <v>66793</v>
      </c>
      <c r="G44" s="4">
        <f>DataInput!G54</f>
        <v>38722</v>
      </c>
      <c r="H44" s="4">
        <f>DataInput!H54</f>
        <v>28411</v>
      </c>
      <c r="I44" s="4">
        <f>DataInput!I54</f>
        <v>16287</v>
      </c>
      <c r="J44" s="4">
        <f>DataInput!J54</f>
        <v>11486</v>
      </c>
      <c r="K44" s="4">
        <f>DataInput!K54</f>
        <v>12322</v>
      </c>
      <c r="L44" s="5"/>
      <c r="N44" s="3">
        <f t="shared" si="60"/>
        <v>2015</v>
      </c>
      <c r="P44" s="4">
        <f>C44</f>
        <v>174927</v>
      </c>
      <c r="Q44" s="4">
        <f t="shared" ref="Q44" si="70">D44</f>
        <v>138285</v>
      </c>
      <c r="R44" s="4">
        <f t="shared" ref="R44" si="71">E44</f>
        <v>99595</v>
      </c>
      <c r="S44" s="4">
        <f t="shared" ref="S44" si="72">F44</f>
        <v>66793</v>
      </c>
      <c r="T44" s="4">
        <f t="shared" ref="T44" si="73">G44</f>
        <v>38722</v>
      </c>
      <c r="U44" s="4">
        <f t="shared" ref="U44" si="74">H44</f>
        <v>28411</v>
      </c>
      <c r="V44" s="4">
        <f t="shared" ref="V44" si="75">I44</f>
        <v>16287</v>
      </c>
      <c r="W44" s="4">
        <f t="shared" ref="W44" si="76">J44</f>
        <v>11486</v>
      </c>
      <c r="X44" s="4">
        <f t="shared" ref="X44" si="77">K44</f>
        <v>12322</v>
      </c>
    </row>
    <row r="45" spans="2:24" x14ac:dyDescent="0.25">
      <c r="B45" s="3">
        <f t="shared" si="59"/>
        <v>2016</v>
      </c>
      <c r="C45" s="4">
        <f>DataInput!C55</f>
        <v>208487</v>
      </c>
      <c r="D45" s="4">
        <f>DataInput!D55</f>
        <v>158425</v>
      </c>
      <c r="E45" s="4">
        <f>DataInput!E55</f>
        <v>127071</v>
      </c>
      <c r="F45" s="4">
        <f>DataInput!F55</f>
        <v>84275</v>
      </c>
      <c r="G45" s="4">
        <f>DataInput!G55</f>
        <v>52417</v>
      </c>
      <c r="H45" s="4">
        <f>DataInput!H55</f>
        <v>34140</v>
      </c>
      <c r="I45" s="4">
        <f>DataInput!I55</f>
        <v>21600</v>
      </c>
      <c r="J45" s="4">
        <f>DataInput!J55</f>
        <v>16267</v>
      </c>
      <c r="K45" s="5"/>
      <c r="L45" s="5"/>
      <c r="N45" s="3">
        <f t="shared" si="60"/>
        <v>2016</v>
      </c>
      <c r="Q45" s="4">
        <f>C45</f>
        <v>208487</v>
      </c>
      <c r="R45" s="4">
        <f t="shared" ref="R45" si="78">D45</f>
        <v>158425</v>
      </c>
      <c r="S45" s="4">
        <f t="shared" ref="S45" si="79">E45</f>
        <v>127071</v>
      </c>
      <c r="T45" s="4">
        <f t="shared" ref="T45" si="80">F45</f>
        <v>84275</v>
      </c>
      <c r="U45" s="4">
        <f t="shared" ref="U45" si="81">G45</f>
        <v>52417</v>
      </c>
      <c r="V45" s="4">
        <f t="shared" ref="V45" si="82">H45</f>
        <v>34140</v>
      </c>
      <c r="W45" s="4">
        <f t="shared" ref="W45" si="83">I45</f>
        <v>21600</v>
      </c>
      <c r="X45" s="4">
        <f t="shared" ref="X45" si="84">J45</f>
        <v>16267</v>
      </c>
    </row>
    <row r="46" spans="2:24" x14ac:dyDescent="0.25">
      <c r="B46" s="3">
        <f t="shared" si="59"/>
        <v>2017</v>
      </c>
      <c r="C46" s="4">
        <f>DataInput!C56</f>
        <v>224600</v>
      </c>
      <c r="D46" s="4">
        <f>DataInput!D56</f>
        <v>189527</v>
      </c>
      <c r="E46" s="4">
        <f>DataInput!E56</f>
        <v>140047</v>
      </c>
      <c r="F46" s="4">
        <f>DataInput!F56</f>
        <v>92455</v>
      </c>
      <c r="G46" s="4">
        <f>DataInput!G56</f>
        <v>48341</v>
      </c>
      <c r="H46" s="4">
        <f>DataInput!H56</f>
        <v>30792</v>
      </c>
      <c r="I46" s="4">
        <f>DataInput!I56</f>
        <v>25565</v>
      </c>
      <c r="J46" s="5"/>
      <c r="K46" s="5"/>
      <c r="L46" s="5"/>
      <c r="N46" s="3">
        <f t="shared" si="60"/>
        <v>2017</v>
      </c>
      <c r="R46" s="4">
        <f>C46</f>
        <v>224600</v>
      </c>
      <c r="S46" s="4">
        <f t="shared" ref="S46" si="85">D46</f>
        <v>189527</v>
      </c>
      <c r="T46" s="4">
        <f t="shared" ref="T46" si="86">E46</f>
        <v>140047</v>
      </c>
      <c r="U46" s="4">
        <f t="shared" ref="U46" si="87">F46</f>
        <v>92455</v>
      </c>
      <c r="V46" s="4">
        <f t="shared" ref="V46" si="88">G46</f>
        <v>48341</v>
      </c>
      <c r="W46" s="4">
        <f t="shared" ref="W46" si="89">H46</f>
        <v>30792</v>
      </c>
      <c r="X46" s="4">
        <f t="shared" ref="X46" si="90">I46</f>
        <v>25565</v>
      </c>
    </row>
    <row r="47" spans="2:24" x14ac:dyDescent="0.25">
      <c r="B47" s="3">
        <f t="shared" si="59"/>
        <v>2018</v>
      </c>
      <c r="C47" s="4">
        <f>DataInput!C57</f>
        <v>243097</v>
      </c>
      <c r="D47" s="4">
        <f>DataInput!D57</f>
        <v>201143</v>
      </c>
      <c r="E47" s="4">
        <f>DataInput!E57</f>
        <v>154353</v>
      </c>
      <c r="F47" s="4">
        <f>DataInput!F57</f>
        <v>97995</v>
      </c>
      <c r="G47" s="4">
        <f>DataInput!G57</f>
        <v>68678</v>
      </c>
      <c r="H47" s="4">
        <f>DataInput!H57</f>
        <v>43652</v>
      </c>
      <c r="I47" s="5"/>
      <c r="J47" s="5"/>
      <c r="K47" s="5"/>
      <c r="L47" s="5"/>
      <c r="N47" s="3">
        <f t="shared" si="60"/>
        <v>2018</v>
      </c>
      <c r="S47" s="4">
        <f>C47</f>
        <v>243097</v>
      </c>
      <c r="T47" s="4">
        <f t="shared" ref="T47" si="91">D47</f>
        <v>201143</v>
      </c>
      <c r="U47" s="4">
        <f t="shared" ref="U47" si="92">E47</f>
        <v>154353</v>
      </c>
      <c r="V47" s="4">
        <f t="shared" ref="V47" si="93">F47</f>
        <v>97995</v>
      </c>
      <c r="W47" s="4">
        <f t="shared" ref="W47" si="94">G47</f>
        <v>68678</v>
      </c>
      <c r="X47" s="4">
        <f t="shared" ref="X47" si="95">H47</f>
        <v>43652</v>
      </c>
    </row>
    <row r="48" spans="2:24" x14ac:dyDescent="0.25">
      <c r="B48" s="3">
        <f t="shared" si="59"/>
        <v>2019</v>
      </c>
      <c r="C48" s="4">
        <f>DataInput!C58</f>
        <v>286908</v>
      </c>
      <c r="D48" s="4">
        <f>DataInput!D58</f>
        <v>236148</v>
      </c>
      <c r="E48" s="4">
        <f>DataInput!E58</f>
        <v>175948</v>
      </c>
      <c r="F48" s="4">
        <f>DataInput!F58</f>
        <v>132411</v>
      </c>
      <c r="G48" s="4">
        <f>DataInput!G58</f>
        <v>83214</v>
      </c>
      <c r="H48" s="5"/>
      <c r="I48" s="5"/>
      <c r="J48" s="5"/>
      <c r="K48" s="5"/>
      <c r="L48" s="5"/>
      <c r="N48" s="3">
        <f t="shared" si="60"/>
        <v>2019</v>
      </c>
      <c r="T48" s="4">
        <f>C48</f>
        <v>286908</v>
      </c>
      <c r="U48" s="4">
        <f t="shared" ref="U48" si="96">D48</f>
        <v>236148</v>
      </c>
      <c r="V48" s="4">
        <f t="shared" ref="V48" si="97">E48</f>
        <v>175948</v>
      </c>
      <c r="W48" s="4">
        <f t="shared" ref="W48" si="98">F48</f>
        <v>132411</v>
      </c>
      <c r="X48" s="4">
        <f t="shared" ref="X48" si="99">G48</f>
        <v>83214</v>
      </c>
    </row>
    <row r="49" spans="2:24" x14ac:dyDescent="0.25">
      <c r="B49" s="3">
        <f t="shared" si="59"/>
        <v>2020</v>
      </c>
      <c r="C49" s="4">
        <f>DataInput!C59</f>
        <v>290912</v>
      </c>
      <c r="D49" s="4">
        <f>DataInput!D59</f>
        <v>235456</v>
      </c>
      <c r="E49" s="4">
        <f>DataInput!E59</f>
        <v>179945</v>
      </c>
      <c r="F49" s="4">
        <f>DataInput!F59</f>
        <v>119081</v>
      </c>
      <c r="G49" s="5"/>
      <c r="H49" s="5"/>
      <c r="I49" s="5"/>
      <c r="J49" s="5"/>
      <c r="K49" s="5"/>
      <c r="L49" s="5"/>
      <c r="N49" s="3">
        <f t="shared" si="60"/>
        <v>2020</v>
      </c>
      <c r="S49" s="5"/>
      <c r="T49" s="5"/>
      <c r="U49" s="4">
        <f>C49</f>
        <v>290912</v>
      </c>
      <c r="V49" s="4">
        <f t="shared" ref="V49" si="100">D49</f>
        <v>235456</v>
      </c>
      <c r="W49" s="4">
        <f t="shared" ref="W49" si="101">E49</f>
        <v>179945</v>
      </c>
      <c r="X49" s="4">
        <f t="shared" ref="X49" si="102">F49</f>
        <v>119081</v>
      </c>
    </row>
    <row r="50" spans="2:24" x14ac:dyDescent="0.25">
      <c r="B50" s="3">
        <f t="shared" si="59"/>
        <v>2021</v>
      </c>
      <c r="C50" s="4">
        <f>DataInput!C60</f>
        <v>343574</v>
      </c>
      <c r="D50" s="4">
        <f>DataInput!D60</f>
        <v>276575</v>
      </c>
      <c r="E50" s="4">
        <f>DataInput!E60</f>
        <v>195678</v>
      </c>
      <c r="F50" s="5"/>
      <c r="G50" s="5"/>
      <c r="H50" s="5"/>
      <c r="I50" s="5"/>
      <c r="J50" s="5"/>
      <c r="K50" s="5"/>
      <c r="L50" s="5"/>
      <c r="N50" s="3">
        <f t="shared" si="60"/>
        <v>2021</v>
      </c>
      <c r="S50" s="5"/>
      <c r="T50" s="5"/>
      <c r="V50" s="4">
        <f>C50</f>
        <v>343574</v>
      </c>
      <c r="W50" s="4">
        <f t="shared" ref="W50" si="103">D50</f>
        <v>276575</v>
      </c>
      <c r="X50" s="4">
        <f t="shared" ref="X50" si="104">E50</f>
        <v>195678</v>
      </c>
    </row>
    <row r="51" spans="2:24" x14ac:dyDescent="0.25">
      <c r="B51" s="3">
        <f>B52-1</f>
        <v>2022</v>
      </c>
      <c r="C51" s="4">
        <f>DataInput!C61</f>
        <v>393595</v>
      </c>
      <c r="D51" s="4">
        <f>DataInput!D61</f>
        <v>292314</v>
      </c>
      <c r="E51" s="5"/>
      <c r="F51" s="5"/>
      <c r="G51" s="5"/>
      <c r="H51" s="5"/>
      <c r="I51" s="5"/>
      <c r="J51" s="5"/>
      <c r="K51" s="5"/>
      <c r="L51" s="5"/>
      <c r="N51" s="3">
        <f>N52-1</f>
        <v>2022</v>
      </c>
      <c r="S51" s="5"/>
      <c r="T51" s="5"/>
      <c r="W51" s="4">
        <f>C51</f>
        <v>393595</v>
      </c>
      <c r="X51" s="4">
        <f>D51</f>
        <v>292314</v>
      </c>
    </row>
    <row r="52" spans="2:24" x14ac:dyDescent="0.25">
      <c r="B52" s="3">
        <f>CurrentAY</f>
        <v>2023</v>
      </c>
      <c r="C52" s="4">
        <f>DataInput!C62</f>
        <v>434185</v>
      </c>
      <c r="D52" s="5"/>
      <c r="E52" s="5"/>
      <c r="F52" s="5"/>
      <c r="G52" s="5"/>
      <c r="H52" s="5"/>
      <c r="I52" s="5"/>
      <c r="J52" s="5"/>
      <c r="K52" s="5"/>
      <c r="L52" s="5"/>
      <c r="N52" s="3">
        <f>CurrentAY</f>
        <v>2023</v>
      </c>
      <c r="S52" s="5"/>
      <c r="T52" s="5"/>
      <c r="X52" s="4">
        <f>C52</f>
        <v>434185</v>
      </c>
    </row>
    <row r="55" spans="2:24" x14ac:dyDescent="0.25">
      <c r="B55" s="17" t="str">
        <f>"Reported Loss &amp; DCC "&amp;"("&amp;Units&amp;")"</f>
        <v>Reported Loss &amp; DCC ($000s)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N55" s="17" t="str">
        <f>"Reported Loss &amp; DCC "&amp;"("&amp;Units&amp;")"</f>
        <v>Reported Loss &amp; DCC ($000s)</v>
      </c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2:24" x14ac:dyDescent="0.25">
      <c r="B56" s="18" t="s">
        <v>4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N56" s="18" t="s">
        <v>4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8" spans="2:24" x14ac:dyDescent="0.25">
      <c r="B58" s="1" t="s">
        <v>0</v>
      </c>
      <c r="C58" s="2">
        <v>12</v>
      </c>
      <c r="D58" s="2">
        <f>C58+12</f>
        <v>24</v>
      </c>
      <c r="E58" s="2">
        <f t="shared" ref="E58" si="105">D58+12</f>
        <v>36</v>
      </c>
      <c r="F58" s="2">
        <f t="shared" ref="F58" si="106">E58+12</f>
        <v>48</v>
      </c>
      <c r="G58" s="2">
        <f t="shared" ref="G58" si="107">F58+12</f>
        <v>60</v>
      </c>
      <c r="H58" s="2">
        <f t="shared" ref="H58" si="108">G58+12</f>
        <v>72</v>
      </c>
      <c r="I58" s="2">
        <f t="shared" ref="I58" si="109">H58+12</f>
        <v>84</v>
      </c>
      <c r="J58" s="2">
        <f t="shared" ref="J58" si="110">I58+12</f>
        <v>96</v>
      </c>
      <c r="K58" s="2">
        <f t="shared" ref="K58" si="111">J58+12</f>
        <v>108</v>
      </c>
      <c r="L58" s="2">
        <f t="shared" ref="L58" si="112">K58+12</f>
        <v>120</v>
      </c>
      <c r="N58" s="1" t="s">
        <v>0</v>
      </c>
      <c r="O58" s="21">
        <f>DATE(CurrentAY-9,12,31)</f>
        <v>42004</v>
      </c>
      <c r="P58" s="21">
        <f>DATE(CurrentAY-8,12,31)</f>
        <v>42369</v>
      </c>
      <c r="Q58" s="21">
        <f>DATE(CurrentAY-7,12,31)</f>
        <v>42735</v>
      </c>
      <c r="R58" s="21">
        <f>DATE(CurrentAY-6,12,31)</f>
        <v>43100</v>
      </c>
      <c r="S58" s="21">
        <f>DATE(CurrentAY-5,12,31)</f>
        <v>43465</v>
      </c>
      <c r="T58" s="21">
        <f>DATE(CurrentAY-4,12,31)</f>
        <v>43830</v>
      </c>
      <c r="U58" s="21">
        <f>DATE(CurrentAY-3,12,31)</f>
        <v>44196</v>
      </c>
      <c r="V58" s="21">
        <f>DATE(CurrentAY-2,12,31)</f>
        <v>44561</v>
      </c>
      <c r="W58" s="21">
        <f>DATE(CurrentAY-1,12,31)</f>
        <v>44926</v>
      </c>
      <c r="X58" s="21">
        <f>DATE(CurrentAY-0,12,31)</f>
        <v>45291</v>
      </c>
    </row>
    <row r="60" spans="2:24" x14ac:dyDescent="0.25">
      <c r="B60" s="3">
        <f t="shared" ref="B60:B67" si="113">B61-1</f>
        <v>2014</v>
      </c>
      <c r="C60" s="4">
        <f>C9-C43</f>
        <v>42497</v>
      </c>
      <c r="D60" s="4">
        <f t="shared" ref="D60:L60" si="114">D9-D43</f>
        <v>85789</v>
      </c>
      <c r="E60" s="4">
        <f t="shared" si="114"/>
        <v>119686</v>
      </c>
      <c r="F60" s="4">
        <f t="shared" si="114"/>
        <v>158327</v>
      </c>
      <c r="G60" s="4">
        <f t="shared" si="114"/>
        <v>174200</v>
      </c>
      <c r="H60" s="4">
        <f t="shared" si="114"/>
        <v>193984</v>
      </c>
      <c r="I60" s="4">
        <f t="shared" si="114"/>
        <v>201179</v>
      </c>
      <c r="J60" s="4">
        <f t="shared" si="114"/>
        <v>208930</v>
      </c>
      <c r="K60" s="4">
        <f t="shared" si="114"/>
        <v>209436</v>
      </c>
      <c r="L60" s="4">
        <f t="shared" si="114"/>
        <v>212090</v>
      </c>
      <c r="N60" s="3">
        <f t="shared" ref="N60:N67" si="115">N61-1</f>
        <v>2014</v>
      </c>
      <c r="O60" s="4">
        <f>C60</f>
        <v>42497</v>
      </c>
      <c r="P60" s="4">
        <f t="shared" ref="P60" si="116">D60</f>
        <v>85789</v>
      </c>
      <c r="Q60" s="4">
        <f t="shared" ref="Q60" si="117">E60</f>
        <v>119686</v>
      </c>
      <c r="R60" s="4">
        <f t="shared" ref="R60" si="118">F60</f>
        <v>158327</v>
      </c>
      <c r="S60" s="4">
        <f t="shared" ref="S60" si="119">G60</f>
        <v>174200</v>
      </c>
      <c r="T60" s="4">
        <f t="shared" ref="T60" si="120">H60</f>
        <v>193984</v>
      </c>
      <c r="U60" s="4">
        <f t="shared" ref="U60" si="121">I60</f>
        <v>201179</v>
      </c>
      <c r="V60" s="4">
        <f t="shared" ref="V60" si="122">J60</f>
        <v>208930</v>
      </c>
      <c r="W60" s="4">
        <f t="shared" ref="W60" si="123">K60</f>
        <v>209436</v>
      </c>
      <c r="X60" s="4">
        <f t="shared" ref="X60" si="124">L60</f>
        <v>212090</v>
      </c>
    </row>
    <row r="61" spans="2:24" x14ac:dyDescent="0.25">
      <c r="B61" s="3">
        <f t="shared" si="113"/>
        <v>2015</v>
      </c>
      <c r="C61" s="4">
        <f t="shared" ref="C61:D69" si="125">C10-C44</f>
        <v>42481</v>
      </c>
      <c r="D61" s="4">
        <f t="shared" ref="D61:K61" si="126">D10-D44</f>
        <v>79383</v>
      </c>
      <c r="E61" s="4">
        <f t="shared" si="126"/>
        <v>131728</v>
      </c>
      <c r="F61" s="4">
        <f t="shared" si="126"/>
        <v>163233</v>
      </c>
      <c r="G61" s="4">
        <f t="shared" si="126"/>
        <v>181954</v>
      </c>
      <c r="H61" s="4">
        <f t="shared" si="126"/>
        <v>192388</v>
      </c>
      <c r="I61" s="4">
        <f t="shared" si="126"/>
        <v>202934</v>
      </c>
      <c r="J61" s="4">
        <f t="shared" si="126"/>
        <v>208060</v>
      </c>
      <c r="K61" s="4">
        <f t="shared" si="126"/>
        <v>213279</v>
      </c>
      <c r="L61" s="5"/>
      <c r="N61" s="3">
        <f t="shared" si="115"/>
        <v>2015</v>
      </c>
      <c r="P61" s="4">
        <f>C61</f>
        <v>42481</v>
      </c>
      <c r="Q61" s="4">
        <f t="shared" ref="Q61" si="127">D61</f>
        <v>79383</v>
      </c>
      <c r="R61" s="4">
        <f t="shared" ref="R61" si="128">E61</f>
        <v>131728</v>
      </c>
      <c r="S61" s="4">
        <f t="shared" ref="S61" si="129">F61</f>
        <v>163233</v>
      </c>
      <c r="T61" s="4">
        <f t="shared" ref="T61" si="130">G61</f>
        <v>181954</v>
      </c>
      <c r="U61" s="4">
        <f t="shared" ref="U61" si="131">H61</f>
        <v>192388</v>
      </c>
      <c r="V61" s="4">
        <f t="shared" ref="V61" si="132">I61</f>
        <v>202934</v>
      </c>
      <c r="W61" s="4">
        <f t="shared" ref="W61" si="133">J61</f>
        <v>208060</v>
      </c>
      <c r="X61" s="4">
        <f t="shared" ref="X61" si="134">K61</f>
        <v>213279</v>
      </c>
    </row>
    <row r="62" spans="2:24" x14ac:dyDescent="0.25">
      <c r="B62" s="3">
        <f t="shared" si="113"/>
        <v>2016</v>
      </c>
      <c r="C62" s="4">
        <f t="shared" si="125"/>
        <v>40856</v>
      </c>
      <c r="D62" s="4">
        <f t="shared" ref="D62:J62" si="135">D11-D45</f>
        <v>93625</v>
      </c>
      <c r="E62" s="4">
        <f t="shared" si="135"/>
        <v>140658</v>
      </c>
      <c r="F62" s="4">
        <f t="shared" si="135"/>
        <v>177348</v>
      </c>
      <c r="G62" s="4">
        <f t="shared" si="135"/>
        <v>205004</v>
      </c>
      <c r="H62" s="4">
        <f t="shared" si="135"/>
        <v>215612</v>
      </c>
      <c r="I62" s="4">
        <f t="shared" si="135"/>
        <v>224184</v>
      </c>
      <c r="J62" s="4">
        <f t="shared" si="135"/>
        <v>231337</v>
      </c>
      <c r="K62" s="5"/>
      <c r="L62" s="5"/>
      <c r="N62" s="3">
        <f t="shared" si="115"/>
        <v>2016</v>
      </c>
      <c r="Q62" s="4">
        <f>C62</f>
        <v>40856</v>
      </c>
      <c r="R62" s="4">
        <f t="shared" ref="R62" si="136">D62</f>
        <v>93625</v>
      </c>
      <c r="S62" s="4">
        <f t="shared" ref="S62" si="137">E62</f>
        <v>140658</v>
      </c>
      <c r="T62" s="4">
        <f t="shared" ref="T62" si="138">F62</f>
        <v>177348</v>
      </c>
      <c r="U62" s="4">
        <f t="shared" ref="U62" si="139">G62</f>
        <v>205004</v>
      </c>
      <c r="V62" s="4">
        <f t="shared" ref="V62" si="140">H62</f>
        <v>215612</v>
      </c>
      <c r="W62" s="4">
        <f t="shared" ref="W62" si="141">I62</f>
        <v>224184</v>
      </c>
      <c r="X62" s="4">
        <f t="shared" ref="X62" si="142">J62</f>
        <v>231337</v>
      </c>
    </row>
    <row r="63" spans="2:24" x14ac:dyDescent="0.25">
      <c r="B63" s="3">
        <f t="shared" si="113"/>
        <v>2017</v>
      </c>
      <c r="C63" s="4">
        <f t="shared" si="125"/>
        <v>42290</v>
      </c>
      <c r="D63" s="4">
        <f t="shared" ref="D63:I63" si="143">D12-D46</f>
        <v>87646</v>
      </c>
      <c r="E63" s="4">
        <f t="shared" si="143"/>
        <v>145370</v>
      </c>
      <c r="F63" s="4">
        <f t="shared" si="143"/>
        <v>188888</v>
      </c>
      <c r="G63" s="4">
        <f t="shared" si="143"/>
        <v>222839</v>
      </c>
      <c r="H63" s="4">
        <f t="shared" si="143"/>
        <v>246476</v>
      </c>
      <c r="I63" s="4">
        <f t="shared" si="143"/>
        <v>267641</v>
      </c>
      <c r="J63" s="5"/>
      <c r="K63" s="5"/>
      <c r="L63" s="5"/>
      <c r="N63" s="3">
        <f t="shared" si="115"/>
        <v>2017</v>
      </c>
      <c r="R63" s="4">
        <f>C63</f>
        <v>42290</v>
      </c>
      <c r="S63" s="4">
        <f t="shared" ref="S63" si="144">D63</f>
        <v>87646</v>
      </c>
      <c r="T63" s="4">
        <f t="shared" ref="T63" si="145">E63</f>
        <v>145370</v>
      </c>
      <c r="U63" s="4">
        <f t="shared" ref="U63" si="146">F63</f>
        <v>188888</v>
      </c>
      <c r="V63" s="4">
        <f t="shared" ref="V63" si="147">G63</f>
        <v>222839</v>
      </c>
      <c r="W63" s="4">
        <f t="shared" ref="W63" si="148">H63</f>
        <v>246476</v>
      </c>
      <c r="X63" s="4">
        <f t="shared" ref="X63" si="149">I63</f>
        <v>267641</v>
      </c>
    </row>
    <row r="64" spans="2:24" x14ac:dyDescent="0.25">
      <c r="B64" s="3">
        <f t="shared" si="113"/>
        <v>2018</v>
      </c>
      <c r="C64" s="4">
        <f t="shared" si="125"/>
        <v>44208</v>
      </c>
      <c r="D64" s="4">
        <f t="shared" ref="D64:H64" si="150">D13-D47</f>
        <v>106608</v>
      </c>
      <c r="E64" s="4">
        <f t="shared" si="150"/>
        <v>157007</v>
      </c>
      <c r="F64" s="4">
        <f t="shared" si="150"/>
        <v>197760</v>
      </c>
      <c r="G64" s="4">
        <f t="shared" si="150"/>
        <v>225934</v>
      </c>
      <c r="H64" s="4">
        <f t="shared" si="150"/>
        <v>262660</v>
      </c>
      <c r="I64" s="5"/>
      <c r="J64" s="5"/>
      <c r="K64" s="5"/>
      <c r="L64" s="5"/>
      <c r="N64" s="3">
        <f t="shared" si="115"/>
        <v>2018</v>
      </c>
      <c r="S64" s="4">
        <f>C64</f>
        <v>44208</v>
      </c>
      <c r="T64" s="4">
        <f t="shared" ref="T64" si="151">D64</f>
        <v>106608</v>
      </c>
      <c r="U64" s="4">
        <f t="shared" ref="U64" si="152">E64</f>
        <v>157007</v>
      </c>
      <c r="V64" s="4">
        <f t="shared" ref="V64" si="153">F64</f>
        <v>197760</v>
      </c>
      <c r="W64" s="4">
        <f t="shared" ref="W64" si="154">G64</f>
        <v>225934</v>
      </c>
      <c r="X64" s="4">
        <f t="shared" ref="X64" si="155">H64</f>
        <v>262660</v>
      </c>
    </row>
    <row r="65" spans="2:24" x14ac:dyDescent="0.25">
      <c r="B65" s="3">
        <f t="shared" si="113"/>
        <v>2019</v>
      </c>
      <c r="C65" s="4">
        <f t="shared" si="125"/>
        <v>44063</v>
      </c>
      <c r="D65" s="4">
        <f t="shared" ref="D65:G65" si="156">D14-D48</f>
        <v>102567</v>
      </c>
      <c r="E65" s="4">
        <f t="shared" si="156"/>
        <v>157395</v>
      </c>
      <c r="F65" s="4">
        <f t="shared" si="156"/>
        <v>208332</v>
      </c>
      <c r="G65" s="4">
        <f t="shared" si="156"/>
        <v>258339</v>
      </c>
      <c r="H65" s="5"/>
      <c r="I65" s="5"/>
      <c r="J65" s="5"/>
      <c r="K65" s="5"/>
      <c r="L65" s="5"/>
      <c r="N65" s="3">
        <f t="shared" si="115"/>
        <v>2019</v>
      </c>
      <c r="T65" s="4">
        <f>C65</f>
        <v>44063</v>
      </c>
      <c r="U65" s="4">
        <f t="shared" ref="U65" si="157">D65</f>
        <v>102567</v>
      </c>
      <c r="V65" s="4">
        <f t="shared" ref="V65" si="158">E65</f>
        <v>157395</v>
      </c>
      <c r="W65" s="4">
        <f t="shared" ref="W65" si="159">F65</f>
        <v>208332</v>
      </c>
      <c r="X65" s="4">
        <f t="shared" ref="X65" si="160">G65</f>
        <v>258339</v>
      </c>
    </row>
    <row r="66" spans="2:24" x14ac:dyDescent="0.25">
      <c r="B66" s="3">
        <f t="shared" si="113"/>
        <v>2020</v>
      </c>
      <c r="C66" s="4">
        <f t="shared" si="125"/>
        <v>37712</v>
      </c>
      <c r="D66" s="4">
        <f t="shared" ref="D66:F66" si="161">D15-D49</f>
        <v>91040</v>
      </c>
      <c r="E66" s="4">
        <f t="shared" si="161"/>
        <v>134793</v>
      </c>
      <c r="F66" s="4">
        <f t="shared" si="161"/>
        <v>198405</v>
      </c>
      <c r="G66" s="5"/>
      <c r="H66" s="5"/>
      <c r="I66" s="5"/>
      <c r="J66" s="5"/>
      <c r="K66" s="5"/>
      <c r="L66" s="5"/>
      <c r="N66" s="3">
        <f t="shared" si="115"/>
        <v>2020</v>
      </c>
      <c r="S66" s="5"/>
      <c r="T66" s="5"/>
      <c r="U66" s="4">
        <f>C66</f>
        <v>37712</v>
      </c>
      <c r="V66" s="4">
        <f t="shared" ref="V66" si="162">D66</f>
        <v>91040</v>
      </c>
      <c r="W66" s="4">
        <f t="shared" ref="W66" si="163">E66</f>
        <v>134793</v>
      </c>
      <c r="X66" s="4">
        <f t="shared" ref="X66" si="164">F66</f>
        <v>198405</v>
      </c>
    </row>
    <row r="67" spans="2:24" x14ac:dyDescent="0.25">
      <c r="B67" s="3">
        <f t="shared" si="113"/>
        <v>2021</v>
      </c>
      <c r="C67" s="4">
        <f t="shared" si="125"/>
        <v>58245</v>
      </c>
      <c r="D67" s="4">
        <f t="shared" ref="D67:E67" si="165">D16-D50</f>
        <v>117912</v>
      </c>
      <c r="E67" s="4">
        <f t="shared" si="165"/>
        <v>195325</v>
      </c>
      <c r="F67" s="5"/>
      <c r="G67" s="5"/>
      <c r="H67" s="5"/>
      <c r="I67" s="5"/>
      <c r="J67" s="5"/>
      <c r="K67" s="5"/>
      <c r="L67" s="5"/>
      <c r="N67" s="3">
        <f t="shared" si="115"/>
        <v>2021</v>
      </c>
      <c r="S67" s="5"/>
      <c r="T67" s="5"/>
      <c r="V67" s="4">
        <f>C67</f>
        <v>58245</v>
      </c>
      <c r="W67" s="4">
        <f t="shared" ref="W67" si="166">D67</f>
        <v>117912</v>
      </c>
      <c r="X67" s="4">
        <f t="shared" ref="X67" si="167">E67</f>
        <v>195325</v>
      </c>
    </row>
    <row r="68" spans="2:24" x14ac:dyDescent="0.25">
      <c r="B68" s="3">
        <f>B69-1</f>
        <v>2022</v>
      </c>
      <c r="C68" s="4">
        <f t="shared" si="125"/>
        <v>61247</v>
      </c>
      <c r="D68" s="4">
        <f t="shared" si="125"/>
        <v>165955</v>
      </c>
      <c r="E68" s="5"/>
      <c r="F68" s="5"/>
      <c r="G68" s="5"/>
      <c r="H68" s="5"/>
      <c r="I68" s="5"/>
      <c r="J68" s="5"/>
      <c r="K68" s="5"/>
      <c r="L68" s="5"/>
      <c r="N68" s="3">
        <f>N69-1</f>
        <v>2022</v>
      </c>
      <c r="S68" s="5"/>
      <c r="T68" s="5"/>
      <c r="W68" s="4">
        <f>C68</f>
        <v>61247</v>
      </c>
      <c r="X68" s="4">
        <f>D68</f>
        <v>165955</v>
      </c>
    </row>
    <row r="69" spans="2:24" x14ac:dyDescent="0.25">
      <c r="B69" s="3">
        <f>CurrentAY</f>
        <v>2023</v>
      </c>
      <c r="C69" s="4">
        <f t="shared" si="125"/>
        <v>73720</v>
      </c>
      <c r="D69" s="5"/>
      <c r="E69" s="5"/>
      <c r="F69" s="5"/>
      <c r="G69" s="5"/>
      <c r="H69" s="5"/>
      <c r="I69" s="5"/>
      <c r="J69" s="5"/>
      <c r="K69" s="5"/>
      <c r="L69" s="5"/>
      <c r="N69" s="3">
        <f>CurrentAY</f>
        <v>2023</v>
      </c>
      <c r="S69" s="5"/>
      <c r="T69" s="5"/>
      <c r="X69" s="4">
        <f>C69</f>
        <v>73720</v>
      </c>
    </row>
    <row r="72" spans="2:24" x14ac:dyDescent="0.25">
      <c r="B72" s="9" t="str">
        <f>"Case Reserves Including DCC "&amp;"("&amp;Units&amp;")"</f>
        <v>Case Reserves Including DCC ($000s)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N72" s="9" t="str">
        <f>"Case Reserves Including DCC "&amp;"("&amp;Units&amp;")"</f>
        <v>Case Reserves Including DCC ($000s)</v>
      </c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2:24" x14ac:dyDescent="0.25">
      <c r="B73" s="10" t="s">
        <v>5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N73" s="10" t="s">
        <v>5</v>
      </c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5" spans="2:24" x14ac:dyDescent="0.25">
      <c r="B75" s="1" t="s">
        <v>0</v>
      </c>
      <c r="C75" s="2">
        <v>12</v>
      </c>
      <c r="D75" s="2">
        <f>C75+12</f>
        <v>24</v>
      </c>
      <c r="E75" s="2">
        <f t="shared" ref="E75" si="168">D75+12</f>
        <v>36</v>
      </c>
      <c r="F75" s="2">
        <f t="shared" ref="F75" si="169">E75+12</f>
        <v>48</v>
      </c>
      <c r="G75" s="2">
        <f t="shared" ref="G75" si="170">F75+12</f>
        <v>60</v>
      </c>
      <c r="H75" s="2">
        <f t="shared" ref="H75" si="171">G75+12</f>
        <v>72</v>
      </c>
      <c r="I75" s="2">
        <f t="shared" ref="I75" si="172">H75+12</f>
        <v>84</v>
      </c>
      <c r="J75" s="2">
        <f t="shared" ref="J75" si="173">I75+12</f>
        <v>96</v>
      </c>
      <c r="K75" s="2">
        <f t="shared" ref="K75" si="174">J75+12</f>
        <v>108</v>
      </c>
      <c r="L75" s="2">
        <f t="shared" ref="L75" si="175">K75+12</f>
        <v>120</v>
      </c>
      <c r="N75" s="1" t="s">
        <v>0</v>
      </c>
      <c r="O75" s="21">
        <f>DATE(CurrentAY-9,12,31)</f>
        <v>42004</v>
      </c>
      <c r="P75" s="21">
        <f>DATE(CurrentAY-8,12,31)</f>
        <v>42369</v>
      </c>
      <c r="Q75" s="21">
        <f>DATE(CurrentAY-7,12,31)</f>
        <v>42735</v>
      </c>
      <c r="R75" s="21">
        <f>DATE(CurrentAY-6,12,31)</f>
        <v>43100</v>
      </c>
      <c r="S75" s="21">
        <f>DATE(CurrentAY-5,12,31)</f>
        <v>43465</v>
      </c>
      <c r="T75" s="21">
        <f>DATE(CurrentAY-4,12,31)</f>
        <v>43830</v>
      </c>
      <c r="U75" s="21">
        <f>DATE(CurrentAY-3,12,31)</f>
        <v>44196</v>
      </c>
      <c r="V75" s="21">
        <f>DATE(CurrentAY-2,12,31)</f>
        <v>44561</v>
      </c>
      <c r="W75" s="21">
        <f>DATE(CurrentAY-1,12,31)</f>
        <v>44926</v>
      </c>
      <c r="X75" s="21">
        <f>DATE(CurrentAY-0,12,31)</f>
        <v>45291</v>
      </c>
    </row>
    <row r="77" spans="2:24" x14ac:dyDescent="0.25">
      <c r="B77" s="3">
        <f t="shared" ref="B77:B84" si="176">B78-1</f>
        <v>2014</v>
      </c>
      <c r="C77" s="4">
        <f>C9-C26-C43</f>
        <v>30198</v>
      </c>
      <c r="D77" s="4">
        <f>D9-D26-D43</f>
        <v>44747</v>
      </c>
      <c r="E77" s="4">
        <f t="shared" ref="E77:L77" si="177">E9-E26-E43</f>
        <v>43789</v>
      </c>
      <c r="F77" s="4">
        <f t="shared" si="177"/>
        <v>34658</v>
      </c>
      <c r="G77" s="4">
        <f t="shared" si="177"/>
        <v>18397</v>
      </c>
      <c r="H77" s="4">
        <f t="shared" si="177"/>
        <v>16376</v>
      </c>
      <c r="I77" s="4">
        <f t="shared" si="177"/>
        <v>13236</v>
      </c>
      <c r="J77" s="4">
        <f t="shared" si="177"/>
        <v>10339</v>
      </c>
      <c r="K77" s="4">
        <f t="shared" si="177"/>
        <v>5063</v>
      </c>
      <c r="L77" s="4">
        <f t="shared" si="177"/>
        <v>4910</v>
      </c>
      <c r="N77" s="3">
        <f t="shared" ref="N77:N84" si="178">N78-1</f>
        <v>2014</v>
      </c>
      <c r="O77" s="4">
        <f>C77</f>
        <v>30198</v>
      </c>
      <c r="P77" s="4">
        <f t="shared" ref="P77" si="179">D77</f>
        <v>44747</v>
      </c>
      <c r="Q77" s="4">
        <f t="shared" ref="Q77" si="180">E77</f>
        <v>43789</v>
      </c>
      <c r="R77" s="4">
        <f t="shared" ref="R77" si="181">F77</f>
        <v>34658</v>
      </c>
      <c r="S77" s="4">
        <f t="shared" ref="S77" si="182">G77</f>
        <v>18397</v>
      </c>
      <c r="T77" s="4">
        <f t="shared" ref="T77" si="183">H77</f>
        <v>16376</v>
      </c>
      <c r="U77" s="4">
        <f t="shared" ref="U77" si="184">I77</f>
        <v>13236</v>
      </c>
      <c r="V77" s="4">
        <f t="shared" ref="V77" si="185">J77</f>
        <v>10339</v>
      </c>
      <c r="W77" s="4">
        <f t="shared" ref="W77" si="186">K77</f>
        <v>5063</v>
      </c>
      <c r="X77" s="4">
        <f t="shared" ref="X77" si="187">L77</f>
        <v>4910</v>
      </c>
    </row>
    <row r="78" spans="2:24" x14ac:dyDescent="0.25">
      <c r="B78" s="3">
        <f t="shared" si="176"/>
        <v>2015</v>
      </c>
      <c r="C78" s="4">
        <f t="shared" ref="C78:D86" si="188">C10-C27-C44</f>
        <v>29913</v>
      </c>
      <c r="D78" s="4">
        <f t="shared" ref="D78:J78" si="189">D10-D27-D44</f>
        <v>39534</v>
      </c>
      <c r="E78" s="4">
        <f t="shared" si="189"/>
        <v>49367</v>
      </c>
      <c r="F78" s="4">
        <f t="shared" si="189"/>
        <v>36041</v>
      </c>
      <c r="G78" s="4">
        <f t="shared" si="189"/>
        <v>22622</v>
      </c>
      <c r="H78" s="4">
        <f t="shared" si="189"/>
        <v>18906</v>
      </c>
      <c r="I78" s="4">
        <f t="shared" si="189"/>
        <v>12455</v>
      </c>
      <c r="J78" s="4">
        <f t="shared" si="189"/>
        <v>10240</v>
      </c>
      <c r="K78" s="4">
        <f t="shared" ref="K78" si="190">K10-K27-K44</f>
        <v>10412</v>
      </c>
      <c r="L78" s="5"/>
      <c r="N78" s="3">
        <f t="shared" si="178"/>
        <v>2015</v>
      </c>
      <c r="P78" s="4">
        <f>C78</f>
        <v>29913</v>
      </c>
      <c r="Q78" s="4">
        <f t="shared" ref="Q78" si="191">D78</f>
        <v>39534</v>
      </c>
      <c r="R78" s="4">
        <f t="shared" ref="R78" si="192">E78</f>
        <v>49367</v>
      </c>
      <c r="S78" s="4">
        <f t="shared" ref="S78" si="193">F78</f>
        <v>36041</v>
      </c>
      <c r="T78" s="4">
        <f t="shared" ref="T78" si="194">G78</f>
        <v>22622</v>
      </c>
      <c r="U78" s="4">
        <f t="shared" ref="U78" si="195">H78</f>
        <v>18906</v>
      </c>
      <c r="V78" s="4">
        <f t="shared" ref="V78" si="196">I78</f>
        <v>12455</v>
      </c>
      <c r="W78" s="4">
        <f t="shared" ref="W78" si="197">J78</f>
        <v>10240</v>
      </c>
      <c r="X78" s="4">
        <f t="shared" ref="X78" si="198">K78</f>
        <v>10412</v>
      </c>
    </row>
    <row r="79" spans="2:24" x14ac:dyDescent="0.25">
      <c r="B79" s="3">
        <f t="shared" si="176"/>
        <v>2016</v>
      </c>
      <c r="C79" s="4">
        <f t="shared" si="188"/>
        <v>27456</v>
      </c>
      <c r="D79" s="4">
        <f t="shared" ref="D79:J79" si="199">D11-D28-D45</f>
        <v>50389</v>
      </c>
      <c r="E79" s="4">
        <f t="shared" si="199"/>
        <v>51104</v>
      </c>
      <c r="F79" s="4">
        <f t="shared" si="199"/>
        <v>35770</v>
      </c>
      <c r="G79" s="4">
        <f t="shared" si="199"/>
        <v>28261</v>
      </c>
      <c r="H79" s="4">
        <f t="shared" si="199"/>
        <v>23947</v>
      </c>
      <c r="I79" s="4">
        <f t="shared" si="199"/>
        <v>15393</v>
      </c>
      <c r="J79" s="4">
        <f t="shared" si="199"/>
        <v>10983</v>
      </c>
      <c r="K79" s="5"/>
      <c r="L79" s="5"/>
      <c r="N79" s="3">
        <f t="shared" si="178"/>
        <v>2016</v>
      </c>
      <c r="Q79" s="4">
        <f>C79</f>
        <v>27456</v>
      </c>
      <c r="R79" s="4">
        <f t="shared" ref="R79" si="200">D79</f>
        <v>50389</v>
      </c>
      <c r="S79" s="4">
        <f t="shared" ref="S79" si="201">E79</f>
        <v>51104</v>
      </c>
      <c r="T79" s="4">
        <f t="shared" ref="T79" si="202">F79</f>
        <v>35770</v>
      </c>
      <c r="U79" s="4">
        <f t="shared" ref="U79" si="203">G79</f>
        <v>28261</v>
      </c>
      <c r="V79" s="4">
        <f t="shared" ref="V79" si="204">H79</f>
        <v>23947</v>
      </c>
      <c r="W79" s="4">
        <f t="shared" ref="W79" si="205">I79</f>
        <v>15393</v>
      </c>
      <c r="X79" s="4">
        <f t="shared" ref="X79" si="206">J79</f>
        <v>10983</v>
      </c>
    </row>
    <row r="80" spans="2:24" x14ac:dyDescent="0.25">
      <c r="B80" s="3">
        <f t="shared" si="176"/>
        <v>2017</v>
      </c>
      <c r="C80" s="4">
        <f t="shared" si="188"/>
        <v>26104</v>
      </c>
      <c r="D80" s="4">
        <f t="shared" ref="D80:I80" si="207">D12-D29-D46</f>
        <v>43286</v>
      </c>
      <c r="E80" s="4">
        <f t="shared" si="207"/>
        <v>54111</v>
      </c>
      <c r="F80" s="4">
        <f t="shared" si="207"/>
        <v>50520</v>
      </c>
      <c r="G80" s="4">
        <f t="shared" si="207"/>
        <v>48303</v>
      </c>
      <c r="H80" s="4">
        <f t="shared" si="207"/>
        <v>38405</v>
      </c>
      <c r="I80" s="4">
        <f t="shared" si="207"/>
        <v>20004</v>
      </c>
      <c r="J80" s="5"/>
      <c r="K80" s="5"/>
      <c r="L80" s="5"/>
      <c r="N80" s="3">
        <f t="shared" si="178"/>
        <v>2017</v>
      </c>
      <c r="R80" s="4">
        <f>C80</f>
        <v>26104</v>
      </c>
      <c r="S80" s="4">
        <f t="shared" ref="S80" si="208">D80</f>
        <v>43286</v>
      </c>
      <c r="T80" s="4">
        <f t="shared" ref="T80" si="209">E80</f>
        <v>54111</v>
      </c>
      <c r="U80" s="4">
        <f t="shared" ref="U80" si="210">F80</f>
        <v>50520</v>
      </c>
      <c r="V80" s="4">
        <f t="shared" ref="V80" si="211">G80</f>
        <v>48303</v>
      </c>
      <c r="W80" s="4">
        <f t="shared" ref="W80" si="212">H80</f>
        <v>38405</v>
      </c>
      <c r="X80" s="4">
        <f t="shared" ref="X80" si="213">I80</f>
        <v>20004</v>
      </c>
    </row>
    <row r="81" spans="2:24" x14ac:dyDescent="0.25">
      <c r="B81" s="3">
        <f t="shared" si="176"/>
        <v>2018</v>
      </c>
      <c r="C81" s="4">
        <f t="shared" si="188"/>
        <v>27903</v>
      </c>
      <c r="D81" s="4">
        <f t="shared" ref="D81:H81" si="214">D13-D30-D47</f>
        <v>55214</v>
      </c>
      <c r="E81" s="4">
        <f t="shared" si="214"/>
        <v>59701</v>
      </c>
      <c r="F81" s="4">
        <f t="shared" si="214"/>
        <v>53200</v>
      </c>
      <c r="G81" s="4">
        <f t="shared" si="214"/>
        <v>37218</v>
      </c>
      <c r="H81" s="4">
        <f t="shared" si="214"/>
        <v>35913</v>
      </c>
      <c r="I81" s="5"/>
      <c r="J81" s="5"/>
      <c r="K81" s="5"/>
      <c r="L81" s="5"/>
      <c r="N81" s="3">
        <f t="shared" si="178"/>
        <v>2018</v>
      </c>
      <c r="S81" s="4">
        <f>C81</f>
        <v>27903</v>
      </c>
      <c r="T81" s="4">
        <f t="shared" ref="T81" si="215">D81</f>
        <v>55214</v>
      </c>
      <c r="U81" s="4">
        <f t="shared" ref="U81" si="216">E81</f>
        <v>59701</v>
      </c>
      <c r="V81" s="4">
        <f t="shared" ref="V81" si="217">F81</f>
        <v>53200</v>
      </c>
      <c r="W81" s="4">
        <f t="shared" ref="W81" si="218">G81</f>
        <v>37218</v>
      </c>
      <c r="X81" s="4">
        <f t="shared" ref="X81" si="219">H81</f>
        <v>35913</v>
      </c>
    </row>
    <row r="82" spans="2:24" x14ac:dyDescent="0.25">
      <c r="B82" s="3">
        <f t="shared" si="176"/>
        <v>2019</v>
      </c>
      <c r="C82" s="4">
        <f t="shared" si="188"/>
        <v>29440</v>
      </c>
      <c r="D82" s="4">
        <f t="shared" ref="D82:G82" si="220">D14-D31-D48</f>
        <v>51452</v>
      </c>
      <c r="E82" s="4">
        <f t="shared" si="220"/>
        <v>62252</v>
      </c>
      <c r="F82" s="4">
        <f t="shared" si="220"/>
        <v>53491</v>
      </c>
      <c r="G82" s="4">
        <f t="shared" si="220"/>
        <v>50395</v>
      </c>
      <c r="H82" s="5"/>
      <c r="I82" s="5"/>
      <c r="J82" s="5"/>
      <c r="K82" s="5"/>
      <c r="L82" s="5"/>
      <c r="N82" s="3">
        <f t="shared" si="178"/>
        <v>2019</v>
      </c>
      <c r="T82" s="4">
        <f>C82</f>
        <v>29440</v>
      </c>
      <c r="U82" s="4">
        <f t="shared" ref="U82" si="221">D82</f>
        <v>51452</v>
      </c>
      <c r="V82" s="4">
        <f t="shared" ref="V82" si="222">E82</f>
        <v>62252</v>
      </c>
      <c r="W82" s="4">
        <f t="shared" ref="W82" si="223">F82</f>
        <v>53491</v>
      </c>
      <c r="X82" s="4">
        <f t="shared" ref="X82" si="224">G82</f>
        <v>50395</v>
      </c>
    </row>
    <row r="83" spans="2:24" x14ac:dyDescent="0.25">
      <c r="B83" s="3">
        <f t="shared" si="176"/>
        <v>2020</v>
      </c>
      <c r="C83" s="4">
        <f t="shared" si="188"/>
        <v>22978</v>
      </c>
      <c r="D83" s="4">
        <f t="shared" ref="D83:F83" si="225">D15-D32-D49</f>
        <v>47648</v>
      </c>
      <c r="E83" s="4">
        <f t="shared" si="225"/>
        <v>49682</v>
      </c>
      <c r="F83" s="4">
        <f t="shared" si="225"/>
        <v>54998</v>
      </c>
      <c r="G83" s="5"/>
      <c r="H83" s="5"/>
      <c r="I83" s="5"/>
      <c r="J83" s="5"/>
      <c r="K83" s="5"/>
      <c r="L83" s="5"/>
      <c r="N83" s="3">
        <f t="shared" si="178"/>
        <v>2020</v>
      </c>
      <c r="S83" s="5"/>
      <c r="T83" s="5"/>
      <c r="U83" s="4">
        <f>C83</f>
        <v>22978</v>
      </c>
      <c r="V83" s="4">
        <f t="shared" ref="V83" si="226">D83</f>
        <v>47648</v>
      </c>
      <c r="W83" s="4">
        <f t="shared" ref="W83" si="227">E83</f>
        <v>49682</v>
      </c>
      <c r="X83" s="4">
        <f t="shared" ref="X83" si="228">F83</f>
        <v>54998</v>
      </c>
    </row>
    <row r="84" spans="2:24" x14ac:dyDescent="0.25">
      <c r="B84" s="3">
        <f t="shared" si="176"/>
        <v>2021</v>
      </c>
      <c r="C84" s="4">
        <f t="shared" si="188"/>
        <v>35578</v>
      </c>
      <c r="D84" s="4">
        <f t="shared" ref="D84:E84" si="229">D16-D33-D50</f>
        <v>56389</v>
      </c>
      <c r="E84" s="4">
        <f t="shared" si="229"/>
        <v>74584</v>
      </c>
      <c r="F84" s="5"/>
      <c r="G84" s="5"/>
      <c r="H84" s="5"/>
      <c r="I84" s="5"/>
      <c r="J84" s="5"/>
      <c r="K84" s="5"/>
      <c r="L84" s="5"/>
      <c r="N84" s="3">
        <f t="shared" si="178"/>
        <v>2021</v>
      </c>
      <c r="S84" s="5"/>
      <c r="T84" s="5"/>
      <c r="V84" s="4">
        <f>C84</f>
        <v>35578</v>
      </c>
      <c r="W84" s="4">
        <f t="shared" ref="W84" si="230">D84</f>
        <v>56389</v>
      </c>
      <c r="X84" s="4">
        <f t="shared" ref="X84" si="231">E84</f>
        <v>74584</v>
      </c>
    </row>
    <row r="85" spans="2:24" x14ac:dyDescent="0.25">
      <c r="B85" s="3">
        <f>B86-1</f>
        <v>2022</v>
      </c>
      <c r="C85" s="4">
        <f t="shared" si="188"/>
        <v>36786</v>
      </c>
      <c r="D85" s="4">
        <f t="shared" si="188"/>
        <v>86682</v>
      </c>
      <c r="E85" s="5"/>
      <c r="F85" s="5"/>
      <c r="G85" s="5"/>
      <c r="H85" s="5"/>
      <c r="I85" s="5"/>
      <c r="J85" s="5"/>
      <c r="K85" s="5"/>
      <c r="L85" s="5"/>
      <c r="N85" s="3">
        <f>N86-1</f>
        <v>2022</v>
      </c>
      <c r="S85" s="5"/>
      <c r="T85" s="5"/>
      <c r="W85" s="4">
        <f>C85</f>
        <v>36786</v>
      </c>
      <c r="X85" s="4">
        <f>D85</f>
        <v>86682</v>
      </c>
    </row>
    <row r="86" spans="2:24" x14ac:dyDescent="0.25">
      <c r="B86" s="3">
        <f>CurrentAY</f>
        <v>2023</v>
      </c>
      <c r="C86" s="4">
        <f t="shared" si="188"/>
        <v>50314</v>
      </c>
      <c r="D86" s="5"/>
      <c r="E86" s="5"/>
      <c r="F86" s="5"/>
      <c r="G86" s="5"/>
      <c r="H86" s="5"/>
      <c r="I86" s="5"/>
      <c r="J86" s="5"/>
      <c r="K86" s="5"/>
      <c r="L86" s="5"/>
      <c r="N86" s="3">
        <f>CurrentAY</f>
        <v>2023</v>
      </c>
      <c r="S86" s="5"/>
      <c r="T86" s="5"/>
      <c r="X86" s="4">
        <f>C86</f>
        <v>50314</v>
      </c>
    </row>
    <row r="89" spans="2:24" x14ac:dyDescent="0.25">
      <c r="B89" s="26" t="str">
        <f>"Loss Reserves Including DCC "&amp;"("&amp;Units&amp;")"</f>
        <v>Loss Reserves Including DCC ($000s)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N89" s="26" t="s">
        <v>10</v>
      </c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 spans="2:24" x14ac:dyDescent="0.25">
      <c r="B90" s="27" t="s">
        <v>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N90" s="27" t="s">
        <v>11</v>
      </c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2" spans="2:24" x14ac:dyDescent="0.25">
      <c r="B92" s="1" t="s">
        <v>0</v>
      </c>
      <c r="C92" s="2">
        <v>12</v>
      </c>
      <c r="D92" s="2">
        <f>C92+12</f>
        <v>24</v>
      </c>
      <c r="E92" s="2">
        <f t="shared" ref="E92" si="232">D92+12</f>
        <v>36</v>
      </c>
      <c r="F92" s="2">
        <f t="shared" ref="F92" si="233">E92+12</f>
        <v>48</v>
      </c>
      <c r="G92" s="2">
        <f t="shared" ref="G92" si="234">F92+12</f>
        <v>60</v>
      </c>
      <c r="H92" s="2">
        <f t="shared" ref="H92" si="235">G92+12</f>
        <v>72</v>
      </c>
      <c r="I92" s="2">
        <f t="shared" ref="I92" si="236">H92+12</f>
        <v>84</v>
      </c>
      <c r="J92" s="2">
        <f t="shared" ref="J92" si="237">I92+12</f>
        <v>96</v>
      </c>
      <c r="K92" s="2">
        <f t="shared" ref="K92" si="238">J92+12</f>
        <v>108</v>
      </c>
      <c r="L92" s="2">
        <f t="shared" ref="L92" si="239">K92+12</f>
        <v>120</v>
      </c>
      <c r="N92" s="1" t="s">
        <v>0</v>
      </c>
      <c r="O92" s="21">
        <f>DATE(CurrentAY-9,12,31)</f>
        <v>42004</v>
      </c>
      <c r="P92" s="21">
        <f>DATE(CurrentAY-8,12,31)</f>
        <v>42369</v>
      </c>
      <c r="Q92" s="21">
        <f>DATE(CurrentAY-7,12,31)</f>
        <v>42735</v>
      </c>
      <c r="R92" s="21">
        <f>DATE(CurrentAY-6,12,31)</f>
        <v>43100</v>
      </c>
      <c r="S92" s="21">
        <f>DATE(CurrentAY-5,12,31)</f>
        <v>43465</v>
      </c>
      <c r="T92" s="21">
        <f>DATE(CurrentAY-4,12,31)</f>
        <v>43830</v>
      </c>
      <c r="U92" s="21">
        <f>DATE(CurrentAY-3,12,31)</f>
        <v>44196</v>
      </c>
      <c r="V92" s="21">
        <f>DATE(CurrentAY-2,12,31)</f>
        <v>44561</v>
      </c>
      <c r="W92" s="21">
        <f>DATE(CurrentAY-1,12,31)</f>
        <v>44926</v>
      </c>
      <c r="X92" s="21">
        <f>DATE(CurrentAY-0,12,31)</f>
        <v>45291</v>
      </c>
    </row>
    <row r="94" spans="2:24" x14ac:dyDescent="0.25">
      <c r="B94" s="3">
        <f t="shared" ref="B94:B101" si="240">B95-1</f>
        <v>2014</v>
      </c>
      <c r="C94" s="4">
        <f>C9-C26</f>
        <v>178265</v>
      </c>
      <c r="D94" s="4">
        <f t="shared" ref="D94:L94" si="241">D9-D26</f>
        <v>170527</v>
      </c>
      <c r="E94" s="4">
        <f t="shared" si="241"/>
        <v>150302</v>
      </c>
      <c r="F94" s="4">
        <f t="shared" si="241"/>
        <v>95135</v>
      </c>
      <c r="G94" s="4">
        <f t="shared" si="241"/>
        <v>58723</v>
      </c>
      <c r="H94" s="4">
        <f t="shared" si="241"/>
        <v>41160</v>
      </c>
      <c r="I94" s="4">
        <f t="shared" si="241"/>
        <v>26981</v>
      </c>
      <c r="J94" s="4">
        <f t="shared" si="241"/>
        <v>21530</v>
      </c>
      <c r="K94" s="4">
        <f t="shared" si="241"/>
        <v>15696</v>
      </c>
      <c r="L94" s="4">
        <f t="shared" si="241"/>
        <v>14520</v>
      </c>
      <c r="N94" s="3">
        <f t="shared" ref="N94:N101" si="242">N95-1</f>
        <v>2014</v>
      </c>
      <c r="O94" s="4">
        <f>C94</f>
        <v>178265</v>
      </c>
      <c r="P94" s="4">
        <f t="shared" ref="P94" si="243">D94</f>
        <v>170527</v>
      </c>
      <c r="Q94" s="4">
        <f t="shared" ref="Q94" si="244">E94</f>
        <v>150302</v>
      </c>
      <c r="R94" s="4">
        <f t="shared" ref="R94" si="245">F94</f>
        <v>95135</v>
      </c>
      <c r="S94" s="4">
        <f t="shared" ref="S94" si="246">G94</f>
        <v>58723</v>
      </c>
      <c r="T94" s="4">
        <f t="shared" ref="T94" si="247">H94</f>
        <v>41160</v>
      </c>
      <c r="U94" s="4">
        <f t="shared" ref="U94" si="248">I94</f>
        <v>26981</v>
      </c>
      <c r="V94" s="4">
        <f t="shared" ref="V94" si="249">J94</f>
        <v>21530</v>
      </c>
      <c r="W94" s="4">
        <f t="shared" ref="W94" si="250">K94</f>
        <v>15696</v>
      </c>
      <c r="X94" s="4">
        <f t="shared" ref="X94" si="251">L94</f>
        <v>14520</v>
      </c>
    </row>
    <row r="95" spans="2:24" x14ac:dyDescent="0.25">
      <c r="B95" s="3">
        <f t="shared" si="240"/>
        <v>2015</v>
      </c>
      <c r="C95" s="4">
        <f t="shared" ref="C95:D103" si="252">C10-C27</f>
        <v>204840</v>
      </c>
      <c r="D95" s="4">
        <f t="shared" ref="D95:K95" si="253">D10-D27</f>
        <v>177819</v>
      </c>
      <c r="E95" s="4">
        <f t="shared" si="253"/>
        <v>148962</v>
      </c>
      <c r="F95" s="4">
        <f t="shared" si="253"/>
        <v>102834</v>
      </c>
      <c r="G95" s="4">
        <f t="shared" si="253"/>
        <v>61344</v>
      </c>
      <c r="H95" s="4">
        <f t="shared" si="253"/>
        <v>47317</v>
      </c>
      <c r="I95" s="4">
        <f t="shared" si="253"/>
        <v>28742</v>
      </c>
      <c r="J95" s="4">
        <f t="shared" si="253"/>
        <v>21726</v>
      </c>
      <c r="K95" s="4">
        <f t="shared" si="253"/>
        <v>22734</v>
      </c>
      <c r="L95" s="5"/>
      <c r="N95" s="3">
        <f t="shared" si="242"/>
        <v>2015</v>
      </c>
      <c r="P95" s="4">
        <f>C95</f>
        <v>204840</v>
      </c>
      <c r="Q95" s="4">
        <f t="shared" ref="Q95" si="254">D95</f>
        <v>177819</v>
      </c>
      <c r="R95" s="4">
        <f t="shared" ref="R95" si="255">E95</f>
        <v>148962</v>
      </c>
      <c r="S95" s="4">
        <f t="shared" ref="S95" si="256">F95</f>
        <v>102834</v>
      </c>
      <c r="T95" s="4">
        <f t="shared" ref="T95" si="257">G95</f>
        <v>61344</v>
      </c>
      <c r="U95" s="4">
        <f t="shared" ref="U95" si="258">H95</f>
        <v>47317</v>
      </c>
      <c r="V95" s="4">
        <f t="shared" ref="V95" si="259">I95</f>
        <v>28742</v>
      </c>
      <c r="W95" s="4">
        <f t="shared" ref="W95" si="260">J95</f>
        <v>21726</v>
      </c>
      <c r="X95" s="4">
        <f t="shared" ref="X95" si="261">K95</f>
        <v>22734</v>
      </c>
    </row>
    <row r="96" spans="2:24" x14ac:dyDescent="0.25">
      <c r="B96" s="3">
        <f t="shared" si="240"/>
        <v>2016</v>
      </c>
      <c r="C96" s="4">
        <f t="shared" si="252"/>
        <v>235943</v>
      </c>
      <c r="D96" s="4">
        <f t="shared" ref="D96:J96" si="262">D11-D28</f>
        <v>208814</v>
      </c>
      <c r="E96" s="4">
        <f t="shared" si="262"/>
        <v>178175</v>
      </c>
      <c r="F96" s="4">
        <f t="shared" si="262"/>
        <v>120045</v>
      </c>
      <c r="G96" s="4">
        <f t="shared" si="262"/>
        <v>80678</v>
      </c>
      <c r="H96" s="4">
        <f t="shared" si="262"/>
        <v>58087</v>
      </c>
      <c r="I96" s="4">
        <f t="shared" si="262"/>
        <v>36993</v>
      </c>
      <c r="J96" s="4">
        <f t="shared" si="262"/>
        <v>27250</v>
      </c>
      <c r="K96" s="5"/>
      <c r="L96" s="5"/>
      <c r="N96" s="3">
        <f t="shared" si="242"/>
        <v>2016</v>
      </c>
      <c r="Q96" s="4">
        <f>C96</f>
        <v>235943</v>
      </c>
      <c r="R96" s="4">
        <f t="shared" ref="R96" si="263">D96</f>
        <v>208814</v>
      </c>
      <c r="S96" s="4">
        <f t="shared" ref="S96" si="264">E96</f>
        <v>178175</v>
      </c>
      <c r="T96" s="4">
        <f t="shared" ref="T96" si="265">F96</f>
        <v>120045</v>
      </c>
      <c r="U96" s="4">
        <f t="shared" ref="U96" si="266">G96</f>
        <v>80678</v>
      </c>
      <c r="V96" s="4">
        <f t="shared" ref="V96" si="267">H96</f>
        <v>58087</v>
      </c>
      <c r="W96" s="4">
        <f t="shared" ref="W96" si="268">I96</f>
        <v>36993</v>
      </c>
      <c r="X96" s="4">
        <f t="shared" ref="X96" si="269">J96</f>
        <v>27250</v>
      </c>
    </row>
    <row r="97" spans="2:24" x14ac:dyDescent="0.25">
      <c r="B97" s="3">
        <f t="shared" si="240"/>
        <v>2017</v>
      </c>
      <c r="C97" s="4">
        <f t="shared" si="252"/>
        <v>250704</v>
      </c>
      <c r="D97" s="4">
        <f t="shared" ref="D97:I97" si="270">D12-D29</f>
        <v>232813</v>
      </c>
      <c r="E97" s="4">
        <f t="shared" si="270"/>
        <v>194158</v>
      </c>
      <c r="F97" s="4">
        <f t="shared" si="270"/>
        <v>142975</v>
      </c>
      <c r="G97" s="4">
        <f t="shared" si="270"/>
        <v>96644</v>
      </c>
      <c r="H97" s="4">
        <f t="shared" si="270"/>
        <v>69197</v>
      </c>
      <c r="I97" s="4">
        <f t="shared" si="270"/>
        <v>45569</v>
      </c>
      <c r="J97" s="5"/>
      <c r="K97" s="5"/>
      <c r="L97" s="5"/>
      <c r="N97" s="3">
        <f t="shared" si="242"/>
        <v>2017</v>
      </c>
      <c r="R97" s="4">
        <f>C97</f>
        <v>250704</v>
      </c>
      <c r="S97" s="4">
        <f t="shared" ref="S97" si="271">D97</f>
        <v>232813</v>
      </c>
      <c r="T97" s="4">
        <f t="shared" ref="T97" si="272">E97</f>
        <v>194158</v>
      </c>
      <c r="U97" s="4">
        <f t="shared" ref="U97" si="273">F97</f>
        <v>142975</v>
      </c>
      <c r="V97" s="4">
        <f t="shared" ref="V97" si="274">G97</f>
        <v>96644</v>
      </c>
      <c r="W97" s="4">
        <f t="shared" ref="W97" si="275">H97</f>
        <v>69197</v>
      </c>
      <c r="X97" s="4">
        <f t="shared" ref="X97" si="276">I97</f>
        <v>45569</v>
      </c>
    </row>
    <row r="98" spans="2:24" x14ac:dyDescent="0.25">
      <c r="B98" s="3">
        <f t="shared" si="240"/>
        <v>2018</v>
      </c>
      <c r="C98" s="4">
        <f t="shared" si="252"/>
        <v>271000</v>
      </c>
      <c r="D98" s="4">
        <f t="shared" ref="D98:H98" si="277">D13-D30</f>
        <v>256357</v>
      </c>
      <c r="E98" s="4">
        <f t="shared" si="277"/>
        <v>214054</v>
      </c>
      <c r="F98" s="4">
        <f t="shared" si="277"/>
        <v>151195</v>
      </c>
      <c r="G98" s="4">
        <f t="shared" si="277"/>
        <v>105896</v>
      </c>
      <c r="H98" s="4">
        <f t="shared" si="277"/>
        <v>79565</v>
      </c>
      <c r="I98" s="5"/>
      <c r="J98" s="5"/>
      <c r="K98" s="5"/>
      <c r="L98" s="5"/>
      <c r="N98" s="3">
        <f t="shared" si="242"/>
        <v>2018</v>
      </c>
      <c r="S98" s="4">
        <f>C98</f>
        <v>271000</v>
      </c>
      <c r="T98" s="4">
        <f t="shared" ref="T98" si="278">D98</f>
        <v>256357</v>
      </c>
      <c r="U98" s="4">
        <f t="shared" ref="U98" si="279">E98</f>
        <v>214054</v>
      </c>
      <c r="V98" s="4">
        <f t="shared" ref="V98" si="280">F98</f>
        <v>151195</v>
      </c>
      <c r="W98" s="4">
        <f t="shared" ref="W98" si="281">G98</f>
        <v>105896</v>
      </c>
      <c r="X98" s="4">
        <f t="shared" ref="X98" si="282">H98</f>
        <v>79565</v>
      </c>
    </row>
    <row r="99" spans="2:24" x14ac:dyDescent="0.25">
      <c r="B99" s="3">
        <f t="shared" si="240"/>
        <v>2019</v>
      </c>
      <c r="C99" s="4">
        <f t="shared" si="252"/>
        <v>316348</v>
      </c>
      <c r="D99" s="4">
        <f t="shared" ref="D99:G99" si="283">D14-D31</f>
        <v>287600</v>
      </c>
      <c r="E99" s="4">
        <f t="shared" si="283"/>
        <v>238200</v>
      </c>
      <c r="F99" s="4">
        <f t="shared" si="283"/>
        <v>185902</v>
      </c>
      <c r="G99" s="4">
        <f t="shared" si="283"/>
        <v>133609</v>
      </c>
      <c r="H99" s="5"/>
      <c r="I99" s="5"/>
      <c r="J99" s="5"/>
      <c r="K99" s="5"/>
      <c r="L99" s="5"/>
      <c r="N99" s="3">
        <f t="shared" si="242"/>
        <v>2019</v>
      </c>
      <c r="T99" s="4">
        <f>C99</f>
        <v>316348</v>
      </c>
      <c r="U99" s="4">
        <f t="shared" ref="U99" si="284">D99</f>
        <v>287600</v>
      </c>
      <c r="V99" s="4">
        <f t="shared" ref="V99" si="285">E99</f>
        <v>238200</v>
      </c>
      <c r="W99" s="4">
        <f t="shared" ref="W99" si="286">F99</f>
        <v>185902</v>
      </c>
      <c r="X99" s="4">
        <f t="shared" ref="X99" si="287">G99</f>
        <v>133609</v>
      </c>
    </row>
    <row r="100" spans="2:24" x14ac:dyDescent="0.25">
      <c r="B100" s="3">
        <f t="shared" si="240"/>
        <v>2020</v>
      </c>
      <c r="C100" s="4">
        <f t="shared" si="252"/>
        <v>313890</v>
      </c>
      <c r="D100" s="4">
        <f t="shared" ref="D100:F100" si="288">D15-D32</f>
        <v>283104</v>
      </c>
      <c r="E100" s="4">
        <f t="shared" si="288"/>
        <v>229627</v>
      </c>
      <c r="F100" s="4">
        <f t="shared" si="288"/>
        <v>174079</v>
      </c>
      <c r="G100" s="5"/>
      <c r="H100" s="5"/>
      <c r="I100" s="5"/>
      <c r="J100" s="5"/>
      <c r="K100" s="5"/>
      <c r="L100" s="5"/>
      <c r="N100" s="3">
        <f t="shared" si="242"/>
        <v>2020</v>
      </c>
      <c r="S100" s="5"/>
      <c r="T100" s="5"/>
      <c r="U100" s="4">
        <f>C100</f>
        <v>313890</v>
      </c>
      <c r="V100" s="4">
        <f t="shared" ref="V100" si="289">D100</f>
        <v>283104</v>
      </c>
      <c r="W100" s="4">
        <f t="shared" ref="W100" si="290">E100</f>
        <v>229627</v>
      </c>
      <c r="X100" s="4">
        <f t="shared" ref="X100" si="291">F100</f>
        <v>174079</v>
      </c>
    </row>
    <row r="101" spans="2:24" x14ac:dyDescent="0.25">
      <c r="B101" s="3">
        <f t="shared" si="240"/>
        <v>2021</v>
      </c>
      <c r="C101" s="4">
        <f t="shared" si="252"/>
        <v>379152</v>
      </c>
      <c r="D101" s="4">
        <f t="shared" ref="D101:E101" si="292">D16-D33</f>
        <v>332964</v>
      </c>
      <c r="E101" s="4">
        <f t="shared" si="292"/>
        <v>270262</v>
      </c>
      <c r="F101" s="5"/>
      <c r="G101" s="5"/>
      <c r="H101" s="5"/>
      <c r="I101" s="5"/>
      <c r="J101" s="5"/>
      <c r="K101" s="5"/>
      <c r="L101" s="5"/>
      <c r="N101" s="3">
        <f t="shared" si="242"/>
        <v>2021</v>
      </c>
      <c r="S101" s="5"/>
      <c r="T101" s="5"/>
      <c r="V101" s="4">
        <f>C101</f>
        <v>379152</v>
      </c>
      <c r="W101" s="4">
        <f t="shared" ref="W101" si="293">D101</f>
        <v>332964</v>
      </c>
      <c r="X101" s="4">
        <f t="shared" ref="X101" si="294">E101</f>
        <v>270262</v>
      </c>
    </row>
    <row r="102" spans="2:24" x14ac:dyDescent="0.25">
      <c r="B102" s="3">
        <f>B103-1</f>
        <v>2022</v>
      </c>
      <c r="C102" s="4">
        <f t="shared" si="252"/>
        <v>430381</v>
      </c>
      <c r="D102" s="4">
        <f t="shared" si="252"/>
        <v>378996</v>
      </c>
      <c r="E102" s="5"/>
      <c r="F102" s="5"/>
      <c r="G102" s="5"/>
      <c r="H102" s="5"/>
      <c r="I102" s="5"/>
      <c r="J102" s="5"/>
      <c r="K102" s="5"/>
      <c r="L102" s="5"/>
      <c r="N102" s="3">
        <f>N103-1</f>
        <v>2022</v>
      </c>
      <c r="S102" s="5"/>
      <c r="T102" s="5"/>
      <c r="W102" s="4">
        <f>C102</f>
        <v>430381</v>
      </c>
      <c r="X102" s="4">
        <f>D102</f>
        <v>378996</v>
      </c>
    </row>
    <row r="103" spans="2:24" x14ac:dyDescent="0.25">
      <c r="B103" s="3">
        <f>CurrentAY</f>
        <v>2023</v>
      </c>
      <c r="C103" s="4">
        <f t="shared" si="252"/>
        <v>484499</v>
      </c>
      <c r="D103" s="5"/>
      <c r="E103" s="5"/>
      <c r="F103" s="5"/>
      <c r="G103" s="5"/>
      <c r="H103" s="5"/>
      <c r="I103" s="5"/>
      <c r="J103" s="5"/>
      <c r="K103" s="5"/>
      <c r="L103" s="5"/>
      <c r="N103" s="3">
        <f>CurrentAY</f>
        <v>2023</v>
      </c>
      <c r="S103" s="5"/>
      <c r="T103" s="5"/>
      <c r="X103" s="4">
        <f>C103</f>
        <v>484499</v>
      </c>
    </row>
    <row r="106" spans="2:24" x14ac:dyDescent="0.25">
      <c r="B106" s="24" t="str">
        <f>"Hindsight IBNR "&amp;"("&amp;Units&amp;")"</f>
        <v>Hindsight IBNR ($000s)</v>
      </c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N106" s="24" t="str">
        <f>"Hindsight IBNR "&amp;"("&amp;Units&amp;")"</f>
        <v>Hindsight IBNR ($000s)</v>
      </c>
      <c r="O106" s="25"/>
      <c r="P106" s="25"/>
      <c r="Q106" s="25"/>
      <c r="R106" s="25"/>
      <c r="S106" s="25"/>
      <c r="T106" s="25"/>
      <c r="U106" s="25"/>
      <c r="V106" s="25"/>
      <c r="W106" s="25"/>
      <c r="X106" s="25"/>
    </row>
    <row r="107" spans="2:24" x14ac:dyDescent="0.25">
      <c r="B107" s="25" t="s">
        <v>6</v>
      </c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N107" s="25" t="s">
        <v>6</v>
      </c>
      <c r="O107" s="25"/>
      <c r="P107" s="25"/>
      <c r="Q107" s="25"/>
      <c r="R107" s="25"/>
      <c r="S107" s="25"/>
      <c r="T107" s="25"/>
      <c r="U107" s="25"/>
      <c r="V107" s="25"/>
      <c r="W107" s="25"/>
      <c r="X107" s="25"/>
    </row>
    <row r="109" spans="2:24" x14ac:dyDescent="0.25">
      <c r="B109" s="1" t="s">
        <v>0</v>
      </c>
      <c r="C109" s="2">
        <v>12</v>
      </c>
      <c r="D109" s="2">
        <f>C109+12</f>
        <v>24</v>
      </c>
      <c r="E109" s="2">
        <f t="shared" ref="E109" si="295">D109+12</f>
        <v>36</v>
      </c>
      <c r="F109" s="2">
        <f t="shared" ref="F109" si="296">E109+12</f>
        <v>48</v>
      </c>
      <c r="G109" s="2">
        <f t="shared" ref="G109" si="297">F109+12</f>
        <v>60</v>
      </c>
      <c r="H109" s="2">
        <f t="shared" ref="H109" si="298">G109+12</f>
        <v>72</v>
      </c>
      <c r="I109" s="2">
        <f t="shared" ref="I109" si="299">H109+12</f>
        <v>84</v>
      </c>
      <c r="J109" s="2">
        <f t="shared" ref="J109" si="300">I109+12</f>
        <v>96</v>
      </c>
      <c r="K109" s="2">
        <f t="shared" ref="K109" si="301">J109+12</f>
        <v>108</v>
      </c>
      <c r="L109" s="2">
        <f t="shared" ref="L109" si="302">K109+12</f>
        <v>120</v>
      </c>
      <c r="N109" s="1" t="s">
        <v>0</v>
      </c>
      <c r="O109" s="21">
        <f>DATE(CurrentAY-9,12,31)</f>
        <v>42004</v>
      </c>
      <c r="P109" s="21">
        <f>DATE(CurrentAY-8,12,31)</f>
        <v>42369</v>
      </c>
      <c r="Q109" s="21">
        <f>DATE(CurrentAY-7,12,31)</f>
        <v>42735</v>
      </c>
      <c r="R109" s="21">
        <f>DATE(CurrentAY-6,12,31)</f>
        <v>43100</v>
      </c>
      <c r="S109" s="21">
        <f>DATE(CurrentAY-5,12,31)</f>
        <v>43465</v>
      </c>
      <c r="T109" s="21">
        <f>DATE(CurrentAY-4,12,31)</f>
        <v>43830</v>
      </c>
      <c r="U109" s="21">
        <f>DATE(CurrentAY-3,12,31)</f>
        <v>44196</v>
      </c>
      <c r="V109" s="21">
        <f>DATE(CurrentAY-2,12,31)</f>
        <v>44561</v>
      </c>
      <c r="W109" s="21">
        <f>DATE(CurrentAY-1,12,31)</f>
        <v>44926</v>
      </c>
      <c r="X109" s="21">
        <f>DATE(CurrentAY-0,12,31)</f>
        <v>45291</v>
      </c>
    </row>
    <row r="111" spans="2:24" x14ac:dyDescent="0.25">
      <c r="B111" s="3">
        <f t="shared" ref="B111:B118" si="303">B112-1</f>
        <v>2014</v>
      </c>
      <c r="C111" s="4">
        <f>O111</f>
        <v>179203</v>
      </c>
      <c r="D111" s="4">
        <f t="shared" ref="D111:L111" si="304">P111</f>
        <v>135911</v>
      </c>
      <c r="E111" s="4">
        <f t="shared" si="304"/>
        <v>102014</v>
      </c>
      <c r="F111" s="4">
        <f t="shared" si="304"/>
        <v>63373</v>
      </c>
      <c r="G111" s="4">
        <f t="shared" si="304"/>
        <v>47500</v>
      </c>
      <c r="H111" s="4">
        <f t="shared" si="304"/>
        <v>27716</v>
      </c>
      <c r="I111" s="4">
        <f t="shared" si="304"/>
        <v>20521</v>
      </c>
      <c r="J111" s="4">
        <f t="shared" si="304"/>
        <v>12770</v>
      </c>
      <c r="K111" s="4">
        <f t="shared" si="304"/>
        <v>12264</v>
      </c>
      <c r="L111" s="4">
        <f t="shared" si="304"/>
        <v>9610</v>
      </c>
      <c r="N111" s="3">
        <f t="shared" ref="N111:N118" si="305">N112-1</f>
        <v>2014</v>
      </c>
      <c r="O111" s="4">
        <f>$X9-O60</f>
        <v>179203</v>
      </c>
      <c r="P111" s="4">
        <f t="shared" ref="P111:W111" si="306">$X9-P60</f>
        <v>135911</v>
      </c>
      <c r="Q111" s="4">
        <f t="shared" si="306"/>
        <v>102014</v>
      </c>
      <c r="R111" s="4">
        <f t="shared" si="306"/>
        <v>63373</v>
      </c>
      <c r="S111" s="4">
        <f t="shared" si="306"/>
        <v>47500</v>
      </c>
      <c r="T111" s="4">
        <f t="shared" si="306"/>
        <v>27716</v>
      </c>
      <c r="U111" s="4">
        <f t="shared" si="306"/>
        <v>20521</v>
      </c>
      <c r="V111" s="4">
        <f t="shared" si="306"/>
        <v>12770</v>
      </c>
      <c r="W111" s="4">
        <f t="shared" si="306"/>
        <v>12264</v>
      </c>
      <c r="X111" s="4">
        <f>$X9-X60</f>
        <v>9610</v>
      </c>
    </row>
    <row r="112" spans="2:24" x14ac:dyDescent="0.25">
      <c r="B112" s="3">
        <f t="shared" si="303"/>
        <v>2015</v>
      </c>
      <c r="C112" s="4">
        <f>P112</f>
        <v>183120</v>
      </c>
      <c r="D112" s="4">
        <f t="shared" ref="D112:K112" si="307">Q112</f>
        <v>146218</v>
      </c>
      <c r="E112" s="4">
        <f t="shared" si="307"/>
        <v>93873</v>
      </c>
      <c r="F112" s="4">
        <f t="shared" si="307"/>
        <v>62368</v>
      </c>
      <c r="G112" s="4">
        <f t="shared" si="307"/>
        <v>43647</v>
      </c>
      <c r="H112" s="4">
        <f t="shared" si="307"/>
        <v>33213</v>
      </c>
      <c r="I112" s="4">
        <f t="shared" si="307"/>
        <v>22667</v>
      </c>
      <c r="J112" s="4">
        <f t="shared" si="307"/>
        <v>17541</v>
      </c>
      <c r="K112" s="4">
        <f t="shared" si="307"/>
        <v>12322</v>
      </c>
      <c r="L112" s="5"/>
      <c r="N112" s="3">
        <f t="shared" si="305"/>
        <v>2015</v>
      </c>
      <c r="P112" s="4">
        <f t="shared" ref="P112:X112" si="308">$X10-P61</f>
        <v>183120</v>
      </c>
      <c r="Q112" s="4">
        <f t="shared" si="308"/>
        <v>146218</v>
      </c>
      <c r="R112" s="4">
        <f t="shared" si="308"/>
        <v>93873</v>
      </c>
      <c r="S112" s="4">
        <f t="shared" si="308"/>
        <v>62368</v>
      </c>
      <c r="T112" s="4">
        <f t="shared" si="308"/>
        <v>43647</v>
      </c>
      <c r="U112" s="4">
        <f t="shared" si="308"/>
        <v>33213</v>
      </c>
      <c r="V112" s="4">
        <f t="shared" si="308"/>
        <v>22667</v>
      </c>
      <c r="W112" s="4">
        <f t="shared" si="308"/>
        <v>17541</v>
      </c>
      <c r="X112" s="4">
        <f t="shared" si="308"/>
        <v>12322</v>
      </c>
    </row>
    <row r="113" spans="2:26" x14ac:dyDescent="0.25">
      <c r="B113" s="3">
        <f t="shared" si="303"/>
        <v>2016</v>
      </c>
      <c r="C113" s="4">
        <f>Q113</f>
        <v>206748</v>
      </c>
      <c r="D113" s="4">
        <f t="shared" ref="D113:J113" si="309">R113</f>
        <v>153979</v>
      </c>
      <c r="E113" s="4">
        <f t="shared" si="309"/>
        <v>106946</v>
      </c>
      <c r="F113" s="4">
        <f t="shared" si="309"/>
        <v>70256</v>
      </c>
      <c r="G113" s="4">
        <f t="shared" si="309"/>
        <v>42600</v>
      </c>
      <c r="H113" s="4">
        <f t="shared" si="309"/>
        <v>31992</v>
      </c>
      <c r="I113" s="4">
        <f t="shared" si="309"/>
        <v>23420</v>
      </c>
      <c r="J113" s="4">
        <f t="shared" si="309"/>
        <v>16267</v>
      </c>
      <c r="K113" s="5"/>
      <c r="L113" s="5"/>
      <c r="N113" s="3">
        <f t="shared" si="305"/>
        <v>2016</v>
      </c>
      <c r="Q113" s="4">
        <f t="shared" ref="Q113:X113" si="310">$X11-Q62</f>
        <v>206748</v>
      </c>
      <c r="R113" s="4">
        <f t="shared" si="310"/>
        <v>153979</v>
      </c>
      <c r="S113" s="4">
        <f t="shared" si="310"/>
        <v>106946</v>
      </c>
      <c r="T113" s="4">
        <f t="shared" si="310"/>
        <v>70256</v>
      </c>
      <c r="U113" s="4">
        <f t="shared" si="310"/>
        <v>42600</v>
      </c>
      <c r="V113" s="4">
        <f t="shared" si="310"/>
        <v>31992</v>
      </c>
      <c r="W113" s="4">
        <f t="shared" si="310"/>
        <v>23420</v>
      </c>
      <c r="X113" s="4">
        <f t="shared" si="310"/>
        <v>16267</v>
      </c>
    </row>
    <row r="114" spans="2:26" x14ac:dyDescent="0.25">
      <c r="B114" s="3">
        <f t="shared" si="303"/>
        <v>2017</v>
      </c>
      <c r="C114" s="4">
        <f>R114</f>
        <v>250916</v>
      </c>
      <c r="D114" s="4">
        <f t="shared" ref="D114:I114" si="311">S114</f>
        <v>205560</v>
      </c>
      <c r="E114" s="4">
        <f t="shared" si="311"/>
        <v>147836</v>
      </c>
      <c r="F114" s="4">
        <f t="shared" si="311"/>
        <v>104318</v>
      </c>
      <c r="G114" s="4">
        <f t="shared" si="311"/>
        <v>70367</v>
      </c>
      <c r="H114" s="4">
        <f t="shared" si="311"/>
        <v>46730</v>
      </c>
      <c r="I114" s="4">
        <f t="shared" si="311"/>
        <v>25565</v>
      </c>
      <c r="J114" s="5"/>
      <c r="K114" s="5"/>
      <c r="L114" s="5"/>
      <c r="N114" s="3">
        <f t="shared" si="305"/>
        <v>2017</v>
      </c>
      <c r="R114" s="4">
        <f t="shared" ref="R114:X114" si="312">$X12-R63</f>
        <v>250916</v>
      </c>
      <c r="S114" s="4">
        <f t="shared" si="312"/>
        <v>205560</v>
      </c>
      <c r="T114" s="4">
        <f t="shared" si="312"/>
        <v>147836</v>
      </c>
      <c r="U114" s="4">
        <f t="shared" si="312"/>
        <v>104318</v>
      </c>
      <c r="V114" s="4">
        <f t="shared" si="312"/>
        <v>70367</v>
      </c>
      <c r="W114" s="4">
        <f t="shared" si="312"/>
        <v>46730</v>
      </c>
      <c r="X114" s="4">
        <f t="shared" si="312"/>
        <v>25565</v>
      </c>
      <c r="Z114" s="49"/>
    </row>
    <row r="115" spans="2:26" x14ac:dyDescent="0.25">
      <c r="B115" s="3">
        <f t="shared" si="303"/>
        <v>2018</v>
      </c>
      <c r="C115" s="4">
        <f>S115</f>
        <v>262104</v>
      </c>
      <c r="D115" s="4">
        <f t="shared" ref="D115:H115" si="313">T115</f>
        <v>199704</v>
      </c>
      <c r="E115" s="4">
        <f t="shared" si="313"/>
        <v>149305</v>
      </c>
      <c r="F115" s="4">
        <f t="shared" si="313"/>
        <v>108552</v>
      </c>
      <c r="G115" s="4">
        <f t="shared" si="313"/>
        <v>80378</v>
      </c>
      <c r="H115" s="4">
        <f t="shared" si="313"/>
        <v>43652</v>
      </c>
      <c r="I115" s="5"/>
      <c r="J115" s="5"/>
      <c r="K115" s="5"/>
      <c r="L115" s="5"/>
      <c r="N115" s="3">
        <f t="shared" si="305"/>
        <v>2018</v>
      </c>
      <c r="S115" s="4">
        <f t="shared" ref="S115:X115" si="314">$X13-S64</f>
        <v>262104</v>
      </c>
      <c r="T115" s="4">
        <f t="shared" si="314"/>
        <v>199704</v>
      </c>
      <c r="U115" s="4">
        <f t="shared" si="314"/>
        <v>149305</v>
      </c>
      <c r="V115" s="4">
        <f t="shared" si="314"/>
        <v>108552</v>
      </c>
      <c r="W115" s="4">
        <f t="shared" si="314"/>
        <v>80378</v>
      </c>
      <c r="X115" s="4">
        <f t="shared" si="314"/>
        <v>43652</v>
      </c>
      <c r="Z115" s="49"/>
    </row>
    <row r="116" spans="2:26" x14ac:dyDescent="0.25">
      <c r="B116" s="3">
        <f t="shared" si="303"/>
        <v>2019</v>
      </c>
      <c r="C116" s="4">
        <f>T116</f>
        <v>297490</v>
      </c>
      <c r="D116" s="4">
        <f t="shared" ref="D116:G116" si="315">U116</f>
        <v>238986</v>
      </c>
      <c r="E116" s="4">
        <f t="shared" si="315"/>
        <v>184158</v>
      </c>
      <c r="F116" s="4">
        <f t="shared" si="315"/>
        <v>133221</v>
      </c>
      <c r="G116" s="4">
        <f t="shared" si="315"/>
        <v>83214</v>
      </c>
      <c r="H116" s="5"/>
      <c r="I116" s="5"/>
      <c r="J116" s="5"/>
      <c r="K116" s="5"/>
      <c r="L116" s="5"/>
      <c r="N116" s="3">
        <f t="shared" si="305"/>
        <v>2019</v>
      </c>
      <c r="T116" s="4">
        <f t="shared" ref="T116:X116" si="316">$X14-T65</f>
        <v>297490</v>
      </c>
      <c r="U116" s="4">
        <f t="shared" si="316"/>
        <v>238986</v>
      </c>
      <c r="V116" s="4">
        <f t="shared" si="316"/>
        <v>184158</v>
      </c>
      <c r="W116" s="4">
        <f t="shared" si="316"/>
        <v>133221</v>
      </c>
      <c r="X116" s="4">
        <f t="shared" si="316"/>
        <v>83214</v>
      </c>
      <c r="Z116" s="49"/>
    </row>
    <row r="117" spans="2:26" x14ac:dyDescent="0.25">
      <c r="B117" s="3">
        <f t="shared" si="303"/>
        <v>2020</v>
      </c>
      <c r="C117" s="4">
        <f>U117</f>
        <v>279774</v>
      </c>
      <c r="D117" s="4">
        <f t="shared" ref="D117:F117" si="317">V117</f>
        <v>226446</v>
      </c>
      <c r="E117" s="4">
        <f t="shared" si="317"/>
        <v>182693</v>
      </c>
      <c r="F117" s="4">
        <f t="shared" si="317"/>
        <v>119081</v>
      </c>
      <c r="G117" s="5"/>
      <c r="H117" s="5"/>
      <c r="I117" s="5"/>
      <c r="J117" s="5"/>
      <c r="K117" s="5"/>
      <c r="L117" s="5"/>
      <c r="N117" s="3">
        <f t="shared" si="305"/>
        <v>2020</v>
      </c>
      <c r="S117" s="5"/>
      <c r="T117" s="5"/>
      <c r="U117" s="4">
        <f t="shared" ref="U117:X117" si="318">$X15-U66</f>
        <v>279774</v>
      </c>
      <c r="V117" s="4">
        <f t="shared" si="318"/>
        <v>226446</v>
      </c>
      <c r="W117" s="4">
        <f t="shared" si="318"/>
        <v>182693</v>
      </c>
      <c r="X117" s="4">
        <f t="shared" si="318"/>
        <v>119081</v>
      </c>
      <c r="Z117" s="49"/>
    </row>
    <row r="118" spans="2:26" x14ac:dyDescent="0.25">
      <c r="B118" s="3">
        <f t="shared" si="303"/>
        <v>2021</v>
      </c>
      <c r="C118" s="4">
        <f>V118</f>
        <v>332758</v>
      </c>
      <c r="D118" s="4">
        <f t="shared" ref="D118:E118" si="319">W118</f>
        <v>273091</v>
      </c>
      <c r="E118" s="4">
        <f t="shared" si="319"/>
        <v>195678</v>
      </c>
      <c r="F118" s="5"/>
      <c r="G118" s="5"/>
      <c r="H118" s="5"/>
      <c r="I118" s="5"/>
      <c r="J118" s="5"/>
      <c r="K118" s="5"/>
      <c r="L118" s="5"/>
      <c r="N118" s="3">
        <f t="shared" si="305"/>
        <v>2021</v>
      </c>
      <c r="S118" s="5"/>
      <c r="T118" s="5"/>
      <c r="V118" s="4">
        <f t="shared" ref="V118:X118" si="320">$X16-V67</f>
        <v>332758</v>
      </c>
      <c r="W118" s="4">
        <f t="shared" si="320"/>
        <v>273091</v>
      </c>
      <c r="X118" s="4">
        <f t="shared" si="320"/>
        <v>195678</v>
      </c>
      <c r="Z118" s="49"/>
    </row>
    <row r="119" spans="2:26" x14ac:dyDescent="0.25">
      <c r="B119" s="3">
        <f>B120-1</f>
        <v>2022</v>
      </c>
      <c r="C119" s="4">
        <f>W119</f>
        <v>397022</v>
      </c>
      <c r="D119" s="4">
        <f>X119</f>
        <v>292314</v>
      </c>
      <c r="E119" s="5"/>
      <c r="F119" s="5"/>
      <c r="G119" s="5"/>
      <c r="H119" s="5"/>
      <c r="I119" s="5"/>
      <c r="J119" s="5"/>
      <c r="K119" s="5"/>
      <c r="L119" s="5"/>
      <c r="N119" s="3">
        <f>N120-1</f>
        <v>2022</v>
      </c>
      <c r="S119" s="5"/>
      <c r="T119" s="5"/>
      <c r="W119" s="4">
        <f t="shared" ref="W119:X119" si="321">$X17-W68</f>
        <v>397022</v>
      </c>
      <c r="X119" s="4">
        <f t="shared" si="321"/>
        <v>292314</v>
      </c>
      <c r="Z119" s="49"/>
    </row>
    <row r="120" spans="2:26" x14ac:dyDescent="0.25">
      <c r="B120" s="3">
        <f>CurrentAY</f>
        <v>2023</v>
      </c>
      <c r="C120" s="4">
        <f>X120</f>
        <v>434185</v>
      </c>
      <c r="D120" s="5"/>
      <c r="E120" s="5"/>
      <c r="F120" s="5"/>
      <c r="G120" s="5"/>
      <c r="H120" s="5"/>
      <c r="I120" s="5"/>
      <c r="J120" s="5"/>
      <c r="K120" s="5"/>
      <c r="L120" s="5"/>
      <c r="N120" s="3">
        <f>CurrentAY</f>
        <v>2023</v>
      </c>
      <c r="S120" s="5"/>
      <c r="T120" s="5"/>
      <c r="X120" s="4">
        <f>$X18-X69</f>
        <v>434185</v>
      </c>
      <c r="Z120" s="49"/>
    </row>
    <row r="122" spans="2:26" x14ac:dyDescent="0.25">
      <c r="Z122" s="49"/>
    </row>
    <row r="123" spans="2:26" x14ac:dyDescent="0.25">
      <c r="B123" s="46" t="str">
        <f>"Hindsight Loss Reserves "&amp;"("&amp;Units&amp;")"</f>
        <v>Hindsight Loss Reserves ($000s)</v>
      </c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N123" s="46" t="str">
        <f>"Hindsight Loss Reserves "&amp;"("&amp;Units&amp;")"</f>
        <v>Hindsight Loss Reserves ($000s)</v>
      </c>
      <c r="O123" s="47"/>
      <c r="P123" s="47"/>
      <c r="Q123" s="47"/>
      <c r="R123" s="47"/>
      <c r="S123" s="47"/>
      <c r="T123" s="47"/>
      <c r="U123" s="47"/>
      <c r="V123" s="47"/>
      <c r="W123" s="47"/>
      <c r="X123" s="47"/>
    </row>
    <row r="124" spans="2:26" x14ac:dyDescent="0.25">
      <c r="B124" s="47" t="s">
        <v>6</v>
      </c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N124" s="47" t="s">
        <v>6</v>
      </c>
      <c r="O124" s="47"/>
      <c r="P124" s="47"/>
      <c r="Q124" s="47"/>
      <c r="R124" s="47"/>
      <c r="S124" s="47"/>
      <c r="T124" s="47"/>
      <c r="U124" s="47"/>
      <c r="V124" s="47"/>
      <c r="W124" s="47"/>
      <c r="X124" s="47"/>
    </row>
    <row r="126" spans="2:26" x14ac:dyDescent="0.25">
      <c r="B126" s="1" t="s">
        <v>0</v>
      </c>
      <c r="C126" s="2">
        <v>12</v>
      </c>
      <c r="D126" s="2">
        <f>C126+12</f>
        <v>24</v>
      </c>
      <c r="E126" s="2">
        <f t="shared" ref="E126" si="322">D126+12</f>
        <v>36</v>
      </c>
      <c r="F126" s="2">
        <f t="shared" ref="F126" si="323">E126+12</f>
        <v>48</v>
      </c>
      <c r="G126" s="2">
        <f t="shared" ref="G126" si="324">F126+12</f>
        <v>60</v>
      </c>
      <c r="H126" s="2">
        <f t="shared" ref="H126" si="325">G126+12</f>
        <v>72</v>
      </c>
      <c r="I126" s="2">
        <f t="shared" ref="I126" si="326">H126+12</f>
        <v>84</v>
      </c>
      <c r="J126" s="2">
        <f t="shared" ref="J126" si="327">I126+12</f>
        <v>96</v>
      </c>
      <c r="K126" s="2">
        <f t="shared" ref="K126" si="328">J126+12</f>
        <v>108</v>
      </c>
      <c r="L126" s="2">
        <f t="shared" ref="L126" si="329">K126+12</f>
        <v>120</v>
      </c>
      <c r="N126" s="1" t="s">
        <v>0</v>
      </c>
      <c r="O126" s="21">
        <f>DATE(CurrentAY-9,12,31)</f>
        <v>42004</v>
      </c>
      <c r="P126" s="21">
        <f>DATE(CurrentAY-8,12,31)</f>
        <v>42369</v>
      </c>
      <c r="Q126" s="21">
        <f>DATE(CurrentAY-7,12,31)</f>
        <v>42735</v>
      </c>
      <c r="R126" s="21">
        <f>DATE(CurrentAY-6,12,31)</f>
        <v>43100</v>
      </c>
      <c r="S126" s="21">
        <f>DATE(CurrentAY-5,12,31)</f>
        <v>43465</v>
      </c>
      <c r="T126" s="21">
        <f>DATE(CurrentAY-4,12,31)</f>
        <v>43830</v>
      </c>
      <c r="U126" s="21">
        <f>DATE(CurrentAY-3,12,31)</f>
        <v>44196</v>
      </c>
      <c r="V126" s="21">
        <f>DATE(CurrentAY-2,12,31)</f>
        <v>44561</v>
      </c>
      <c r="W126" s="21">
        <f>DATE(CurrentAY-1,12,31)</f>
        <v>44926</v>
      </c>
      <c r="X126" s="21">
        <f>DATE(CurrentAY-0,12,31)</f>
        <v>45291</v>
      </c>
    </row>
    <row r="128" spans="2:26" x14ac:dyDescent="0.25">
      <c r="B128" s="3">
        <f t="shared" ref="B128:B135" si="330">B129-1</f>
        <v>2014</v>
      </c>
      <c r="C128" s="4">
        <f>O128</f>
        <v>209401</v>
      </c>
      <c r="D128" s="4">
        <f t="shared" ref="D128" si="331">P128</f>
        <v>180658</v>
      </c>
      <c r="E128" s="4">
        <f t="shared" ref="E128" si="332">Q128</f>
        <v>145803</v>
      </c>
      <c r="F128" s="4">
        <f t="shared" ref="F128" si="333">R128</f>
        <v>98031</v>
      </c>
      <c r="G128" s="4">
        <f t="shared" ref="G128" si="334">S128</f>
        <v>65897</v>
      </c>
      <c r="H128" s="4">
        <f t="shared" ref="H128" si="335">T128</f>
        <v>44092</v>
      </c>
      <c r="I128" s="4">
        <f t="shared" ref="I128" si="336">U128</f>
        <v>33757</v>
      </c>
      <c r="J128" s="4">
        <f t="shared" ref="J128" si="337">V128</f>
        <v>23109</v>
      </c>
      <c r="K128" s="4">
        <f t="shared" ref="K128" si="338">W128</f>
        <v>17327</v>
      </c>
      <c r="L128" s="4">
        <f t="shared" ref="L128" si="339">X128</f>
        <v>14520</v>
      </c>
      <c r="N128" s="3">
        <f t="shared" ref="N128:N135" si="340">N129-1</f>
        <v>2014</v>
      </c>
      <c r="O128" s="4">
        <f t="shared" ref="O128:W128" si="341">$X9-O26</f>
        <v>209401</v>
      </c>
      <c r="P128" s="4">
        <f t="shared" si="341"/>
        <v>180658</v>
      </c>
      <c r="Q128" s="4">
        <f t="shared" si="341"/>
        <v>145803</v>
      </c>
      <c r="R128" s="4">
        <f t="shared" si="341"/>
        <v>98031</v>
      </c>
      <c r="S128" s="4">
        <f t="shared" si="341"/>
        <v>65897</v>
      </c>
      <c r="T128" s="4">
        <f t="shared" si="341"/>
        <v>44092</v>
      </c>
      <c r="U128" s="4">
        <f t="shared" si="341"/>
        <v>33757</v>
      </c>
      <c r="V128" s="4">
        <f t="shared" si="341"/>
        <v>23109</v>
      </c>
      <c r="W128" s="4">
        <f t="shared" si="341"/>
        <v>17327</v>
      </c>
      <c r="X128" s="4">
        <f>$X9-X26</f>
        <v>14520</v>
      </c>
    </row>
    <row r="129" spans="2:24" x14ac:dyDescent="0.25">
      <c r="B129" s="3">
        <f t="shared" si="330"/>
        <v>2015</v>
      </c>
      <c r="C129" s="4">
        <f>P129</f>
        <v>213033</v>
      </c>
      <c r="D129" s="4">
        <f t="shared" ref="D129" si="342">Q129</f>
        <v>185752</v>
      </c>
      <c r="E129" s="4">
        <f t="shared" ref="E129" si="343">R129</f>
        <v>143240</v>
      </c>
      <c r="F129" s="4">
        <f t="shared" ref="F129" si="344">S129</f>
        <v>98409</v>
      </c>
      <c r="G129" s="4">
        <f t="shared" ref="G129" si="345">T129</f>
        <v>66269</v>
      </c>
      <c r="H129" s="4">
        <f t="shared" ref="H129" si="346">U129</f>
        <v>52119</v>
      </c>
      <c r="I129" s="4">
        <f t="shared" ref="I129" si="347">V129</f>
        <v>35122</v>
      </c>
      <c r="J129" s="4">
        <f t="shared" ref="J129" si="348">W129</f>
        <v>27781</v>
      </c>
      <c r="K129" s="4">
        <f t="shared" ref="K129" si="349">X129</f>
        <v>22734</v>
      </c>
      <c r="L129" s="5"/>
      <c r="N129" s="3">
        <f t="shared" si="340"/>
        <v>2015</v>
      </c>
      <c r="P129" s="4">
        <f t="shared" ref="P129:X129" si="350">$X10-P27</f>
        <v>213033</v>
      </c>
      <c r="Q129" s="4">
        <f t="shared" si="350"/>
        <v>185752</v>
      </c>
      <c r="R129" s="4">
        <f t="shared" si="350"/>
        <v>143240</v>
      </c>
      <c r="S129" s="4">
        <f t="shared" si="350"/>
        <v>98409</v>
      </c>
      <c r="T129" s="4">
        <f t="shared" si="350"/>
        <v>66269</v>
      </c>
      <c r="U129" s="4">
        <f t="shared" si="350"/>
        <v>52119</v>
      </c>
      <c r="V129" s="4">
        <f t="shared" si="350"/>
        <v>35122</v>
      </c>
      <c r="W129" s="4">
        <f t="shared" si="350"/>
        <v>27781</v>
      </c>
      <c r="X129" s="4">
        <f t="shared" si="350"/>
        <v>22734</v>
      </c>
    </row>
    <row r="130" spans="2:24" x14ac:dyDescent="0.25">
      <c r="B130" s="3">
        <f t="shared" si="330"/>
        <v>2016</v>
      </c>
      <c r="C130" s="4">
        <f>Q130</f>
        <v>234204</v>
      </c>
      <c r="D130" s="4">
        <f t="shared" ref="D130" si="351">R130</f>
        <v>204368</v>
      </c>
      <c r="E130" s="4">
        <f t="shared" ref="E130" si="352">S130</f>
        <v>158050</v>
      </c>
      <c r="F130" s="4">
        <f t="shared" ref="F130" si="353">T130</f>
        <v>106026</v>
      </c>
      <c r="G130" s="4">
        <f t="shared" ref="G130" si="354">U130</f>
        <v>70861</v>
      </c>
      <c r="H130" s="4">
        <f t="shared" ref="H130" si="355">V130</f>
        <v>55939</v>
      </c>
      <c r="I130" s="4">
        <f t="shared" ref="I130" si="356">W130</f>
        <v>38813</v>
      </c>
      <c r="J130" s="4">
        <f t="shared" ref="J130" si="357">X130</f>
        <v>27250</v>
      </c>
      <c r="K130" s="5"/>
      <c r="L130" s="5"/>
      <c r="N130" s="3">
        <f t="shared" si="340"/>
        <v>2016</v>
      </c>
      <c r="Q130" s="4">
        <f t="shared" ref="Q130:X130" si="358">$X11-Q28</f>
        <v>234204</v>
      </c>
      <c r="R130" s="4">
        <f t="shared" si="358"/>
        <v>204368</v>
      </c>
      <c r="S130" s="4">
        <f t="shared" si="358"/>
        <v>158050</v>
      </c>
      <c r="T130" s="4">
        <f t="shared" si="358"/>
        <v>106026</v>
      </c>
      <c r="U130" s="4">
        <f t="shared" si="358"/>
        <v>70861</v>
      </c>
      <c r="V130" s="4">
        <f t="shared" si="358"/>
        <v>55939</v>
      </c>
      <c r="W130" s="4">
        <f t="shared" si="358"/>
        <v>38813</v>
      </c>
      <c r="X130" s="4">
        <f t="shared" si="358"/>
        <v>27250</v>
      </c>
    </row>
    <row r="131" spans="2:24" x14ac:dyDescent="0.25">
      <c r="B131" s="3">
        <f t="shared" si="330"/>
        <v>2017</v>
      </c>
      <c r="C131" s="4">
        <f>R131</f>
        <v>277020</v>
      </c>
      <c r="D131" s="4">
        <f t="shared" ref="D131" si="359">S131</f>
        <v>248846</v>
      </c>
      <c r="E131" s="4">
        <f t="shared" ref="E131" si="360">T131</f>
        <v>201947</v>
      </c>
      <c r="F131" s="4">
        <f t="shared" ref="F131" si="361">U131</f>
        <v>154838</v>
      </c>
      <c r="G131" s="4">
        <f t="shared" ref="G131" si="362">V131</f>
        <v>118670</v>
      </c>
      <c r="H131" s="4">
        <f t="shared" ref="H131" si="363">W131</f>
        <v>85135</v>
      </c>
      <c r="I131" s="4">
        <f t="shared" ref="I131" si="364">X131</f>
        <v>45569</v>
      </c>
      <c r="J131" s="5"/>
      <c r="K131" s="5"/>
      <c r="L131" s="5"/>
      <c r="N131" s="3">
        <f t="shared" si="340"/>
        <v>2017</v>
      </c>
      <c r="R131" s="4">
        <f t="shared" ref="R131:X131" si="365">$X12-R29</f>
        <v>277020</v>
      </c>
      <c r="S131" s="4">
        <f t="shared" si="365"/>
        <v>248846</v>
      </c>
      <c r="T131" s="4">
        <f t="shared" si="365"/>
        <v>201947</v>
      </c>
      <c r="U131" s="4">
        <f t="shared" si="365"/>
        <v>154838</v>
      </c>
      <c r="V131" s="4">
        <f t="shared" si="365"/>
        <v>118670</v>
      </c>
      <c r="W131" s="4">
        <f t="shared" si="365"/>
        <v>85135</v>
      </c>
      <c r="X131" s="4">
        <f t="shared" si="365"/>
        <v>45569</v>
      </c>
    </row>
    <row r="132" spans="2:24" x14ac:dyDescent="0.25">
      <c r="B132" s="3">
        <f t="shared" si="330"/>
        <v>2018</v>
      </c>
      <c r="C132" s="4">
        <f>S132</f>
        <v>290007</v>
      </c>
      <c r="D132" s="4">
        <f t="shared" ref="D132" si="366">T132</f>
        <v>254918</v>
      </c>
      <c r="E132" s="4">
        <f t="shared" ref="E132" si="367">U132</f>
        <v>209006</v>
      </c>
      <c r="F132" s="4">
        <f t="shared" ref="F132" si="368">V132</f>
        <v>161752</v>
      </c>
      <c r="G132" s="4">
        <f t="shared" ref="G132" si="369">W132</f>
        <v>117596</v>
      </c>
      <c r="H132" s="4">
        <f t="shared" ref="H132" si="370">X132</f>
        <v>79565</v>
      </c>
      <c r="I132" s="5"/>
      <c r="J132" s="5"/>
      <c r="K132" s="5"/>
      <c r="L132" s="5"/>
      <c r="N132" s="3">
        <f t="shared" si="340"/>
        <v>2018</v>
      </c>
      <c r="S132" s="4">
        <f t="shared" ref="S132:X132" si="371">$X13-S30</f>
        <v>290007</v>
      </c>
      <c r="T132" s="4">
        <f t="shared" si="371"/>
        <v>254918</v>
      </c>
      <c r="U132" s="4">
        <f t="shared" si="371"/>
        <v>209006</v>
      </c>
      <c r="V132" s="4">
        <f t="shared" si="371"/>
        <v>161752</v>
      </c>
      <c r="W132" s="4">
        <f t="shared" si="371"/>
        <v>117596</v>
      </c>
      <c r="X132" s="4">
        <f t="shared" si="371"/>
        <v>79565</v>
      </c>
    </row>
    <row r="133" spans="2:24" x14ac:dyDescent="0.25">
      <c r="B133" s="3">
        <f t="shared" si="330"/>
        <v>2019</v>
      </c>
      <c r="C133" s="4">
        <f>T133</f>
        <v>326930</v>
      </c>
      <c r="D133" s="4">
        <f t="shared" ref="D133" si="372">U133</f>
        <v>290438</v>
      </c>
      <c r="E133" s="4">
        <f t="shared" ref="E133" si="373">V133</f>
        <v>246410</v>
      </c>
      <c r="F133" s="4">
        <f t="shared" ref="F133" si="374">W133</f>
        <v>186712</v>
      </c>
      <c r="G133" s="4">
        <f t="shared" ref="G133" si="375">X133</f>
        <v>133609</v>
      </c>
      <c r="H133" s="5"/>
      <c r="I133" s="5"/>
      <c r="J133" s="5"/>
      <c r="K133" s="5"/>
      <c r="L133" s="5"/>
      <c r="N133" s="3">
        <f t="shared" si="340"/>
        <v>2019</v>
      </c>
      <c r="T133" s="4">
        <f t="shared" ref="T133:X133" si="376">$X14-T31</f>
        <v>326930</v>
      </c>
      <c r="U133" s="4">
        <f t="shared" si="376"/>
        <v>290438</v>
      </c>
      <c r="V133" s="4">
        <f t="shared" si="376"/>
        <v>246410</v>
      </c>
      <c r="W133" s="4">
        <f t="shared" si="376"/>
        <v>186712</v>
      </c>
      <c r="X133" s="4">
        <f t="shared" si="376"/>
        <v>133609</v>
      </c>
    </row>
    <row r="134" spans="2:24" x14ac:dyDescent="0.25">
      <c r="B134" s="3">
        <f t="shared" si="330"/>
        <v>2020</v>
      </c>
      <c r="C134" s="4">
        <f>U134</f>
        <v>302752</v>
      </c>
      <c r="D134" s="4">
        <f t="shared" ref="D134" si="377">V134</f>
        <v>274094</v>
      </c>
      <c r="E134" s="4">
        <f t="shared" ref="E134" si="378">W134</f>
        <v>232375</v>
      </c>
      <c r="F134" s="4">
        <f t="shared" ref="F134" si="379">X134</f>
        <v>174079</v>
      </c>
      <c r="G134" s="5"/>
      <c r="H134" s="5"/>
      <c r="I134" s="5"/>
      <c r="J134" s="5"/>
      <c r="K134" s="5"/>
      <c r="L134" s="5"/>
      <c r="N134" s="3">
        <f t="shared" si="340"/>
        <v>2020</v>
      </c>
      <c r="S134" s="5"/>
      <c r="T134" s="5"/>
      <c r="U134" s="4">
        <f t="shared" ref="U134:X134" si="380">$X15-U32</f>
        <v>302752</v>
      </c>
      <c r="V134" s="4">
        <f t="shared" si="380"/>
        <v>274094</v>
      </c>
      <c r="W134" s="4">
        <f t="shared" si="380"/>
        <v>232375</v>
      </c>
      <c r="X134" s="4">
        <f t="shared" si="380"/>
        <v>174079</v>
      </c>
    </row>
    <row r="135" spans="2:24" x14ac:dyDescent="0.25">
      <c r="B135" s="3">
        <f t="shared" si="330"/>
        <v>2021</v>
      </c>
      <c r="C135" s="4">
        <f>V135</f>
        <v>368336</v>
      </c>
      <c r="D135" s="4">
        <f t="shared" ref="D135" si="381">W135</f>
        <v>329480</v>
      </c>
      <c r="E135" s="4">
        <f t="shared" ref="E135" si="382">X135</f>
        <v>270262</v>
      </c>
      <c r="F135" s="5"/>
      <c r="G135" s="5"/>
      <c r="H135" s="5"/>
      <c r="I135" s="5"/>
      <c r="J135" s="5"/>
      <c r="K135" s="5"/>
      <c r="L135" s="5"/>
      <c r="N135" s="3">
        <f t="shared" si="340"/>
        <v>2021</v>
      </c>
      <c r="S135" s="5"/>
      <c r="T135" s="5"/>
      <c r="V135" s="4">
        <f t="shared" ref="V135:X135" si="383">$X16-V33</f>
        <v>368336</v>
      </c>
      <c r="W135" s="4">
        <f t="shared" si="383"/>
        <v>329480</v>
      </c>
      <c r="X135" s="4">
        <f t="shared" si="383"/>
        <v>270262</v>
      </c>
    </row>
    <row r="136" spans="2:24" x14ac:dyDescent="0.25">
      <c r="B136" s="3">
        <f>B137-1</f>
        <v>2022</v>
      </c>
      <c r="C136" s="4">
        <f>W136</f>
        <v>433808</v>
      </c>
      <c r="D136" s="4">
        <f>X136</f>
        <v>378996</v>
      </c>
      <c r="E136" s="5"/>
      <c r="F136" s="5"/>
      <c r="G136" s="5"/>
      <c r="H136" s="5"/>
      <c r="I136" s="5"/>
      <c r="J136" s="5"/>
      <c r="K136" s="5"/>
      <c r="L136" s="5"/>
      <c r="N136" s="3">
        <f>N137-1</f>
        <v>2022</v>
      </c>
      <c r="S136" s="5"/>
      <c r="T136" s="5"/>
      <c r="W136" s="4">
        <f t="shared" ref="W136:X136" si="384">$X17-W34</f>
        <v>433808</v>
      </c>
      <c r="X136" s="4">
        <f t="shared" si="384"/>
        <v>378996</v>
      </c>
    </row>
    <row r="137" spans="2:24" x14ac:dyDescent="0.25">
      <c r="B137" s="3">
        <f>CurrentAY</f>
        <v>2023</v>
      </c>
      <c r="C137" s="4">
        <f>X137</f>
        <v>484499</v>
      </c>
      <c r="D137" s="5"/>
      <c r="E137" s="5"/>
      <c r="F137" s="5"/>
      <c r="G137" s="5"/>
      <c r="H137" s="5"/>
      <c r="I137" s="5"/>
      <c r="J137" s="5"/>
      <c r="K137" s="5"/>
      <c r="L137" s="5"/>
      <c r="N137" s="3">
        <f>CurrentAY</f>
        <v>2023</v>
      </c>
      <c r="S137" s="5"/>
      <c r="T137" s="5"/>
      <c r="X137" s="4">
        <f t="shared" ref="X137" si="385">$X18-X35</f>
        <v>484499</v>
      </c>
    </row>
    <row r="139" spans="2:24" x14ac:dyDescent="0.25">
      <c r="N139" t="s">
        <v>40</v>
      </c>
      <c r="Q139" s="36">
        <f>SUMPRODUCT(Q128:Q130,Q149:Q151)/SUM(Q128:Q130)</f>
        <v>16.12497547542328</v>
      </c>
      <c r="R139" s="36">
        <f>SUMPRODUCT(R129:R131,R150:R152)/SUM(R129:R131)</f>
        <v>15.429894273071332</v>
      </c>
      <c r="S139" s="36">
        <f>SUMPRODUCT(S130:S132,S151:S153)/SUM(S130:S132)</f>
        <v>15.727827258599834</v>
      </c>
      <c r="T139" s="36">
        <f>SUMPRODUCT(T131:T133,T152:T154)/SUM(T131:T133)</f>
        <v>16.086494555336536</v>
      </c>
      <c r="U139" s="36">
        <f>SUMPRODUCT(U132:U134,U153:U155)/SUM(U132:U134)</f>
        <v>16.597659424878707</v>
      </c>
      <c r="V139" s="36">
        <f>SUMPRODUCT(V133:V135,V154:V156)/SUM(V133:V135)</f>
        <v>16.353908464965574</v>
      </c>
      <c r="W139" s="36">
        <f>SUMPRODUCT(W134:W136,W155:W157)/SUM(W134:W136)</f>
        <v>15.572274956486281</v>
      </c>
      <c r="X139" s="36">
        <f>SUMPRODUCT(X135:X137,X156:X158)/SUM(X135:X137)</f>
        <v>15.732455896633935</v>
      </c>
    </row>
    <row r="140" spans="2:24" x14ac:dyDescent="0.25">
      <c r="N140" t="s">
        <v>41</v>
      </c>
      <c r="S140" s="36">
        <f>SUMPRODUCT(S128:S132,S149:S153)/SUM(S128:S132)</f>
        <v>21.658373286856037</v>
      </c>
      <c r="T140" s="36">
        <f>SUMPRODUCT(T129:T133,T150:T154)/SUM(T129:T133)</f>
        <v>21.588063885199091</v>
      </c>
      <c r="U140" s="36">
        <f>SUMPRODUCT(U130:U134,U151:U155)/SUM(U130:U134)</f>
        <v>23.002608243059846</v>
      </c>
      <c r="V140" s="36">
        <f>SUMPRODUCT(V131:V135,V152:V156)/SUM(V131:V135)</f>
        <v>23.722460834269821</v>
      </c>
      <c r="W140" s="36">
        <f>SUMPRODUCT(W132:W136,W153:W157)/SUM(W132:W136)</f>
        <v>22.844221909565675</v>
      </c>
      <c r="X140" s="36">
        <f>SUMPRODUCT(X133:X137,X154:X158)/SUM(X133:X137)</f>
        <v>22.451766109702415</v>
      </c>
    </row>
    <row r="141" spans="2:24" x14ac:dyDescent="0.25">
      <c r="N141" t="s">
        <v>42</v>
      </c>
      <c r="U141" s="36">
        <f>SUMPRODUCT(U128:U134,U149:U155)/SUM(U128:U134)</f>
        <v>26.681576374317522</v>
      </c>
      <c r="V141" s="36">
        <f>SUMPRODUCT(V129:V135,V150:V156)/SUM(V129:V135)</f>
        <v>27.111511890205925</v>
      </c>
      <c r="W141" s="36">
        <f>SUMPRODUCT(W130:W136,W151:W157)/SUM(W130:W136)</f>
        <v>26.927901095497706</v>
      </c>
      <c r="X141" s="36">
        <f>SUMPRODUCT(X131:X137,X152:X158)/SUM(X131:X137)</f>
        <v>26.279337333131618</v>
      </c>
    </row>
    <row r="144" spans="2:24" x14ac:dyDescent="0.25">
      <c r="N144" s="46" t="s">
        <v>23</v>
      </c>
      <c r="O144" s="47"/>
      <c r="P144" s="47"/>
      <c r="Q144" s="47"/>
      <c r="R144" s="47"/>
      <c r="S144" s="47"/>
      <c r="T144" s="47"/>
      <c r="U144" s="47"/>
      <c r="V144" s="47"/>
      <c r="W144" s="47"/>
      <c r="X144" s="47"/>
    </row>
    <row r="145" spans="14:24" x14ac:dyDescent="0.25"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</row>
    <row r="147" spans="14:24" x14ac:dyDescent="0.25">
      <c r="N147" s="1" t="s">
        <v>0</v>
      </c>
      <c r="O147" s="21">
        <f>DATE(CurrentAY-9,12,31)</f>
        <v>42004</v>
      </c>
      <c r="P147" s="21">
        <f>DATE(CurrentAY-8,12,31)</f>
        <v>42369</v>
      </c>
      <c r="Q147" s="21">
        <f>DATE(CurrentAY-7,12,31)</f>
        <v>42735</v>
      </c>
      <c r="R147" s="21">
        <f>DATE(CurrentAY-6,12,31)</f>
        <v>43100</v>
      </c>
      <c r="S147" s="21">
        <f>DATE(CurrentAY-5,12,31)</f>
        <v>43465</v>
      </c>
      <c r="T147" s="21">
        <f>DATE(CurrentAY-4,12,31)</f>
        <v>43830</v>
      </c>
      <c r="U147" s="21">
        <f>DATE(CurrentAY-3,12,31)</f>
        <v>44196</v>
      </c>
      <c r="V147" s="21">
        <f>DATE(CurrentAY-2,12,31)</f>
        <v>44561</v>
      </c>
      <c r="W147" s="21">
        <f>DATE(CurrentAY-1,12,31)</f>
        <v>44926</v>
      </c>
      <c r="X147" s="21">
        <f>DATE(CurrentAY-0,12,31)</f>
        <v>45291</v>
      </c>
    </row>
    <row r="149" spans="14:24" x14ac:dyDescent="0.25">
      <c r="N149" s="3">
        <f t="shared" ref="N149:N156" si="386">N150-1</f>
        <v>2014</v>
      </c>
      <c r="O149" s="4">
        <v>6</v>
      </c>
      <c r="P149" s="4">
        <f>P150+12</f>
        <v>18</v>
      </c>
      <c r="Q149" s="4">
        <f t="shared" ref="Q149:X156" si="387">Q150+12</f>
        <v>30</v>
      </c>
      <c r="R149" s="4">
        <f t="shared" si="387"/>
        <v>42</v>
      </c>
      <c r="S149" s="4">
        <f t="shared" si="387"/>
        <v>54</v>
      </c>
      <c r="T149" s="4">
        <f t="shared" si="387"/>
        <v>66</v>
      </c>
      <c r="U149" s="4">
        <f t="shared" si="387"/>
        <v>78</v>
      </c>
      <c r="V149" s="4">
        <f t="shared" si="387"/>
        <v>90</v>
      </c>
      <c r="W149" s="4">
        <f t="shared" si="387"/>
        <v>102</v>
      </c>
      <c r="X149" s="4">
        <f t="shared" si="387"/>
        <v>114</v>
      </c>
    </row>
    <row r="150" spans="14:24" x14ac:dyDescent="0.25">
      <c r="N150" s="3">
        <f t="shared" si="386"/>
        <v>2015</v>
      </c>
      <c r="P150" s="4">
        <v>6</v>
      </c>
      <c r="Q150" s="4">
        <f>Q151+12</f>
        <v>18</v>
      </c>
      <c r="R150" s="4">
        <f t="shared" si="387"/>
        <v>30</v>
      </c>
      <c r="S150" s="4">
        <f t="shared" si="387"/>
        <v>42</v>
      </c>
      <c r="T150" s="4">
        <f t="shared" si="387"/>
        <v>54</v>
      </c>
      <c r="U150" s="4">
        <f t="shared" si="387"/>
        <v>66</v>
      </c>
      <c r="V150" s="4">
        <f t="shared" si="387"/>
        <v>78</v>
      </c>
      <c r="W150" s="4">
        <f t="shared" si="387"/>
        <v>90</v>
      </c>
      <c r="X150" s="4">
        <f t="shared" si="387"/>
        <v>102</v>
      </c>
    </row>
    <row r="151" spans="14:24" x14ac:dyDescent="0.25">
      <c r="N151" s="3">
        <f t="shared" si="386"/>
        <v>2016</v>
      </c>
      <c r="Q151" s="4">
        <v>6</v>
      </c>
      <c r="R151" s="4">
        <f>R152+12</f>
        <v>18</v>
      </c>
      <c r="S151" s="4">
        <f t="shared" si="387"/>
        <v>30</v>
      </c>
      <c r="T151" s="4">
        <f t="shared" si="387"/>
        <v>42</v>
      </c>
      <c r="U151" s="4">
        <f t="shared" si="387"/>
        <v>54</v>
      </c>
      <c r="V151" s="4">
        <f t="shared" si="387"/>
        <v>66</v>
      </c>
      <c r="W151" s="4">
        <f t="shared" si="387"/>
        <v>78</v>
      </c>
      <c r="X151" s="4">
        <f t="shared" si="387"/>
        <v>90</v>
      </c>
    </row>
    <row r="152" spans="14:24" x14ac:dyDescent="0.25">
      <c r="N152" s="3">
        <f t="shared" si="386"/>
        <v>2017</v>
      </c>
      <c r="R152" s="4">
        <v>6</v>
      </c>
      <c r="S152" s="4">
        <f>S153+12</f>
        <v>18</v>
      </c>
      <c r="T152" s="4">
        <f t="shared" si="387"/>
        <v>30</v>
      </c>
      <c r="U152" s="4">
        <f t="shared" si="387"/>
        <v>42</v>
      </c>
      <c r="V152" s="4">
        <f t="shared" si="387"/>
        <v>54</v>
      </c>
      <c r="W152" s="4">
        <f t="shared" si="387"/>
        <v>66</v>
      </c>
      <c r="X152" s="4">
        <f t="shared" si="387"/>
        <v>78</v>
      </c>
    </row>
    <row r="153" spans="14:24" x14ac:dyDescent="0.25">
      <c r="N153" s="3">
        <f t="shared" si="386"/>
        <v>2018</v>
      </c>
      <c r="S153" s="4">
        <v>6</v>
      </c>
      <c r="T153" s="4">
        <f>T154+12</f>
        <v>18</v>
      </c>
      <c r="U153" s="4">
        <f t="shared" si="387"/>
        <v>30</v>
      </c>
      <c r="V153" s="4">
        <f t="shared" si="387"/>
        <v>42</v>
      </c>
      <c r="W153" s="4">
        <f t="shared" si="387"/>
        <v>54</v>
      </c>
      <c r="X153" s="4">
        <f t="shared" si="387"/>
        <v>66</v>
      </c>
    </row>
    <row r="154" spans="14:24" x14ac:dyDescent="0.25">
      <c r="N154" s="3">
        <f t="shared" si="386"/>
        <v>2019</v>
      </c>
      <c r="T154" s="4">
        <v>6</v>
      </c>
      <c r="U154" s="4">
        <f>U155+12</f>
        <v>18</v>
      </c>
      <c r="V154" s="4">
        <f t="shared" si="387"/>
        <v>30</v>
      </c>
      <c r="W154" s="4">
        <f t="shared" si="387"/>
        <v>42</v>
      </c>
      <c r="X154" s="4">
        <f t="shared" si="387"/>
        <v>54</v>
      </c>
    </row>
    <row r="155" spans="14:24" x14ac:dyDescent="0.25">
      <c r="N155" s="3">
        <f t="shared" si="386"/>
        <v>2020</v>
      </c>
      <c r="S155" s="5"/>
      <c r="T155" s="5"/>
      <c r="U155" s="4">
        <v>6</v>
      </c>
      <c r="V155" s="4">
        <f>V156+12</f>
        <v>18</v>
      </c>
      <c r="W155" s="4">
        <f t="shared" si="387"/>
        <v>30</v>
      </c>
      <c r="X155" s="4">
        <f t="shared" si="387"/>
        <v>42</v>
      </c>
    </row>
    <row r="156" spans="14:24" x14ac:dyDescent="0.25">
      <c r="N156" s="3">
        <f t="shared" si="386"/>
        <v>2021</v>
      </c>
      <c r="S156" s="5"/>
      <c r="T156" s="5"/>
      <c r="V156" s="4">
        <v>6</v>
      </c>
      <c r="W156" s="4">
        <f>W157+12</f>
        <v>18</v>
      </c>
      <c r="X156" s="4">
        <f t="shared" si="387"/>
        <v>30</v>
      </c>
    </row>
    <row r="157" spans="14:24" x14ac:dyDescent="0.25">
      <c r="N157" s="3">
        <f>N158-1</f>
        <v>2022</v>
      </c>
      <c r="S157" s="5"/>
      <c r="T157" s="5"/>
      <c r="W157" s="4">
        <v>6</v>
      </c>
      <c r="X157" s="4">
        <f>X158+12</f>
        <v>18</v>
      </c>
    </row>
    <row r="158" spans="14:24" x14ac:dyDescent="0.25">
      <c r="N158" s="3">
        <f>CurrentAY</f>
        <v>2023</v>
      </c>
      <c r="S158" s="5"/>
      <c r="T158" s="5"/>
      <c r="X158" s="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1432-103F-4A0E-8D51-7C101C025FB7}">
  <sheetPr>
    <tabColor theme="8" tint="0.79998168889431442"/>
  </sheetPr>
  <dimension ref="B2:X35"/>
  <sheetViews>
    <sheetView showGridLines="0" workbookViewId="0"/>
  </sheetViews>
  <sheetFormatPr defaultRowHeight="15" x14ac:dyDescent="0.25"/>
  <cols>
    <col min="1" max="1" width="4.140625" customWidth="1"/>
    <col min="15" max="24" width="9.140625" customWidth="1"/>
  </cols>
  <sheetData>
    <row r="2" spans="2:24" ht="15.75" x14ac:dyDescent="0.25">
      <c r="B2" s="23" t="s">
        <v>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4" spans="2:24" x14ac:dyDescent="0.25">
      <c r="B4" s="15" t="str">
        <f>"Ultimate Loss &amp; DCC "&amp;"("&amp;Units&amp;")"</f>
        <v>Ultimate Loss &amp; DCC ($000s)</v>
      </c>
      <c r="C4" s="16"/>
      <c r="D4" s="16"/>
      <c r="E4" s="16"/>
      <c r="F4" s="16"/>
      <c r="G4" s="16"/>
      <c r="H4" s="16"/>
      <c r="I4" s="16"/>
      <c r="J4" s="16"/>
      <c r="K4" s="16"/>
      <c r="L4" s="16"/>
      <c r="N4" s="11" t="str">
        <f>"Bulk and IBNR Including DCC "&amp;"("&amp;Units&amp;")"</f>
        <v>Bulk and IBNR Including DCC ($000s)</v>
      </c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2:24" x14ac:dyDescent="0.25">
      <c r="B5" s="16" t="s">
        <v>1</v>
      </c>
      <c r="C5" s="16"/>
      <c r="D5" s="16"/>
      <c r="E5" s="16"/>
      <c r="F5" s="16"/>
      <c r="G5" s="16"/>
      <c r="H5" s="16"/>
      <c r="I5" s="16"/>
      <c r="J5" s="16"/>
      <c r="K5" s="16"/>
      <c r="L5" s="16"/>
      <c r="N5" s="12" t="s">
        <v>3</v>
      </c>
      <c r="O5" s="12"/>
      <c r="P5" s="12"/>
      <c r="Q5" s="12"/>
      <c r="R5" s="12"/>
      <c r="S5" s="12"/>
      <c r="T5" s="12"/>
      <c r="U5" s="12"/>
      <c r="V5" s="12"/>
      <c r="W5" s="12"/>
      <c r="X5" s="12"/>
    </row>
    <row r="7" spans="2:24" x14ac:dyDescent="0.25">
      <c r="B7" s="1" t="s">
        <v>0</v>
      </c>
      <c r="C7" s="2">
        <v>12</v>
      </c>
      <c r="D7" s="2">
        <f>C7+12</f>
        <v>24</v>
      </c>
      <c r="E7" s="2">
        <f t="shared" ref="E7:L7" si="0">D7+12</f>
        <v>36</v>
      </c>
      <c r="F7" s="2">
        <f t="shared" si="0"/>
        <v>48</v>
      </c>
      <c r="G7" s="2">
        <f t="shared" si="0"/>
        <v>60</v>
      </c>
      <c r="H7" s="2">
        <f t="shared" si="0"/>
        <v>72</v>
      </c>
      <c r="I7" s="2">
        <f t="shared" si="0"/>
        <v>84</v>
      </c>
      <c r="J7" s="2">
        <f t="shared" si="0"/>
        <v>96</v>
      </c>
      <c r="K7" s="2">
        <f t="shared" si="0"/>
        <v>108</v>
      </c>
      <c r="L7" s="2">
        <f t="shared" si="0"/>
        <v>120</v>
      </c>
      <c r="N7" s="1" t="s">
        <v>0</v>
      </c>
      <c r="O7" s="2">
        <v>12</v>
      </c>
      <c r="P7" s="2">
        <f>O7+12</f>
        <v>24</v>
      </c>
      <c r="Q7" s="2">
        <f t="shared" ref="Q7:X7" si="1">P7+12</f>
        <v>36</v>
      </c>
      <c r="R7" s="2">
        <f t="shared" si="1"/>
        <v>48</v>
      </c>
      <c r="S7" s="2">
        <f t="shared" si="1"/>
        <v>60</v>
      </c>
      <c r="T7" s="2">
        <f t="shared" si="1"/>
        <v>72</v>
      </c>
      <c r="U7" s="2">
        <f t="shared" si="1"/>
        <v>84</v>
      </c>
      <c r="V7" s="2">
        <f t="shared" si="1"/>
        <v>96</v>
      </c>
      <c r="W7" s="2">
        <f t="shared" si="1"/>
        <v>108</v>
      </c>
      <c r="X7" s="2">
        <f t="shared" si="1"/>
        <v>120</v>
      </c>
    </row>
    <row r="9" spans="2:24" x14ac:dyDescent="0.25">
      <c r="B9" s="3">
        <f t="shared" ref="B9:B16" si="2">B10-1</f>
        <v>2014</v>
      </c>
      <c r="C9" s="4">
        <f>DataInput!C19</f>
        <v>190564</v>
      </c>
      <c r="D9" s="4">
        <f>DataInput!D19</f>
        <v>211569</v>
      </c>
      <c r="E9" s="4">
        <f>DataInput!E19</f>
        <v>226199</v>
      </c>
      <c r="F9" s="4">
        <f>DataInput!F19</f>
        <v>218804</v>
      </c>
      <c r="G9" s="4">
        <f>DataInput!G19</f>
        <v>214526</v>
      </c>
      <c r="H9" s="4">
        <f>DataInput!H19</f>
        <v>218768</v>
      </c>
      <c r="I9" s="4">
        <f>DataInput!I19</f>
        <v>214924</v>
      </c>
      <c r="J9" s="4">
        <f>DataInput!J19</f>
        <v>220121</v>
      </c>
      <c r="K9" s="4">
        <f>DataInput!K19</f>
        <v>220069</v>
      </c>
      <c r="L9" s="48">
        <f>DataInput!L19</f>
        <v>221700</v>
      </c>
      <c r="N9" s="3">
        <f t="shared" ref="N9:N16" si="3">N10-1</f>
        <v>2014</v>
      </c>
      <c r="O9" s="4">
        <f>C9-C26</f>
        <v>148067</v>
      </c>
      <c r="P9" s="4">
        <f t="shared" ref="P9:P17" si="4">D9-D26</f>
        <v>125780</v>
      </c>
      <c r="Q9" s="4">
        <f t="shared" ref="Q9:Q16" si="5">E9-E26</f>
        <v>106513</v>
      </c>
      <c r="R9" s="4">
        <f t="shared" ref="R9:X9" si="6">F9-F26</f>
        <v>60477</v>
      </c>
      <c r="S9" s="4">
        <f t="shared" si="6"/>
        <v>40326</v>
      </c>
      <c r="T9" s="4">
        <f t="shared" si="6"/>
        <v>24784</v>
      </c>
      <c r="U9" s="4">
        <f t="shared" si="6"/>
        <v>13745</v>
      </c>
      <c r="V9" s="4">
        <f t="shared" si="6"/>
        <v>11191</v>
      </c>
      <c r="W9" s="4">
        <f t="shared" si="6"/>
        <v>10633</v>
      </c>
      <c r="X9" s="48">
        <f t="shared" si="6"/>
        <v>9610</v>
      </c>
    </row>
    <row r="10" spans="2:24" x14ac:dyDescent="0.25">
      <c r="B10" s="3">
        <f t="shared" si="2"/>
        <v>2015</v>
      </c>
      <c r="C10" s="4">
        <f>DataInput!C20</f>
        <v>217408</v>
      </c>
      <c r="D10" s="4">
        <f>DataInput!D20</f>
        <v>217668</v>
      </c>
      <c r="E10" s="4">
        <f>DataInput!E20</f>
        <v>231323</v>
      </c>
      <c r="F10" s="4">
        <f>DataInput!F20</f>
        <v>230026</v>
      </c>
      <c r="G10" s="4">
        <f>DataInput!G20</f>
        <v>220676</v>
      </c>
      <c r="H10" s="4">
        <f>DataInput!H20</f>
        <v>220799</v>
      </c>
      <c r="I10" s="4">
        <f>DataInput!I20</f>
        <v>219221</v>
      </c>
      <c r="J10" s="4">
        <f>DataInput!J20</f>
        <v>219546</v>
      </c>
      <c r="K10" s="48">
        <f>DataInput!K20</f>
        <v>225601</v>
      </c>
      <c r="L10" s="5"/>
      <c r="N10" s="3">
        <f t="shared" si="3"/>
        <v>2015</v>
      </c>
      <c r="O10" s="4">
        <f t="shared" ref="O10:O17" si="7">C10-C27</f>
        <v>174927</v>
      </c>
      <c r="P10" s="4">
        <f t="shared" si="4"/>
        <v>138285</v>
      </c>
      <c r="Q10" s="4">
        <f t="shared" si="5"/>
        <v>99595</v>
      </c>
      <c r="R10" s="4">
        <f t="shared" ref="R10:W10" si="8">F10-F27</f>
        <v>66793</v>
      </c>
      <c r="S10" s="4">
        <f t="shared" si="8"/>
        <v>38722</v>
      </c>
      <c r="T10" s="4">
        <f t="shared" si="8"/>
        <v>28411</v>
      </c>
      <c r="U10" s="4">
        <f t="shared" si="8"/>
        <v>16287</v>
      </c>
      <c r="V10" s="4">
        <f t="shared" si="8"/>
        <v>11486</v>
      </c>
      <c r="W10" s="48">
        <f t="shared" si="8"/>
        <v>12322</v>
      </c>
      <c r="X10" s="5"/>
    </row>
    <row r="11" spans="2:24" x14ac:dyDescent="0.25">
      <c r="B11" s="3">
        <f t="shared" si="2"/>
        <v>2016</v>
      </c>
      <c r="C11" s="4">
        <f>DataInput!C21</f>
        <v>249343</v>
      </c>
      <c r="D11" s="4">
        <f>DataInput!D21</f>
        <v>252050</v>
      </c>
      <c r="E11" s="4">
        <f>DataInput!E21</f>
        <v>267729</v>
      </c>
      <c r="F11" s="4">
        <f>DataInput!F21</f>
        <v>261623</v>
      </c>
      <c r="G11" s="4">
        <f>DataInput!G21</f>
        <v>257421</v>
      </c>
      <c r="H11" s="4">
        <f>DataInput!H21</f>
        <v>249752</v>
      </c>
      <c r="I11" s="4">
        <f>DataInput!I21</f>
        <v>245784</v>
      </c>
      <c r="J11" s="48">
        <f>DataInput!J21</f>
        <v>247604</v>
      </c>
      <c r="K11" s="5"/>
      <c r="L11" s="5"/>
      <c r="N11" s="3">
        <f t="shared" si="3"/>
        <v>2016</v>
      </c>
      <c r="O11" s="4">
        <f t="shared" si="7"/>
        <v>208487</v>
      </c>
      <c r="P11" s="4">
        <f t="shared" si="4"/>
        <v>158425</v>
      </c>
      <c r="Q11" s="4">
        <f t="shared" si="5"/>
        <v>127071</v>
      </c>
      <c r="R11" s="4">
        <f t="shared" ref="R11:V11" si="9">F11-F28</f>
        <v>84275</v>
      </c>
      <c r="S11" s="4">
        <f t="shared" si="9"/>
        <v>52417</v>
      </c>
      <c r="T11" s="4">
        <f t="shared" si="9"/>
        <v>34140</v>
      </c>
      <c r="U11" s="4">
        <f t="shared" si="9"/>
        <v>21600</v>
      </c>
      <c r="V11" s="48">
        <f t="shared" si="9"/>
        <v>16267</v>
      </c>
      <c r="W11" s="5"/>
      <c r="X11" s="5"/>
    </row>
    <row r="12" spans="2:24" x14ac:dyDescent="0.25">
      <c r="B12" s="3">
        <f t="shared" si="2"/>
        <v>2017</v>
      </c>
      <c r="C12" s="4">
        <f>DataInput!C22</f>
        <v>266890</v>
      </c>
      <c r="D12" s="4">
        <f>DataInput!D22</f>
        <v>277173</v>
      </c>
      <c r="E12" s="4">
        <f>DataInput!E22</f>
        <v>285417</v>
      </c>
      <c r="F12" s="4">
        <f>DataInput!F22</f>
        <v>281343</v>
      </c>
      <c r="G12" s="4">
        <f>DataInput!G22</f>
        <v>271180</v>
      </c>
      <c r="H12" s="4">
        <f>DataInput!H22</f>
        <v>277268</v>
      </c>
      <c r="I12" s="48">
        <f>DataInput!I22</f>
        <v>293206</v>
      </c>
      <c r="J12" s="5"/>
      <c r="K12" s="5"/>
      <c r="L12" s="5"/>
      <c r="N12" s="3">
        <f t="shared" si="3"/>
        <v>2017</v>
      </c>
      <c r="O12" s="4">
        <f t="shared" si="7"/>
        <v>224600</v>
      </c>
      <c r="P12" s="4">
        <f t="shared" si="4"/>
        <v>189527</v>
      </c>
      <c r="Q12" s="4">
        <f t="shared" si="5"/>
        <v>140047</v>
      </c>
      <c r="R12" s="4">
        <f t="shared" ref="R12:U12" si="10">F12-F29</f>
        <v>92455</v>
      </c>
      <c r="S12" s="4">
        <f t="shared" si="10"/>
        <v>48341</v>
      </c>
      <c r="T12" s="4">
        <f t="shared" si="10"/>
        <v>30792</v>
      </c>
      <c r="U12" s="48">
        <f t="shared" si="10"/>
        <v>25565</v>
      </c>
      <c r="V12" s="5"/>
      <c r="W12" s="5"/>
      <c r="X12" s="5"/>
    </row>
    <row r="13" spans="2:24" x14ac:dyDescent="0.25">
      <c r="B13" s="3">
        <f t="shared" si="2"/>
        <v>2018</v>
      </c>
      <c r="C13" s="4">
        <f>DataInput!C23</f>
        <v>287305</v>
      </c>
      <c r="D13" s="4">
        <f>DataInput!D23</f>
        <v>307751</v>
      </c>
      <c r="E13" s="4">
        <f>DataInput!E23</f>
        <v>311360</v>
      </c>
      <c r="F13" s="4">
        <f>DataInput!F23</f>
        <v>295755</v>
      </c>
      <c r="G13" s="4">
        <f>DataInput!G23</f>
        <v>294612</v>
      </c>
      <c r="H13" s="48">
        <f>DataInput!H23</f>
        <v>306312</v>
      </c>
      <c r="I13" s="5"/>
      <c r="J13" s="5"/>
      <c r="K13" s="5"/>
      <c r="L13" s="5"/>
      <c r="N13" s="3">
        <f t="shared" si="3"/>
        <v>2018</v>
      </c>
      <c r="O13" s="4">
        <f t="shared" si="7"/>
        <v>243097</v>
      </c>
      <c r="P13" s="4">
        <f t="shared" si="4"/>
        <v>201143</v>
      </c>
      <c r="Q13" s="4">
        <f t="shared" si="5"/>
        <v>154353</v>
      </c>
      <c r="R13" s="4">
        <f t="shared" ref="R13:T13" si="11">F13-F30</f>
        <v>97995</v>
      </c>
      <c r="S13" s="4">
        <f t="shared" si="11"/>
        <v>68678</v>
      </c>
      <c r="T13" s="48">
        <f t="shared" si="11"/>
        <v>43652</v>
      </c>
      <c r="U13" s="5"/>
      <c r="V13" s="5"/>
      <c r="W13" s="5"/>
      <c r="X13" s="5"/>
    </row>
    <row r="14" spans="2:24" x14ac:dyDescent="0.25">
      <c r="B14" s="3">
        <f t="shared" si="2"/>
        <v>2019</v>
      </c>
      <c r="C14" s="4">
        <f>DataInput!C24</f>
        <v>330971</v>
      </c>
      <c r="D14" s="4">
        <f>DataInput!D24</f>
        <v>338715</v>
      </c>
      <c r="E14" s="4">
        <f>DataInput!E24</f>
        <v>333343</v>
      </c>
      <c r="F14" s="4">
        <f>DataInput!F24</f>
        <v>340743</v>
      </c>
      <c r="G14" s="48">
        <f>DataInput!G24</f>
        <v>341553</v>
      </c>
      <c r="H14" s="5"/>
      <c r="I14" s="5"/>
      <c r="J14" s="5"/>
      <c r="K14" s="5"/>
      <c r="L14" s="5"/>
      <c r="N14" s="3">
        <f t="shared" si="3"/>
        <v>2019</v>
      </c>
      <c r="O14" s="4">
        <f t="shared" si="7"/>
        <v>286908</v>
      </c>
      <c r="P14" s="4">
        <f t="shared" si="4"/>
        <v>236148</v>
      </c>
      <c r="Q14" s="4">
        <f t="shared" si="5"/>
        <v>175948</v>
      </c>
      <c r="R14" s="4">
        <f t="shared" ref="R14:S14" si="12">F14-F31</f>
        <v>132411</v>
      </c>
      <c r="S14" s="48">
        <f t="shared" si="12"/>
        <v>83214</v>
      </c>
      <c r="T14" s="5"/>
      <c r="U14" s="5"/>
      <c r="V14" s="5"/>
      <c r="W14" s="5"/>
      <c r="X14" s="5"/>
    </row>
    <row r="15" spans="2:24" x14ac:dyDescent="0.25">
      <c r="B15" s="3">
        <f t="shared" si="2"/>
        <v>2020</v>
      </c>
      <c r="C15" s="4">
        <f>DataInput!C25</f>
        <v>328624</v>
      </c>
      <c r="D15" s="4">
        <f>DataInput!D25</f>
        <v>326496</v>
      </c>
      <c r="E15" s="4">
        <f>DataInput!E25</f>
        <v>314738</v>
      </c>
      <c r="F15" s="48">
        <f>DataInput!F25</f>
        <v>317486</v>
      </c>
      <c r="G15" s="5"/>
      <c r="H15" s="5"/>
      <c r="I15" s="5"/>
      <c r="J15" s="5"/>
      <c r="K15" s="5"/>
      <c r="L15" s="5"/>
      <c r="N15" s="3">
        <f t="shared" si="3"/>
        <v>2020</v>
      </c>
      <c r="O15" s="4">
        <f t="shared" si="7"/>
        <v>290912</v>
      </c>
      <c r="P15" s="4">
        <f t="shared" si="4"/>
        <v>235456</v>
      </c>
      <c r="Q15" s="4">
        <f t="shared" si="5"/>
        <v>179945</v>
      </c>
      <c r="R15" s="48">
        <f t="shared" ref="R15" si="13">F15-F32</f>
        <v>119081</v>
      </c>
      <c r="S15" s="5"/>
      <c r="T15" s="5"/>
      <c r="U15" s="5"/>
      <c r="V15" s="5"/>
      <c r="W15" s="5"/>
      <c r="X15" s="5"/>
    </row>
    <row r="16" spans="2:24" x14ac:dyDescent="0.25">
      <c r="B16" s="3">
        <f t="shared" si="2"/>
        <v>2021</v>
      </c>
      <c r="C16" s="4">
        <f>DataInput!C26</f>
        <v>401819</v>
      </c>
      <c r="D16" s="4">
        <f>DataInput!D26</f>
        <v>394487</v>
      </c>
      <c r="E16" s="48">
        <f>DataInput!E26</f>
        <v>391003</v>
      </c>
      <c r="F16" s="5"/>
      <c r="G16" s="5"/>
      <c r="H16" s="5"/>
      <c r="I16" s="5"/>
      <c r="J16" s="5"/>
      <c r="K16" s="5"/>
      <c r="L16" s="5"/>
      <c r="N16" s="3">
        <f t="shared" si="3"/>
        <v>2021</v>
      </c>
      <c r="O16" s="4">
        <f t="shared" si="7"/>
        <v>343574</v>
      </c>
      <c r="P16" s="4">
        <f t="shared" si="4"/>
        <v>276575</v>
      </c>
      <c r="Q16" s="48">
        <f t="shared" si="5"/>
        <v>195678</v>
      </c>
      <c r="R16" s="5"/>
      <c r="S16" s="5"/>
      <c r="T16" s="5"/>
      <c r="U16" s="5"/>
      <c r="V16" s="5"/>
      <c r="W16" s="5"/>
      <c r="X16" s="5"/>
    </row>
    <row r="17" spans="2:24" x14ac:dyDescent="0.25">
      <c r="B17" s="3">
        <f>B18-1</f>
        <v>2022</v>
      </c>
      <c r="C17" s="4">
        <f>DataInput!C27</f>
        <v>454842</v>
      </c>
      <c r="D17" s="48">
        <f>DataInput!D27</f>
        <v>458269</v>
      </c>
      <c r="E17" s="5"/>
      <c r="F17" s="5"/>
      <c r="G17" s="5"/>
      <c r="H17" s="5"/>
      <c r="I17" s="5"/>
      <c r="J17" s="5"/>
      <c r="K17" s="5"/>
      <c r="L17" s="5"/>
      <c r="N17" s="3">
        <f>N18-1</f>
        <v>2022</v>
      </c>
      <c r="O17" s="4">
        <f t="shared" si="7"/>
        <v>393595</v>
      </c>
      <c r="P17" s="48">
        <f t="shared" si="4"/>
        <v>292314</v>
      </c>
      <c r="Q17" s="5"/>
      <c r="R17" s="5"/>
      <c r="S17" s="5"/>
      <c r="T17" s="5"/>
      <c r="U17" s="5"/>
      <c r="V17" s="5"/>
      <c r="W17" s="5"/>
      <c r="X17" s="5"/>
    </row>
    <row r="18" spans="2:24" x14ac:dyDescent="0.25">
      <c r="B18" s="3">
        <f>CurrentAY</f>
        <v>2023</v>
      </c>
      <c r="C18" s="48">
        <f>DataInput!C28</f>
        <v>507905</v>
      </c>
      <c r="D18" s="5"/>
      <c r="E18" s="5"/>
      <c r="F18" s="5"/>
      <c r="G18" s="5"/>
      <c r="H18" s="5"/>
      <c r="I18" s="5"/>
      <c r="J18" s="5"/>
      <c r="K18" s="5"/>
      <c r="L18" s="5"/>
      <c r="N18" s="3">
        <f>CurrentAY</f>
        <v>2023</v>
      </c>
      <c r="O18" s="48">
        <f t="shared" ref="O18" si="14">C18-C35</f>
        <v>434185</v>
      </c>
      <c r="P18" s="5"/>
      <c r="Q18" s="5"/>
      <c r="R18" s="5"/>
      <c r="S18" s="5"/>
      <c r="T18" s="5"/>
      <c r="U18" s="5"/>
      <c r="V18" s="5"/>
      <c r="W18" s="5"/>
      <c r="X18" s="5"/>
    </row>
    <row r="21" spans="2:24" x14ac:dyDescent="0.25">
      <c r="B21" s="17" t="str">
        <f>"Reported Loss &amp; DCC "&amp;"("&amp;Units&amp;")"</f>
        <v>Reported Loss &amp; DCC ($000s)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N21" s="24" t="str">
        <f>"Hindsight IBNR "&amp;"("&amp;Units&amp;")"</f>
        <v>Hindsight IBNR ($000s)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spans="2:24" x14ac:dyDescent="0.25">
      <c r="B22" s="18" t="s">
        <v>4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N22" s="25" t="s">
        <v>6</v>
      </c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4" spans="2:24" x14ac:dyDescent="0.25">
      <c r="B24" s="1" t="s">
        <v>0</v>
      </c>
      <c r="C24" s="2">
        <v>12</v>
      </c>
      <c r="D24" s="2">
        <f>C24+12</f>
        <v>24</v>
      </c>
      <c r="E24" s="2">
        <f t="shared" ref="E24:L24" si="15">D24+12</f>
        <v>36</v>
      </c>
      <c r="F24" s="2">
        <f t="shared" si="15"/>
        <v>48</v>
      </c>
      <c r="G24" s="2">
        <f t="shared" si="15"/>
        <v>60</v>
      </c>
      <c r="H24" s="2">
        <f t="shared" si="15"/>
        <v>72</v>
      </c>
      <c r="I24" s="2">
        <f t="shared" si="15"/>
        <v>84</v>
      </c>
      <c r="J24" s="2">
        <f t="shared" si="15"/>
        <v>96</v>
      </c>
      <c r="K24" s="2">
        <f t="shared" si="15"/>
        <v>108</v>
      </c>
      <c r="L24" s="2">
        <f t="shared" si="15"/>
        <v>120</v>
      </c>
      <c r="N24" s="1" t="s">
        <v>0</v>
      </c>
      <c r="O24" s="2">
        <v>12</v>
      </c>
      <c r="P24" s="2">
        <f>O24+12</f>
        <v>24</v>
      </c>
      <c r="Q24" s="2">
        <f t="shared" ref="Q24" si="16">P24+12</f>
        <v>36</v>
      </c>
      <c r="R24" s="2">
        <f t="shared" ref="R24" si="17">Q24+12</f>
        <v>48</v>
      </c>
      <c r="S24" s="2">
        <f t="shared" ref="S24" si="18">R24+12</f>
        <v>60</v>
      </c>
      <c r="T24" s="2">
        <f t="shared" ref="T24" si="19">S24+12</f>
        <v>72</v>
      </c>
      <c r="U24" s="2">
        <f t="shared" ref="U24" si="20">T24+12</f>
        <v>84</v>
      </c>
      <c r="V24" s="2">
        <f t="shared" ref="V24" si="21">U24+12</f>
        <v>96</v>
      </c>
      <c r="W24" s="2">
        <f t="shared" ref="W24" si="22">V24+12</f>
        <v>108</v>
      </c>
      <c r="X24" s="2">
        <f t="shared" ref="X24" si="23">W24+12</f>
        <v>120</v>
      </c>
    </row>
    <row r="26" spans="2:24" x14ac:dyDescent="0.25">
      <c r="B26" s="3">
        <f t="shared" ref="B26:B33" si="24">B27-1</f>
        <v>2014</v>
      </c>
      <c r="C26" s="4">
        <f>DataMain!C60</f>
        <v>42497</v>
      </c>
      <c r="D26" s="4">
        <f>DataMain!D60</f>
        <v>85789</v>
      </c>
      <c r="E26" s="4">
        <f>DataMain!E60</f>
        <v>119686</v>
      </c>
      <c r="F26" s="4">
        <f>DataMain!F60</f>
        <v>158327</v>
      </c>
      <c r="G26" s="4">
        <f>DataMain!G60</f>
        <v>174200</v>
      </c>
      <c r="H26" s="4">
        <f>DataMain!H60</f>
        <v>193984</v>
      </c>
      <c r="I26" s="4">
        <f>DataMain!I60</f>
        <v>201179</v>
      </c>
      <c r="J26" s="4">
        <f>DataMain!J60</f>
        <v>208930</v>
      </c>
      <c r="K26" s="4">
        <f>DataMain!K60</f>
        <v>209436</v>
      </c>
      <c r="L26" s="48">
        <f>DataMain!L60</f>
        <v>212090</v>
      </c>
      <c r="N26" s="3">
        <f t="shared" ref="N26:N33" si="25">N27-1</f>
        <v>2014</v>
      </c>
      <c r="O26" s="4">
        <f t="shared" ref="O26:W26" si="26">$L9-C26</f>
        <v>179203</v>
      </c>
      <c r="P26" s="4">
        <f t="shared" si="26"/>
        <v>135911</v>
      </c>
      <c r="Q26" s="4">
        <f t="shared" si="26"/>
        <v>102014</v>
      </c>
      <c r="R26" s="4">
        <f t="shared" si="26"/>
        <v>63373</v>
      </c>
      <c r="S26" s="4">
        <f t="shared" si="26"/>
        <v>47500</v>
      </c>
      <c r="T26" s="4">
        <f t="shared" si="26"/>
        <v>27716</v>
      </c>
      <c r="U26" s="4">
        <f t="shared" si="26"/>
        <v>20521</v>
      </c>
      <c r="V26" s="4">
        <f t="shared" si="26"/>
        <v>12770</v>
      </c>
      <c r="W26" s="4">
        <f t="shared" si="26"/>
        <v>12264</v>
      </c>
      <c r="X26" s="48">
        <f>$L9-L26</f>
        <v>9610</v>
      </c>
    </row>
    <row r="27" spans="2:24" x14ac:dyDescent="0.25">
      <c r="B27" s="3">
        <f t="shared" si="24"/>
        <v>2015</v>
      </c>
      <c r="C27" s="4">
        <f>DataMain!C61</f>
        <v>42481</v>
      </c>
      <c r="D27" s="4">
        <f>DataMain!D61</f>
        <v>79383</v>
      </c>
      <c r="E27" s="4">
        <f>DataMain!E61</f>
        <v>131728</v>
      </c>
      <c r="F27" s="4">
        <f>DataMain!F61</f>
        <v>163233</v>
      </c>
      <c r="G27" s="4">
        <f>DataMain!G61</f>
        <v>181954</v>
      </c>
      <c r="H27" s="4">
        <f>DataMain!H61</f>
        <v>192388</v>
      </c>
      <c r="I27" s="4">
        <f>DataMain!I61</f>
        <v>202934</v>
      </c>
      <c r="J27" s="4">
        <f>DataMain!J61</f>
        <v>208060</v>
      </c>
      <c r="K27" s="48">
        <f>DataMain!K61</f>
        <v>213279</v>
      </c>
      <c r="L27" s="5"/>
      <c r="N27" s="3">
        <f t="shared" si="25"/>
        <v>2015</v>
      </c>
      <c r="O27" s="4">
        <f t="shared" ref="O27:V27" si="27">$K10-C27</f>
        <v>183120</v>
      </c>
      <c r="P27" s="4">
        <f t="shared" si="27"/>
        <v>146218</v>
      </c>
      <c r="Q27" s="4">
        <f t="shared" si="27"/>
        <v>93873</v>
      </c>
      <c r="R27" s="4">
        <f t="shared" si="27"/>
        <v>62368</v>
      </c>
      <c r="S27" s="4">
        <f t="shared" si="27"/>
        <v>43647</v>
      </c>
      <c r="T27" s="4">
        <f t="shared" si="27"/>
        <v>33213</v>
      </c>
      <c r="U27" s="4">
        <f t="shared" si="27"/>
        <v>22667</v>
      </c>
      <c r="V27" s="4">
        <f t="shared" si="27"/>
        <v>17541</v>
      </c>
      <c r="W27" s="48">
        <f>$K10-K27</f>
        <v>12322</v>
      </c>
      <c r="X27" s="5"/>
    </row>
    <row r="28" spans="2:24" x14ac:dyDescent="0.25">
      <c r="B28" s="3">
        <f t="shared" si="24"/>
        <v>2016</v>
      </c>
      <c r="C28" s="4">
        <f>DataMain!C62</f>
        <v>40856</v>
      </c>
      <c r="D28" s="4">
        <f>DataMain!D62</f>
        <v>93625</v>
      </c>
      <c r="E28" s="4">
        <f>DataMain!E62</f>
        <v>140658</v>
      </c>
      <c r="F28" s="4">
        <f>DataMain!F62</f>
        <v>177348</v>
      </c>
      <c r="G28" s="4">
        <f>DataMain!G62</f>
        <v>205004</v>
      </c>
      <c r="H28" s="4">
        <f>DataMain!H62</f>
        <v>215612</v>
      </c>
      <c r="I28" s="4">
        <f>DataMain!I62</f>
        <v>224184</v>
      </c>
      <c r="J28" s="48">
        <f>DataMain!J62</f>
        <v>231337</v>
      </c>
      <c r="K28" s="5"/>
      <c r="L28" s="5"/>
      <c r="N28" s="3">
        <f t="shared" si="25"/>
        <v>2016</v>
      </c>
      <c r="O28" s="4">
        <f t="shared" ref="O28:U28" si="28">$J11-C28</f>
        <v>206748</v>
      </c>
      <c r="P28" s="4">
        <f t="shared" si="28"/>
        <v>153979</v>
      </c>
      <c r="Q28" s="4">
        <f t="shared" si="28"/>
        <v>106946</v>
      </c>
      <c r="R28" s="4">
        <f t="shared" si="28"/>
        <v>70256</v>
      </c>
      <c r="S28" s="4">
        <f t="shared" si="28"/>
        <v>42600</v>
      </c>
      <c r="T28" s="4">
        <f t="shared" si="28"/>
        <v>31992</v>
      </c>
      <c r="U28" s="4">
        <f t="shared" si="28"/>
        <v>23420</v>
      </c>
      <c r="V28" s="48">
        <f>$J11-J28</f>
        <v>16267</v>
      </c>
      <c r="W28" s="5"/>
      <c r="X28" s="5"/>
    </row>
    <row r="29" spans="2:24" x14ac:dyDescent="0.25">
      <c r="B29" s="3">
        <f t="shared" si="24"/>
        <v>2017</v>
      </c>
      <c r="C29" s="4">
        <f>DataMain!C63</f>
        <v>42290</v>
      </c>
      <c r="D29" s="4">
        <f>DataMain!D63</f>
        <v>87646</v>
      </c>
      <c r="E29" s="4">
        <f>DataMain!E63</f>
        <v>145370</v>
      </c>
      <c r="F29" s="4">
        <f>DataMain!F63</f>
        <v>188888</v>
      </c>
      <c r="G29" s="4">
        <f>DataMain!G63</f>
        <v>222839</v>
      </c>
      <c r="H29" s="4">
        <f>DataMain!H63</f>
        <v>246476</v>
      </c>
      <c r="I29" s="48">
        <f>DataMain!I63</f>
        <v>267641</v>
      </c>
      <c r="J29" s="5"/>
      <c r="K29" s="5"/>
      <c r="L29" s="5"/>
      <c r="N29" s="3">
        <f t="shared" si="25"/>
        <v>2017</v>
      </c>
      <c r="O29" s="4">
        <f t="shared" ref="O29:T29" si="29">$I12-C29</f>
        <v>250916</v>
      </c>
      <c r="P29" s="4">
        <f t="shared" si="29"/>
        <v>205560</v>
      </c>
      <c r="Q29" s="4">
        <f t="shared" si="29"/>
        <v>147836</v>
      </c>
      <c r="R29" s="4">
        <f t="shared" si="29"/>
        <v>104318</v>
      </c>
      <c r="S29" s="4">
        <f t="shared" si="29"/>
        <v>70367</v>
      </c>
      <c r="T29" s="4">
        <f t="shared" si="29"/>
        <v>46730</v>
      </c>
      <c r="U29" s="48">
        <f>$I12-I29</f>
        <v>25565</v>
      </c>
      <c r="V29" s="5"/>
      <c r="W29" s="5"/>
      <c r="X29" s="5"/>
    </row>
    <row r="30" spans="2:24" x14ac:dyDescent="0.25">
      <c r="B30" s="3">
        <f t="shared" si="24"/>
        <v>2018</v>
      </c>
      <c r="C30" s="4">
        <f>DataMain!C64</f>
        <v>44208</v>
      </c>
      <c r="D30" s="4">
        <f>DataMain!D64</f>
        <v>106608</v>
      </c>
      <c r="E30" s="4">
        <f>DataMain!E64</f>
        <v>157007</v>
      </c>
      <c r="F30" s="4">
        <f>DataMain!F64</f>
        <v>197760</v>
      </c>
      <c r="G30" s="4">
        <f>DataMain!G64</f>
        <v>225934</v>
      </c>
      <c r="H30" s="48">
        <f>DataMain!H64</f>
        <v>262660</v>
      </c>
      <c r="I30" s="5"/>
      <c r="J30" s="5"/>
      <c r="K30" s="5"/>
      <c r="L30" s="5"/>
      <c r="N30" s="3">
        <f t="shared" si="25"/>
        <v>2018</v>
      </c>
      <c r="O30" s="4">
        <f t="shared" ref="O30:S30" si="30">$H13-C30</f>
        <v>262104</v>
      </c>
      <c r="P30" s="4">
        <f t="shared" si="30"/>
        <v>199704</v>
      </c>
      <c r="Q30" s="4">
        <f t="shared" si="30"/>
        <v>149305</v>
      </c>
      <c r="R30" s="4">
        <f t="shared" si="30"/>
        <v>108552</v>
      </c>
      <c r="S30" s="4">
        <f t="shared" si="30"/>
        <v>80378</v>
      </c>
      <c r="T30" s="48">
        <f>$H13-H30</f>
        <v>43652</v>
      </c>
      <c r="U30" s="5"/>
      <c r="V30" s="5"/>
      <c r="W30" s="5"/>
      <c r="X30" s="5"/>
    </row>
    <row r="31" spans="2:24" x14ac:dyDescent="0.25">
      <c r="B31" s="3">
        <f t="shared" si="24"/>
        <v>2019</v>
      </c>
      <c r="C31" s="4">
        <f>DataMain!C65</f>
        <v>44063</v>
      </c>
      <c r="D31" s="4">
        <f>DataMain!D65</f>
        <v>102567</v>
      </c>
      <c r="E31" s="4">
        <f>DataMain!E65</f>
        <v>157395</v>
      </c>
      <c r="F31" s="4">
        <f>DataMain!F65</f>
        <v>208332</v>
      </c>
      <c r="G31" s="48">
        <f>DataMain!G65</f>
        <v>258339</v>
      </c>
      <c r="H31" s="5"/>
      <c r="I31" s="5"/>
      <c r="J31" s="5"/>
      <c r="K31" s="5"/>
      <c r="L31" s="5"/>
      <c r="N31" s="3">
        <f t="shared" si="25"/>
        <v>2019</v>
      </c>
      <c r="O31" s="4">
        <f t="shared" ref="O31:R31" si="31">$G14-C31</f>
        <v>297490</v>
      </c>
      <c r="P31" s="4">
        <f t="shared" si="31"/>
        <v>238986</v>
      </c>
      <c r="Q31" s="4">
        <f t="shared" si="31"/>
        <v>184158</v>
      </c>
      <c r="R31" s="4">
        <f t="shared" si="31"/>
        <v>133221</v>
      </c>
      <c r="S31" s="48">
        <f>$G14-G31</f>
        <v>83214</v>
      </c>
      <c r="T31" s="5"/>
      <c r="U31" s="5"/>
      <c r="V31" s="5"/>
      <c r="W31" s="5"/>
      <c r="X31" s="5"/>
    </row>
    <row r="32" spans="2:24" x14ac:dyDescent="0.25">
      <c r="B32" s="3">
        <f t="shared" si="24"/>
        <v>2020</v>
      </c>
      <c r="C32" s="4">
        <f>DataMain!C66</f>
        <v>37712</v>
      </c>
      <c r="D32" s="4">
        <f>DataMain!D66</f>
        <v>91040</v>
      </c>
      <c r="E32" s="4">
        <f>DataMain!E66</f>
        <v>134793</v>
      </c>
      <c r="F32" s="48">
        <f>DataMain!F66</f>
        <v>198405</v>
      </c>
      <c r="G32" s="5"/>
      <c r="H32" s="5"/>
      <c r="I32" s="5"/>
      <c r="J32" s="5"/>
      <c r="K32" s="5"/>
      <c r="L32" s="5"/>
      <c r="N32" s="3">
        <f t="shared" si="25"/>
        <v>2020</v>
      </c>
      <c r="O32" s="4">
        <f t="shared" ref="O32:Q32" si="32">$F15-C32</f>
        <v>279774</v>
      </c>
      <c r="P32" s="4">
        <f t="shared" si="32"/>
        <v>226446</v>
      </c>
      <c r="Q32" s="4">
        <f t="shared" si="32"/>
        <v>182693</v>
      </c>
      <c r="R32" s="48">
        <f>$F15-F32</f>
        <v>119081</v>
      </c>
      <c r="S32" s="5"/>
      <c r="T32" s="5"/>
      <c r="U32" s="5"/>
      <c r="V32" s="5"/>
      <c r="W32" s="5"/>
      <c r="X32" s="5"/>
    </row>
    <row r="33" spans="2:24" x14ac:dyDescent="0.25">
      <c r="B33" s="3">
        <f t="shared" si="24"/>
        <v>2021</v>
      </c>
      <c r="C33" s="4">
        <f>DataMain!C67</f>
        <v>58245</v>
      </c>
      <c r="D33" s="4">
        <f>DataMain!D67</f>
        <v>117912</v>
      </c>
      <c r="E33" s="48">
        <f>DataMain!E67</f>
        <v>195325</v>
      </c>
      <c r="F33" s="5"/>
      <c r="G33" s="5"/>
      <c r="H33" s="5"/>
      <c r="I33" s="5"/>
      <c r="J33" s="5"/>
      <c r="K33" s="5"/>
      <c r="L33" s="5"/>
      <c r="N33" s="3">
        <f t="shared" si="25"/>
        <v>2021</v>
      </c>
      <c r="O33" s="4">
        <f t="shared" ref="O33:P33" si="33">$E16-C33</f>
        <v>332758</v>
      </c>
      <c r="P33" s="4">
        <f t="shared" si="33"/>
        <v>273091</v>
      </c>
      <c r="Q33" s="48">
        <f>$E16-E33</f>
        <v>195678</v>
      </c>
      <c r="R33" s="5"/>
      <c r="S33" s="5"/>
      <c r="T33" s="5"/>
      <c r="U33" s="5"/>
      <c r="V33" s="5"/>
      <c r="W33" s="5"/>
      <c r="X33" s="5"/>
    </row>
    <row r="34" spans="2:24" x14ac:dyDescent="0.25">
      <c r="B34" s="3">
        <f>B35-1</f>
        <v>2022</v>
      </c>
      <c r="C34" s="4">
        <f>DataMain!C68</f>
        <v>61247</v>
      </c>
      <c r="D34" s="48">
        <f>DataMain!D68</f>
        <v>165955</v>
      </c>
      <c r="E34" s="5"/>
      <c r="F34" s="5"/>
      <c r="G34" s="5"/>
      <c r="H34" s="5"/>
      <c r="I34" s="5"/>
      <c r="J34" s="5"/>
      <c r="K34" s="5"/>
      <c r="L34" s="5"/>
      <c r="N34" s="3">
        <f>N35-1</f>
        <v>2022</v>
      </c>
      <c r="O34" s="4">
        <f t="shared" ref="O34" si="34">$D17-C34</f>
        <v>397022</v>
      </c>
      <c r="P34" s="48">
        <f>$D17-D34</f>
        <v>292314</v>
      </c>
      <c r="Q34" s="5"/>
      <c r="R34" s="5"/>
      <c r="S34" s="5"/>
      <c r="T34" s="5"/>
      <c r="U34" s="5"/>
      <c r="V34" s="5"/>
      <c r="W34" s="5"/>
      <c r="X34" s="5"/>
    </row>
    <row r="35" spans="2:24" x14ac:dyDescent="0.25">
      <c r="B35" s="3">
        <f>CurrentAY</f>
        <v>2023</v>
      </c>
      <c r="C35" s="48">
        <f>DataMain!C69</f>
        <v>73720</v>
      </c>
      <c r="D35" s="5"/>
      <c r="E35" s="5"/>
      <c r="F35" s="5"/>
      <c r="G35" s="5"/>
      <c r="H35" s="5"/>
      <c r="I35" s="5"/>
      <c r="J35" s="5"/>
      <c r="K35" s="5"/>
      <c r="L35" s="5"/>
      <c r="N35" s="3">
        <f>CurrentAY</f>
        <v>2023</v>
      </c>
      <c r="O35" s="48">
        <f>$C18-C35</f>
        <v>434185</v>
      </c>
      <c r="P35" s="5"/>
      <c r="Q35" s="5"/>
      <c r="R35" s="5"/>
      <c r="S35" s="5"/>
      <c r="T35" s="5"/>
      <c r="U35" s="5"/>
      <c r="V35" s="5"/>
      <c r="W35" s="5"/>
      <c r="X35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63751-2294-4581-B7ED-ABA8296A1E7A}">
  <sheetPr>
    <tabColor theme="7" tint="0.59999389629810485"/>
  </sheetPr>
  <dimension ref="B2:P55"/>
  <sheetViews>
    <sheetView showGridLines="0" workbookViewId="0"/>
  </sheetViews>
  <sheetFormatPr defaultRowHeight="15" x14ac:dyDescent="0.25"/>
  <cols>
    <col min="1" max="1" width="4" customWidth="1"/>
    <col min="5" max="5" width="18.5703125" customWidth="1"/>
    <col min="6" max="15" width="11" customWidth="1"/>
    <col min="16" max="16" width="9.7109375" bestFit="1" customWidth="1"/>
  </cols>
  <sheetData>
    <row r="2" spans="2:15" ht="18.75" x14ac:dyDescent="0.3">
      <c r="B2" s="28" t="s">
        <v>12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2:15" ht="18.75" x14ac:dyDescent="0.3">
      <c r="B3" s="28" t="s">
        <v>26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2:15" ht="7.5" customHeight="1" x14ac:dyDescent="0.3"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2:15" ht="18.75" x14ac:dyDescent="0.3">
      <c r="B5" s="29" t="str">
        <f>CoName&amp;" - "&amp;LOB</f>
        <v>Sample Company - Other Liability Occurrence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8" spans="2:15" x14ac:dyDescent="0.25">
      <c r="E8" s="30" t="s">
        <v>13</v>
      </c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2:15" x14ac:dyDescent="0.25">
      <c r="E9" s="33" t="str">
        <f>"Hindsight IBNR is Based on Selected Ultimates as of "&amp;TEXT(DATE(CurrentAY,12,31),"mm/dd/yyyy")</f>
        <v>Hindsight IBNR is Based on Selected Ultimates as of 12/31/2023</v>
      </c>
      <c r="F9" s="34"/>
      <c r="G9" s="34"/>
      <c r="H9" s="34"/>
      <c r="I9" s="34"/>
      <c r="J9" s="34"/>
      <c r="K9" s="34"/>
      <c r="L9" s="34"/>
      <c r="M9" s="34"/>
      <c r="N9" s="34"/>
      <c r="O9" s="35"/>
    </row>
    <row r="11" spans="2:15" x14ac:dyDescent="0.25">
      <c r="E11" s="1" t="s">
        <v>0</v>
      </c>
      <c r="F11" s="2">
        <v>12</v>
      </c>
      <c r="G11" s="2">
        <f>F11+12</f>
        <v>24</v>
      </c>
      <c r="H11" s="2">
        <f t="shared" ref="H11:O11" si="0">G11+12</f>
        <v>36</v>
      </c>
      <c r="I11" s="2">
        <f t="shared" si="0"/>
        <v>48</v>
      </c>
      <c r="J11" s="2">
        <f t="shared" si="0"/>
        <v>60</v>
      </c>
      <c r="K11" s="2">
        <f t="shared" si="0"/>
        <v>72</v>
      </c>
      <c r="L11" s="2">
        <f t="shared" si="0"/>
        <v>84</v>
      </c>
      <c r="M11" s="2">
        <f t="shared" si="0"/>
        <v>96</v>
      </c>
      <c r="N11" s="2">
        <f t="shared" si="0"/>
        <v>108</v>
      </c>
      <c r="O11" s="2">
        <f t="shared" si="0"/>
        <v>120</v>
      </c>
    </row>
    <row r="13" spans="2:15" x14ac:dyDescent="0.25">
      <c r="E13" s="3">
        <f t="shared" ref="E13:E20" si="1">E14-1</f>
        <v>2014</v>
      </c>
      <c r="F13" s="36">
        <f>DataMain!C111/DataMain!C77</f>
        <v>5.9342671700112586</v>
      </c>
      <c r="G13" s="36">
        <f>DataMain!D111/DataMain!D77</f>
        <v>3.0373209377164949</v>
      </c>
      <c r="H13" s="36">
        <f>DataMain!E111/DataMain!E77</f>
        <v>2.3296718353924502</v>
      </c>
      <c r="I13" s="36">
        <f>DataMain!F111/DataMain!F77</f>
        <v>1.8285244388020081</v>
      </c>
      <c r="J13" s="41">
        <f>DataMain!G111/DataMain!G77</f>
        <v>2.5819427080502257</v>
      </c>
      <c r="K13" s="41">
        <f>DataMain!H111/DataMain!H77</f>
        <v>1.69247679531021</v>
      </c>
      <c r="L13" s="41">
        <f>DataMain!I111/DataMain!I77</f>
        <v>1.5503928679359322</v>
      </c>
      <c r="M13" s="41">
        <f>DataMain!J111/DataMain!J77</f>
        <v>1.235129122739143</v>
      </c>
      <c r="N13" s="41">
        <f>DataMain!K111/DataMain!K77</f>
        <v>2.4222792810586609</v>
      </c>
      <c r="O13" s="42">
        <f>DataMain!L111/DataMain!L77</f>
        <v>1.9572301425661915</v>
      </c>
    </row>
    <row r="14" spans="2:15" x14ac:dyDescent="0.25">
      <c r="E14" s="3">
        <f t="shared" si="1"/>
        <v>2015</v>
      </c>
      <c r="F14" s="36">
        <f>DataMain!C112/DataMain!C78</f>
        <v>6.1217530839434362</v>
      </c>
      <c r="G14" s="36">
        <f>DataMain!D112/DataMain!D78</f>
        <v>3.6985379673192695</v>
      </c>
      <c r="H14" s="36">
        <f>DataMain!E112/DataMain!E78</f>
        <v>1.9015334130086901</v>
      </c>
      <c r="I14" s="41">
        <f>DataMain!F112/DataMain!F78</f>
        <v>1.7304736272578451</v>
      </c>
      <c r="J14" s="41">
        <f>DataMain!G112/DataMain!G78</f>
        <v>1.9294050039784281</v>
      </c>
      <c r="K14" s="41">
        <f>DataMain!H112/DataMain!H78</f>
        <v>1.7567438908283084</v>
      </c>
      <c r="L14" s="41">
        <f>DataMain!I112/DataMain!I78</f>
        <v>1.8199116820553995</v>
      </c>
      <c r="M14" s="41">
        <f>DataMain!J112/DataMain!J78</f>
        <v>1.7129882812499999</v>
      </c>
      <c r="N14" s="42">
        <f>DataMain!K112/DataMain!K78</f>
        <v>1.1834421820975798</v>
      </c>
      <c r="O14" s="37"/>
    </row>
    <row r="15" spans="2:15" x14ac:dyDescent="0.25">
      <c r="E15" s="3">
        <f t="shared" si="1"/>
        <v>2016</v>
      </c>
      <c r="F15" s="36">
        <f>DataMain!C113/DataMain!C79</f>
        <v>7.5301573426573425</v>
      </c>
      <c r="G15" s="36">
        <f>DataMain!D113/DataMain!D79</f>
        <v>3.055805830637639</v>
      </c>
      <c r="H15" s="41">
        <f>DataMain!E113/DataMain!E79</f>
        <v>2.0927128991859738</v>
      </c>
      <c r="I15" s="41">
        <f>DataMain!F113/DataMain!F79</f>
        <v>1.9641039977634889</v>
      </c>
      <c r="J15" s="41">
        <f>DataMain!G113/DataMain!G79</f>
        <v>1.5073776582569618</v>
      </c>
      <c r="K15" s="41">
        <f>DataMain!H113/DataMain!H79</f>
        <v>1.3359502234100304</v>
      </c>
      <c r="L15" s="41">
        <f>DataMain!I113/DataMain!I79</f>
        <v>1.5214707984148639</v>
      </c>
      <c r="M15" s="42">
        <f>DataMain!J113/DataMain!J79</f>
        <v>1.481107165619594</v>
      </c>
      <c r="N15" s="37"/>
      <c r="O15" s="37"/>
    </row>
    <row r="16" spans="2:15" x14ac:dyDescent="0.25">
      <c r="E16" s="3">
        <f t="shared" si="1"/>
        <v>2017</v>
      </c>
      <c r="F16" s="36">
        <f>DataMain!C114/DataMain!C80</f>
        <v>9.6121667177444063</v>
      </c>
      <c r="G16" s="41">
        <f>DataMain!D114/DataMain!D80</f>
        <v>4.7488795453495358</v>
      </c>
      <c r="H16" s="41">
        <f>DataMain!E114/DataMain!E80</f>
        <v>2.7320877455600523</v>
      </c>
      <c r="I16" s="41">
        <f>DataMain!F114/DataMain!F80</f>
        <v>2.064885193982581</v>
      </c>
      <c r="J16" s="41">
        <f>DataMain!G114/DataMain!G80</f>
        <v>1.4567832225741673</v>
      </c>
      <c r="K16" s="41">
        <f>DataMain!H114/DataMain!H80</f>
        <v>1.2167686499153756</v>
      </c>
      <c r="L16" s="42">
        <f>DataMain!I114/DataMain!I80</f>
        <v>1.2779944011197761</v>
      </c>
      <c r="M16" s="37"/>
      <c r="N16" s="37"/>
      <c r="O16" s="37"/>
    </row>
    <row r="17" spans="2:15" x14ac:dyDescent="0.25">
      <c r="E17" s="3">
        <f t="shared" si="1"/>
        <v>2018</v>
      </c>
      <c r="F17" s="41">
        <f>DataMain!C115/DataMain!C81</f>
        <v>9.3933985592946989</v>
      </c>
      <c r="G17" s="41">
        <f>DataMain!D115/DataMain!D81</f>
        <v>3.6169087550258991</v>
      </c>
      <c r="H17" s="41">
        <f>DataMain!E115/DataMain!E81</f>
        <v>2.5008793822549036</v>
      </c>
      <c r="I17" s="41">
        <f>DataMain!F115/DataMain!F81</f>
        <v>2.0404511278195487</v>
      </c>
      <c r="J17" s="41">
        <f>DataMain!G115/DataMain!G81</f>
        <v>2.1596539308936538</v>
      </c>
      <c r="K17" s="42">
        <f>DataMain!H115/DataMain!H81</f>
        <v>1.2154929969648873</v>
      </c>
      <c r="L17" s="37"/>
      <c r="M17" s="37"/>
      <c r="N17" s="37"/>
      <c r="O17" s="37"/>
    </row>
    <row r="18" spans="2:15" x14ac:dyDescent="0.25">
      <c r="E18" s="3">
        <f t="shared" si="1"/>
        <v>2019</v>
      </c>
      <c r="F18" s="41">
        <f>DataMain!C116/DataMain!C82</f>
        <v>10.104959239130435</v>
      </c>
      <c r="G18" s="41">
        <f>DataMain!D116/DataMain!D82</f>
        <v>4.6448340200575293</v>
      </c>
      <c r="H18" s="41">
        <f>DataMain!E116/DataMain!E82</f>
        <v>2.9582664010794835</v>
      </c>
      <c r="I18" s="41">
        <f>DataMain!F116/DataMain!F82</f>
        <v>2.4905311173842328</v>
      </c>
      <c r="J18" s="42">
        <f>DataMain!G116/DataMain!G82</f>
        <v>1.6512352415914278</v>
      </c>
      <c r="K18" s="37"/>
      <c r="L18" s="37"/>
      <c r="M18" s="37"/>
      <c r="N18" s="37"/>
      <c r="O18" s="37"/>
    </row>
    <row r="19" spans="2:15" x14ac:dyDescent="0.25">
      <c r="E19" s="3">
        <f t="shared" si="1"/>
        <v>2020</v>
      </c>
      <c r="F19" s="41">
        <f>DataMain!C117/DataMain!C83</f>
        <v>12.175733310122727</v>
      </c>
      <c r="G19" s="41">
        <f>DataMain!D117/DataMain!D83</f>
        <v>4.7524764942914706</v>
      </c>
      <c r="H19" s="41">
        <f>DataMain!E117/DataMain!E83</f>
        <v>3.6772472927820941</v>
      </c>
      <c r="I19" s="42">
        <f>DataMain!F117/DataMain!F83</f>
        <v>2.1651878250118184</v>
      </c>
      <c r="J19" s="37"/>
      <c r="K19" s="37"/>
      <c r="L19" s="37"/>
      <c r="M19" s="37"/>
      <c r="N19" s="37"/>
      <c r="O19" s="37"/>
    </row>
    <row r="20" spans="2:15" x14ac:dyDescent="0.25">
      <c r="E20" s="3">
        <f t="shared" si="1"/>
        <v>2021</v>
      </c>
      <c r="F20" s="41">
        <f>DataMain!C118/DataMain!C84</f>
        <v>9.3529147225813709</v>
      </c>
      <c r="G20" s="41">
        <f>DataMain!D118/DataMain!D84</f>
        <v>4.8429835606235256</v>
      </c>
      <c r="H20" s="42">
        <f>DataMain!E118/DataMain!E84</f>
        <v>2.6235921913547142</v>
      </c>
      <c r="I20" s="37"/>
      <c r="J20" s="37"/>
      <c r="K20" s="37"/>
      <c r="L20" s="37"/>
      <c r="M20" s="37"/>
      <c r="N20" s="37"/>
      <c r="O20" s="37"/>
    </row>
    <row r="21" spans="2:15" x14ac:dyDescent="0.25">
      <c r="E21" s="3">
        <f>E22-1</f>
        <v>2022</v>
      </c>
      <c r="F21" s="41">
        <f>DataMain!C119/DataMain!C85</f>
        <v>10.79274724079813</v>
      </c>
      <c r="G21" s="42">
        <f>DataMain!D119/DataMain!D85</f>
        <v>3.3722572160310098</v>
      </c>
      <c r="H21" s="37"/>
      <c r="I21" s="37"/>
      <c r="J21" s="37"/>
      <c r="K21" s="37"/>
      <c r="L21" s="37"/>
      <c r="M21" s="37"/>
      <c r="N21" s="37"/>
      <c r="O21" s="37"/>
    </row>
    <row r="22" spans="2:15" x14ac:dyDescent="0.25">
      <c r="E22" s="3">
        <f>CurrentAY</f>
        <v>2023</v>
      </c>
      <c r="F22" s="42">
        <f>DataMain!C120/DataMain!C86</f>
        <v>8.6295066979369555</v>
      </c>
      <c r="G22" s="37"/>
      <c r="H22" s="37"/>
      <c r="I22" s="37"/>
      <c r="J22" s="37"/>
      <c r="K22" s="37"/>
      <c r="L22" s="37"/>
      <c r="M22" s="37"/>
      <c r="N22" s="37"/>
      <c r="O22" s="37"/>
    </row>
    <row r="24" spans="2:15" x14ac:dyDescent="0.25">
      <c r="B24" s="38" t="s">
        <v>14</v>
      </c>
      <c r="E24" s="39" t="s">
        <v>24</v>
      </c>
      <c r="F24" s="44">
        <f>SUM(DataMain!C115:C119)/SUM(DataMain!C81:C85)</f>
        <v>10.277027867832466</v>
      </c>
      <c r="G24" s="44">
        <f>SUM(DataMain!D114:D118)/SUM(DataMain!D80:D84)</f>
        <v>4.5032934497163266</v>
      </c>
      <c r="H24" s="44">
        <f>SUM(DataMain!E113:E117)/SUM(DataMain!E79:E83)</f>
        <v>2.7846776232616941</v>
      </c>
      <c r="I24" s="44">
        <f>SUM(DataMain!F112:F116)/SUM(DataMain!F78:F82)</f>
        <v>2.0902577045000044</v>
      </c>
      <c r="J24" s="44">
        <f>SUM(DataMain!G$111:G115)/SUM(DataMain!G$77:G81)</f>
        <v>1.8377917455313597</v>
      </c>
      <c r="K24" s="44">
        <f>SUM(DataMain!H$111:H114)/SUM(DataMain!H$77:H80)</f>
        <v>1.430352131429625</v>
      </c>
      <c r="L24" s="44">
        <f>SUM(DataMain!I$111:I113)/SUM(DataMain!I$77:I79)</f>
        <v>1.6212637523123357</v>
      </c>
      <c r="M24" s="44">
        <f>SUM(DataMain!J$111:J112)/SUM(DataMain!J$77:J78)</f>
        <v>1.4729092764468632</v>
      </c>
      <c r="N24" s="44">
        <f>SUM(DataMain!K$111:K111)/SUM(DataMain!K$77:K77)</f>
        <v>2.4222792810586609</v>
      </c>
    </row>
    <row r="25" spans="2:15" x14ac:dyDescent="0.25">
      <c r="B25" s="38" t="s">
        <v>15</v>
      </c>
      <c r="E25" s="39" t="str">
        <f>TEXT(DATE(CurrentAY,12,31),"mm/dd/yyyy")&amp;" Evaluation"</f>
        <v>12/31/2023 Evaluation</v>
      </c>
      <c r="F25" s="43">
        <f>F22</f>
        <v>8.6295066979369555</v>
      </c>
      <c r="G25" s="43">
        <f>G21</f>
        <v>3.3722572160310098</v>
      </c>
      <c r="H25" s="43">
        <f>H20</f>
        <v>2.6235921913547142</v>
      </c>
      <c r="I25" s="43">
        <f>I19</f>
        <v>2.1651878250118184</v>
      </c>
      <c r="J25" s="43">
        <f>J18</f>
        <v>1.6512352415914278</v>
      </c>
      <c r="K25" s="43">
        <f>K17</f>
        <v>1.2154929969648873</v>
      </c>
      <c r="L25" s="43">
        <f>L16</f>
        <v>1.2779944011197761</v>
      </c>
      <c r="M25" s="43">
        <f>M15</f>
        <v>1.481107165619594</v>
      </c>
      <c r="N25" s="43">
        <f>N14</f>
        <v>1.1834421820975798</v>
      </c>
    </row>
    <row r="26" spans="2:15" x14ac:dyDescent="0.25">
      <c r="B26" s="38" t="s">
        <v>16</v>
      </c>
      <c r="E26" s="39" t="s">
        <v>17</v>
      </c>
      <c r="F26" s="37">
        <f>F25-F24</f>
        <v>-1.6475211698955103</v>
      </c>
      <c r="G26" s="37">
        <f t="shared" ref="G26:N26" si="2">G25-G24</f>
        <v>-1.1310362336853168</v>
      </c>
      <c r="H26" s="37">
        <f t="shared" si="2"/>
        <v>-0.16108543190697988</v>
      </c>
      <c r="I26" s="37">
        <f t="shared" si="2"/>
        <v>7.4930120511814025E-2</v>
      </c>
      <c r="J26" s="37">
        <f t="shared" si="2"/>
        <v>-0.18655650393993195</v>
      </c>
      <c r="K26" s="37">
        <f t="shared" si="2"/>
        <v>-0.2148591344647377</v>
      </c>
      <c r="L26" s="37">
        <f t="shared" si="2"/>
        <v>-0.34326935119255952</v>
      </c>
      <c r="M26" s="37">
        <f t="shared" si="2"/>
        <v>8.1978891727307879E-3</v>
      </c>
      <c r="N26" s="37">
        <f t="shared" si="2"/>
        <v>-1.2388370989610811</v>
      </c>
    </row>
    <row r="27" spans="2:15" x14ac:dyDescent="0.25">
      <c r="B27" s="38"/>
      <c r="E27" s="39"/>
      <c r="F27" s="37"/>
    </row>
    <row r="28" spans="2:15" x14ac:dyDescent="0.25">
      <c r="B28" s="38"/>
      <c r="E28" s="39" t="s">
        <v>0</v>
      </c>
      <c r="F28" s="2">
        <f>CurrentAY</f>
        <v>2023</v>
      </c>
      <c r="G28" s="2">
        <f>F28-1</f>
        <v>2022</v>
      </c>
      <c r="H28" s="2">
        <f t="shared" ref="H28:N28" si="3">G28-1</f>
        <v>2021</v>
      </c>
      <c r="I28" s="2">
        <f t="shared" si="3"/>
        <v>2020</v>
      </c>
      <c r="J28" s="2">
        <f t="shared" si="3"/>
        <v>2019</v>
      </c>
      <c r="K28" s="2">
        <f t="shared" si="3"/>
        <v>2018</v>
      </c>
      <c r="L28" s="2">
        <f t="shared" si="3"/>
        <v>2017</v>
      </c>
      <c r="M28" s="2">
        <f t="shared" si="3"/>
        <v>2016</v>
      </c>
      <c r="N28" s="2">
        <f t="shared" si="3"/>
        <v>2015</v>
      </c>
    </row>
    <row r="29" spans="2:15" x14ac:dyDescent="0.25">
      <c r="B29" s="38" t="s">
        <v>18</v>
      </c>
      <c r="E29" s="39" t="str">
        <f>"Case Reserves as of "&amp;TEXT(DATE(CurrentAY,12,31),"mm/dd/yyyy")&amp;" ("&amp;Units&amp;")"</f>
        <v>Case Reserves as of 12/31/2023 ($000s)</v>
      </c>
      <c r="F29" s="45">
        <f>DataMain!C86</f>
        <v>50314</v>
      </c>
      <c r="G29" s="45">
        <f>DataMain!D85</f>
        <v>86682</v>
      </c>
      <c r="H29" s="45">
        <f>DataMain!E84</f>
        <v>74584</v>
      </c>
      <c r="I29" s="45">
        <f>DataMain!F83</f>
        <v>54998</v>
      </c>
      <c r="J29" s="45">
        <f>DataMain!G82</f>
        <v>50395</v>
      </c>
      <c r="K29" s="45">
        <f>DataMain!H81</f>
        <v>35913</v>
      </c>
      <c r="L29" s="45">
        <f>DataMain!I80</f>
        <v>20004</v>
      </c>
      <c r="M29" s="45">
        <f>DataMain!J79</f>
        <v>10983</v>
      </c>
      <c r="N29" s="45">
        <f>DataMain!K78</f>
        <v>10412</v>
      </c>
    </row>
    <row r="30" spans="2:15" x14ac:dyDescent="0.25">
      <c r="B30" s="38"/>
      <c r="E30" s="39"/>
      <c r="F30" s="5"/>
      <c r="G30" s="5"/>
      <c r="H30" s="5"/>
      <c r="I30" s="5"/>
      <c r="J30" s="5"/>
      <c r="K30" s="5"/>
      <c r="L30" s="5"/>
      <c r="M30" s="5"/>
      <c r="N30" s="5"/>
    </row>
    <row r="31" spans="2:15" x14ac:dyDescent="0.25">
      <c r="B31" s="88" t="s">
        <v>19</v>
      </c>
      <c r="C31" s="89" t="str">
        <f>"Implied IBNR"&amp;CHAR(10)&amp;"Redundancy/(Deficiency) "&amp;"("&amp;Units&amp;")"</f>
        <v>Implied IBNR
Redundancy/(Deficiency) ($000s)</v>
      </c>
      <c r="D31" s="89"/>
      <c r="E31" s="89"/>
      <c r="F31" s="87">
        <f>F26*F29</f>
        <v>-82893.380142122711</v>
      </c>
      <c r="G31" s="87">
        <f t="shared" ref="G31:N31" si="4">G26*G29</f>
        <v>-98040.482808310626</v>
      </c>
      <c r="H31" s="87">
        <f t="shared" si="4"/>
        <v>-12014.395853350188</v>
      </c>
      <c r="I31" s="87">
        <f t="shared" si="4"/>
        <v>4121.0067679087479</v>
      </c>
      <c r="J31" s="87">
        <f t="shared" si="4"/>
        <v>-9401.5150160528701</v>
      </c>
      <c r="K31" s="87">
        <f t="shared" si="4"/>
        <v>-7716.2360960321248</v>
      </c>
      <c r="L31" s="87">
        <f t="shared" si="4"/>
        <v>-6866.7601012559608</v>
      </c>
      <c r="M31" s="87">
        <f t="shared" si="4"/>
        <v>90.037416784102248</v>
      </c>
      <c r="N31" s="87">
        <f t="shared" si="4"/>
        <v>-12898.771874382775</v>
      </c>
    </row>
    <row r="32" spans="2:15" x14ac:dyDescent="0.25">
      <c r="B32" s="88"/>
      <c r="C32" s="89"/>
      <c r="D32" s="89"/>
      <c r="E32" s="89"/>
      <c r="F32" s="87"/>
      <c r="G32" s="87"/>
      <c r="H32" s="87"/>
      <c r="I32" s="87"/>
      <c r="J32" s="87"/>
      <c r="K32" s="87"/>
      <c r="L32" s="87"/>
      <c r="M32" s="87"/>
      <c r="N32" s="87"/>
    </row>
    <row r="36" spans="2:15" x14ac:dyDescent="0.25">
      <c r="B36" t="s">
        <v>25</v>
      </c>
    </row>
    <row r="39" spans="2:15" x14ac:dyDescent="0.25">
      <c r="F39" s="57" t="s">
        <v>43</v>
      </c>
      <c r="G39" s="57"/>
      <c r="H39" s="57"/>
      <c r="I39" s="57"/>
      <c r="J39" s="57"/>
      <c r="K39" s="57"/>
      <c r="L39" s="57"/>
      <c r="M39" s="57"/>
      <c r="N39" s="57"/>
    </row>
    <row r="40" spans="2:15" x14ac:dyDescent="0.25">
      <c r="E40" s="1" t="s">
        <v>45</v>
      </c>
      <c r="F40" s="2">
        <f>F11</f>
        <v>12</v>
      </c>
      <c r="G40" s="2">
        <f t="shared" ref="G40:N40" si="5">G11</f>
        <v>24</v>
      </c>
      <c r="H40" s="2">
        <f t="shared" si="5"/>
        <v>36</v>
      </c>
      <c r="I40" s="2">
        <f t="shared" si="5"/>
        <v>48</v>
      </c>
      <c r="J40" s="2">
        <f t="shared" si="5"/>
        <v>60</v>
      </c>
      <c r="K40" s="2">
        <f t="shared" si="5"/>
        <v>72</v>
      </c>
      <c r="L40" s="2">
        <f t="shared" si="5"/>
        <v>84</v>
      </c>
      <c r="M40" s="2">
        <f t="shared" si="5"/>
        <v>96</v>
      </c>
      <c r="N40" s="2">
        <f t="shared" si="5"/>
        <v>108</v>
      </c>
    </row>
    <row r="41" spans="2:15" x14ac:dyDescent="0.25">
      <c r="E41" s="3">
        <v>1</v>
      </c>
      <c r="F41" s="37">
        <f>F21</f>
        <v>10.79274724079813</v>
      </c>
      <c r="G41" s="37">
        <f>G20</f>
        <v>4.8429835606235256</v>
      </c>
      <c r="H41" s="37">
        <f>H19</f>
        <v>3.6772472927820941</v>
      </c>
      <c r="I41" s="37">
        <f>I18</f>
        <v>2.4905311173842328</v>
      </c>
      <c r="J41" s="37">
        <f>J17</f>
        <v>2.1596539308936538</v>
      </c>
      <c r="K41" s="37">
        <f>K16</f>
        <v>1.2167686499153756</v>
      </c>
      <c r="L41" s="37">
        <f>L15</f>
        <v>1.5214707984148639</v>
      </c>
      <c r="M41" s="37">
        <f>M14</f>
        <v>1.7129882812499999</v>
      </c>
      <c r="N41" s="37">
        <f>N13</f>
        <v>2.4222792810586609</v>
      </c>
      <c r="O41" s="37"/>
    </row>
    <row r="42" spans="2:15" x14ac:dyDescent="0.25">
      <c r="E42" s="3">
        <f>E41+1</f>
        <v>2</v>
      </c>
      <c r="F42" s="37">
        <f>SUM(DataMain!C118:C119)/SUM(DataMain!C84:C85)</f>
        <v>10.084848819855177</v>
      </c>
      <c r="G42" s="37">
        <f>SUM(DataMain!D117:D118)/SUM(DataMain!D83:D84)</f>
        <v>4.8015321472168555</v>
      </c>
      <c r="H42" s="37">
        <f>SUM(DataMain!E116:E117)/SUM(DataMain!E82:E83)</f>
        <v>3.2773866742902067</v>
      </c>
      <c r="I42" s="37">
        <f>SUM(DataMain!F115:F116)/SUM(DataMain!F81:F82)</f>
        <v>2.266104919815167</v>
      </c>
      <c r="J42" s="37">
        <f>SUM(DataMain!G114:G115)/SUM(DataMain!G80:G81)</f>
        <v>1.7626664795781153</v>
      </c>
      <c r="K42" s="37">
        <f>SUM(DataMain!H113:H114)/SUM(DataMain!H79:H80)</f>
        <v>1.2625416987426226</v>
      </c>
      <c r="L42" s="37">
        <f>SUM(DataMain!I112:I113)/SUM(DataMain!I78:I79)</f>
        <v>1.6549482907210571</v>
      </c>
      <c r="M42" s="37">
        <f>SUM(DataMain!J111:J112)/SUM(DataMain!J77:J78)</f>
        <v>1.4729092764468632</v>
      </c>
      <c r="N42" s="55">
        <f>N41</f>
        <v>2.4222792810586609</v>
      </c>
    </row>
    <row r="43" spans="2:15" x14ac:dyDescent="0.25">
      <c r="E43" s="3">
        <f t="shared" ref="E43:E45" si="6">E42+1</f>
        <v>3</v>
      </c>
      <c r="F43" s="37">
        <f>SUM(DataMain!C117:C119)/SUM(DataMain!C83:C85)</f>
        <v>10.588764657758386</v>
      </c>
      <c r="G43" s="37">
        <f>SUM(DataMain!D116:D118)/SUM(DataMain!D82:D84)</f>
        <v>4.7496800416749734</v>
      </c>
      <c r="H43" s="37">
        <f>SUM(DataMain!E115:E117)/SUM(DataMain!E81:E83)</f>
        <v>3.0072887231625249</v>
      </c>
      <c r="I43" s="37">
        <f>SUM(DataMain!F114:F116)/SUM(DataMain!F80:F82)</f>
        <v>2.2014426471430117</v>
      </c>
      <c r="J43" s="37">
        <f>SUM(DataMain!G113:G115)/SUM(DataMain!G79:G81)</f>
        <v>1.6992582306515969</v>
      </c>
      <c r="K43" s="37">
        <f>SUM(DataMain!H112:H114)/SUM(DataMain!H78:H80)</f>
        <v>1.3775259051416475</v>
      </c>
      <c r="L43" s="37">
        <f>SUM(DataMain!I111:I113)/SUM(DataMain!I77:I79)</f>
        <v>1.6212637523123357</v>
      </c>
      <c r="M43" s="55">
        <f>M42</f>
        <v>1.4729092764468632</v>
      </c>
      <c r="N43" s="55">
        <f t="shared" ref="N43:N45" si="7">N42</f>
        <v>2.4222792810586609</v>
      </c>
    </row>
    <row r="44" spans="2:15" x14ac:dyDescent="0.25">
      <c r="E44" s="3">
        <f t="shared" si="6"/>
        <v>4</v>
      </c>
      <c r="F44" s="37">
        <f>SUM(DataMain!C116:C119)/SUM(DataMain!C82:C85)</f>
        <v>10.474619736821015</v>
      </c>
      <c r="G44" s="37">
        <f>SUM(DataMain!D115:D118)/SUM(DataMain!D81:D84)</f>
        <v>4.4528412030203652</v>
      </c>
      <c r="H44" s="37">
        <f>SUM(DataMain!E114:E117)/SUM(DataMain!E80:E83)</f>
        <v>2.9413234343022689</v>
      </c>
      <c r="I44" s="37">
        <f>SUM(DataMain!F113:F116)/SUM(DataMain!F79:F82)</f>
        <v>2.1574507334918982</v>
      </c>
      <c r="J44" s="37">
        <f>SUM(DataMain!G112:G115)/SUM(DataMain!G78:G81)</f>
        <v>1.7374270549250754</v>
      </c>
      <c r="K44" s="37">
        <f>SUM(DataMain!H111:H114)/SUM(DataMain!H77:H80)</f>
        <v>1.430352131429625</v>
      </c>
      <c r="L44" s="55">
        <f>L43</f>
        <v>1.6212637523123357</v>
      </c>
      <c r="M44" s="55">
        <f t="shared" ref="M44:M45" si="8">M43</f>
        <v>1.4729092764468632</v>
      </c>
      <c r="N44" s="55">
        <f t="shared" si="7"/>
        <v>2.4222792810586609</v>
      </c>
    </row>
    <row r="45" spans="2:15" x14ac:dyDescent="0.25">
      <c r="E45" s="3">
        <f t="shared" si="6"/>
        <v>5</v>
      </c>
      <c r="F45" s="37">
        <f>SUM(DataMain!C115:C119)/SUM(DataMain!C81:C85)</f>
        <v>10.277027867832466</v>
      </c>
      <c r="G45" s="37">
        <f>SUM(DataMain!D114:D118)/SUM(DataMain!D80:D84)</f>
        <v>4.5032934497163266</v>
      </c>
      <c r="H45" s="37">
        <f>SUM(DataMain!E113:E117)/SUM(DataMain!E79:E83)</f>
        <v>2.7846776232616941</v>
      </c>
      <c r="I45" s="37">
        <f>SUM(DataMain!F112:F116)/SUM(DataMain!F78:F82)</f>
        <v>2.0902577045000044</v>
      </c>
      <c r="J45" s="37">
        <f>SUM(DataMain!G111:G115)/SUM(DataMain!G77:G81)</f>
        <v>1.8377917455313597</v>
      </c>
      <c r="K45" s="55">
        <f>K44</f>
        <v>1.430352131429625</v>
      </c>
      <c r="L45" s="55">
        <f>L44</f>
        <v>1.6212637523123357</v>
      </c>
      <c r="M45" s="55">
        <f t="shared" si="8"/>
        <v>1.4729092764468632</v>
      </c>
      <c r="N45" s="55">
        <f t="shared" si="7"/>
        <v>2.4222792810586609</v>
      </c>
    </row>
    <row r="46" spans="2:15" x14ac:dyDescent="0.25">
      <c r="E46" s="3" t="s">
        <v>46</v>
      </c>
      <c r="F46" s="37">
        <f>F24</f>
        <v>10.277027867832466</v>
      </c>
      <c r="G46" s="37">
        <f t="shared" ref="G46:N46" si="9">G24</f>
        <v>4.5032934497163266</v>
      </c>
      <c r="H46" s="37">
        <f t="shared" si="9"/>
        <v>2.7846776232616941</v>
      </c>
      <c r="I46" s="37">
        <f t="shared" si="9"/>
        <v>2.0902577045000044</v>
      </c>
      <c r="J46" s="37">
        <f t="shared" si="9"/>
        <v>1.8377917455313597</v>
      </c>
      <c r="K46" s="37">
        <f t="shared" si="9"/>
        <v>1.430352131429625</v>
      </c>
      <c r="L46" s="37">
        <f t="shared" si="9"/>
        <v>1.6212637523123357</v>
      </c>
      <c r="M46" s="37">
        <f t="shared" si="9"/>
        <v>1.4729092764468632</v>
      </c>
      <c r="N46" s="37">
        <f t="shared" si="9"/>
        <v>2.4222792810586609</v>
      </c>
    </row>
    <row r="48" spans="2:15" x14ac:dyDescent="0.25">
      <c r="F48" s="56" t="str">
        <f>"Implied IBNR Redundancy/(Deficiency) "&amp;"("&amp;Units&amp;")"</f>
        <v>Implied IBNR Redundancy/(Deficiency) ($000s)</v>
      </c>
      <c r="G48" s="56"/>
      <c r="H48" s="56"/>
      <c r="I48" s="56"/>
      <c r="J48" s="56"/>
      <c r="K48" s="56"/>
      <c r="L48" s="56"/>
      <c r="M48" s="56"/>
      <c r="N48" s="56"/>
    </row>
    <row r="49" spans="5:16" x14ac:dyDescent="0.25">
      <c r="E49" s="1" t="s">
        <v>45</v>
      </c>
      <c r="F49" s="2">
        <f>F40</f>
        <v>12</v>
      </c>
      <c r="G49" s="2">
        <f t="shared" ref="G49:N49" si="10">G40</f>
        <v>24</v>
      </c>
      <c r="H49" s="2">
        <f t="shared" si="10"/>
        <v>36</v>
      </c>
      <c r="I49" s="2">
        <f t="shared" si="10"/>
        <v>48</v>
      </c>
      <c r="J49" s="2">
        <f t="shared" si="10"/>
        <v>60</v>
      </c>
      <c r="K49" s="2">
        <f t="shared" si="10"/>
        <v>72</v>
      </c>
      <c r="L49" s="2">
        <f t="shared" si="10"/>
        <v>84</v>
      </c>
      <c r="M49" s="2">
        <f t="shared" si="10"/>
        <v>96</v>
      </c>
      <c r="N49" s="2">
        <f t="shared" si="10"/>
        <v>108</v>
      </c>
      <c r="O49" s="1"/>
      <c r="P49" t="s">
        <v>44</v>
      </c>
    </row>
    <row r="50" spans="5:16" x14ac:dyDescent="0.25">
      <c r="E50" s="3">
        <v>1</v>
      </c>
      <c r="F50" s="49">
        <f>(F$25-F41)*F$29</f>
        <v>-108841.28467351715</v>
      </c>
      <c r="G50" s="49">
        <f t="shared" ref="G50:N50" si="11">(G$25-G41)*G$29</f>
        <v>-127485.50100196846</v>
      </c>
      <c r="H50" s="49">
        <f t="shared" si="11"/>
        <v>-78585.812084859703</v>
      </c>
      <c r="I50" s="49">
        <f t="shared" si="11"/>
        <v>-17893.230393898048</v>
      </c>
      <c r="J50" s="49">
        <f t="shared" si="11"/>
        <v>-25621.759847385678</v>
      </c>
      <c r="K50" s="49">
        <f t="shared" si="11"/>
        <v>-45.812524410884869</v>
      </c>
      <c r="L50" s="49">
        <f t="shared" si="11"/>
        <v>-4870.5018514909352</v>
      </c>
      <c r="M50" s="49">
        <f t="shared" si="11"/>
        <v>-2546.7502929687485</v>
      </c>
      <c r="N50" s="49">
        <f t="shared" si="11"/>
        <v>-12898.771874382775</v>
      </c>
      <c r="O50" s="58">
        <f>E50</f>
        <v>1</v>
      </c>
      <c r="P50" s="49">
        <f>SUM(F50:N50)</f>
        <v>-378789.42454488244</v>
      </c>
    </row>
    <row r="51" spans="5:16" x14ac:dyDescent="0.25">
      <c r="E51" s="3">
        <f>E50+1</f>
        <v>2</v>
      </c>
      <c r="F51" s="49">
        <f t="shared" ref="F51:N51" si="12">(F$25-F42)*F$29</f>
        <v>-73224.083522193381</v>
      </c>
      <c r="G51" s="49">
        <f t="shared" si="12"/>
        <v>-123892.40958505147</v>
      </c>
      <c r="H51" s="49">
        <f t="shared" si="12"/>
        <v>-48762.607715260769</v>
      </c>
      <c r="I51" s="49">
        <f t="shared" si="12"/>
        <v>-5550.2383799945692</v>
      </c>
      <c r="J51" s="49">
        <f t="shared" si="12"/>
        <v>-5615.5772383391177</v>
      </c>
      <c r="K51" s="49">
        <f t="shared" si="12"/>
        <v>-1689.6600269438054</v>
      </c>
      <c r="L51" s="49">
        <f t="shared" si="12"/>
        <v>-7540.5856075840238</v>
      </c>
      <c r="M51" s="49">
        <f t="shared" si="12"/>
        <v>90.037416784102248</v>
      </c>
      <c r="N51" s="59">
        <f t="shared" si="12"/>
        <v>-12898.771874382775</v>
      </c>
      <c r="O51" s="58">
        <f t="shared" ref="O51:O54" si="13">E51</f>
        <v>2</v>
      </c>
      <c r="P51" s="49">
        <f t="shared" ref="P51:P55" si="14">SUM(F51:N51)</f>
        <v>-279083.89653296582</v>
      </c>
    </row>
    <row r="52" spans="5:16" x14ac:dyDescent="0.25">
      <c r="E52" s="3">
        <f t="shared" ref="E52:E54" si="15">E51+1</f>
        <v>3</v>
      </c>
      <c r="F52" s="49">
        <f t="shared" ref="F52:N52" si="16">(F$25-F43)*F$29</f>
        <v>-98578.104990455453</v>
      </c>
      <c r="G52" s="49">
        <f t="shared" si="16"/>
        <v>-119397.76537247005</v>
      </c>
      <c r="H52" s="49">
        <f t="shared" si="16"/>
        <v>-28617.622128353756</v>
      </c>
      <c r="I52" s="49">
        <f t="shared" si="16"/>
        <v>-1993.942707571372</v>
      </c>
      <c r="J52" s="49">
        <f t="shared" si="16"/>
        <v>-2420.1185336872222</v>
      </c>
      <c r="K52" s="49">
        <f t="shared" si="16"/>
        <v>-5819.0878313519888</v>
      </c>
      <c r="L52" s="49">
        <f t="shared" si="16"/>
        <v>-6866.7601012559608</v>
      </c>
      <c r="M52" s="59">
        <f t="shared" si="16"/>
        <v>90.037416784102248</v>
      </c>
      <c r="N52" s="59">
        <f t="shared" si="16"/>
        <v>-12898.771874382775</v>
      </c>
      <c r="O52" s="58">
        <f t="shared" si="13"/>
        <v>3</v>
      </c>
      <c r="P52" s="49">
        <f t="shared" si="14"/>
        <v>-276502.13612274453</v>
      </c>
    </row>
    <row r="53" spans="5:16" x14ac:dyDescent="0.25">
      <c r="E53" s="3">
        <f t="shared" si="15"/>
        <v>4</v>
      </c>
      <c r="F53" s="49">
        <f t="shared" ref="F53:N53" si="17">(F$25-F44)*F$29</f>
        <v>-92835.0174384126</v>
      </c>
      <c r="G53" s="49">
        <f t="shared" si="17"/>
        <v>-93667.181160211301</v>
      </c>
      <c r="H53" s="49">
        <f t="shared" si="17"/>
        <v>-23697.66702400042</v>
      </c>
      <c r="I53" s="49">
        <f t="shared" si="17"/>
        <v>425.52455941257068</v>
      </c>
      <c r="J53" s="49">
        <f t="shared" si="17"/>
        <v>-4343.6364329491744</v>
      </c>
      <c r="K53" s="49">
        <f t="shared" si="17"/>
        <v>-7716.2360960321248</v>
      </c>
      <c r="L53" s="59">
        <f t="shared" si="17"/>
        <v>-6866.7601012559608</v>
      </c>
      <c r="M53" s="59">
        <f t="shared" si="17"/>
        <v>90.037416784102248</v>
      </c>
      <c r="N53" s="59">
        <f t="shared" si="17"/>
        <v>-12898.771874382775</v>
      </c>
      <c r="O53" s="58">
        <f t="shared" si="13"/>
        <v>4</v>
      </c>
      <c r="P53" s="49">
        <f t="shared" si="14"/>
        <v>-241509.70815104773</v>
      </c>
    </row>
    <row r="54" spans="5:16" x14ac:dyDescent="0.25">
      <c r="E54" s="3">
        <f t="shared" si="15"/>
        <v>5</v>
      </c>
      <c r="F54" s="49">
        <f t="shared" ref="F54:N55" si="18">(F$25-F45)*F$29</f>
        <v>-82893.380142122711</v>
      </c>
      <c r="G54" s="49">
        <f t="shared" si="18"/>
        <v>-98040.482808310626</v>
      </c>
      <c r="H54" s="49">
        <f t="shared" si="18"/>
        <v>-12014.395853350188</v>
      </c>
      <c r="I54" s="49">
        <f t="shared" si="18"/>
        <v>4121.0067679087479</v>
      </c>
      <c r="J54" s="49">
        <f t="shared" si="18"/>
        <v>-9401.5150160528701</v>
      </c>
      <c r="K54" s="59">
        <f t="shared" si="18"/>
        <v>-7716.2360960321248</v>
      </c>
      <c r="L54" s="59">
        <f t="shared" si="18"/>
        <v>-6866.7601012559608</v>
      </c>
      <c r="M54" s="59">
        <f t="shared" si="18"/>
        <v>90.037416784102248</v>
      </c>
      <c r="N54" s="59">
        <f t="shared" si="18"/>
        <v>-12898.771874382775</v>
      </c>
      <c r="O54" s="58">
        <f t="shared" si="13"/>
        <v>5</v>
      </c>
      <c r="P54" s="49">
        <f t="shared" si="14"/>
        <v>-225620.49770681444</v>
      </c>
    </row>
    <row r="55" spans="5:16" x14ac:dyDescent="0.25">
      <c r="E55" s="3" t="s">
        <v>46</v>
      </c>
      <c r="F55" s="49">
        <f t="shared" si="18"/>
        <v>-82893.380142122711</v>
      </c>
      <c r="G55" s="49">
        <f t="shared" si="18"/>
        <v>-98040.482808310626</v>
      </c>
      <c r="H55" s="49">
        <f t="shared" si="18"/>
        <v>-12014.395853350188</v>
      </c>
      <c r="I55" s="49">
        <f t="shared" si="18"/>
        <v>4121.0067679087479</v>
      </c>
      <c r="J55" s="49">
        <f t="shared" si="18"/>
        <v>-9401.5150160528701</v>
      </c>
      <c r="K55" s="59">
        <f t="shared" si="18"/>
        <v>-7716.2360960321248</v>
      </c>
      <c r="L55" s="59">
        <f t="shared" si="18"/>
        <v>-6866.7601012559608</v>
      </c>
      <c r="M55" s="59">
        <f t="shared" si="18"/>
        <v>90.037416784102248</v>
      </c>
      <c r="N55" s="59">
        <f t="shared" si="18"/>
        <v>-12898.771874382775</v>
      </c>
      <c r="O55" s="58" t="s">
        <v>46</v>
      </c>
      <c r="P55" s="49">
        <f t="shared" si="14"/>
        <v>-225620.49770681444</v>
      </c>
    </row>
  </sheetData>
  <mergeCells count="11">
    <mergeCell ref="K31:K32"/>
    <mergeCell ref="L31:L32"/>
    <mergeCell ref="M31:M32"/>
    <mergeCell ref="N31:N32"/>
    <mergeCell ref="B31:B32"/>
    <mergeCell ref="F31:F32"/>
    <mergeCell ref="G31:G32"/>
    <mergeCell ref="H31:H32"/>
    <mergeCell ref="I31:I32"/>
    <mergeCell ref="J31:J32"/>
    <mergeCell ref="C31:E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E610F-1764-4EA1-8E49-E04F84607D45}">
  <sheetPr>
    <tabColor theme="7" tint="0.59999389629810485"/>
  </sheetPr>
  <dimension ref="B2:O32"/>
  <sheetViews>
    <sheetView showGridLines="0" workbookViewId="0"/>
  </sheetViews>
  <sheetFormatPr defaultRowHeight="15" x14ac:dyDescent="0.25"/>
  <cols>
    <col min="1" max="1" width="4" customWidth="1"/>
    <col min="5" max="5" width="18.5703125" customWidth="1"/>
    <col min="6" max="15" width="11" customWidth="1"/>
  </cols>
  <sheetData>
    <row r="2" spans="2:15" ht="18.75" x14ac:dyDescent="0.3">
      <c r="B2" s="28" t="s">
        <v>12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2:15" ht="18.75" x14ac:dyDescent="0.3">
      <c r="B3" s="28" t="s">
        <v>26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2:15" ht="7.5" customHeight="1" x14ac:dyDescent="0.3"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2:15" ht="18.75" x14ac:dyDescent="0.3">
      <c r="B5" s="29" t="str">
        <f>CoName&amp;" - "&amp;LOB</f>
        <v>Sample Company - Other Liability Occurrence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8" spans="2:15" x14ac:dyDescent="0.25">
      <c r="E8" s="30" t="s">
        <v>13</v>
      </c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2:15" x14ac:dyDescent="0.25">
      <c r="E9" s="33" t="str">
        <f>"Hindsight IBNR is Based on Selected Ultimates as of "&amp;TEXT(DATE(CurrentAY,12,31),"mm/dd/yyyy")</f>
        <v>Hindsight IBNR is Based on Selected Ultimates as of 12/31/2023</v>
      </c>
      <c r="F9" s="34"/>
      <c r="G9" s="34"/>
      <c r="H9" s="34"/>
      <c r="I9" s="34"/>
      <c r="J9" s="34"/>
      <c r="K9" s="34"/>
      <c r="L9" s="34"/>
      <c r="M9" s="34"/>
      <c r="N9" s="34"/>
      <c r="O9" s="35"/>
    </row>
    <row r="11" spans="2:15" x14ac:dyDescent="0.25">
      <c r="E11" s="1" t="s">
        <v>0</v>
      </c>
      <c r="F11" s="21">
        <f>DATE(CurrentAY-9,12,31)</f>
        <v>42004</v>
      </c>
      <c r="G11" s="21">
        <f>DATE(CurrentAY-8,12,31)</f>
        <v>42369</v>
      </c>
      <c r="H11" s="21">
        <f>DATE(CurrentAY-7,12,31)</f>
        <v>42735</v>
      </c>
      <c r="I11" s="21">
        <f>DATE(CurrentAY-6,12,31)</f>
        <v>43100</v>
      </c>
      <c r="J11" s="21">
        <f>DATE(CurrentAY-5,12,31)</f>
        <v>43465</v>
      </c>
      <c r="K11" s="21">
        <f>DATE(CurrentAY-4,12,31)</f>
        <v>43830</v>
      </c>
      <c r="L11" s="21">
        <f>DATE(CurrentAY-3,12,31)</f>
        <v>44196</v>
      </c>
      <c r="M11" s="21">
        <f>DATE(CurrentAY-2,12,31)</f>
        <v>44561</v>
      </c>
      <c r="N11" s="21">
        <f>DATE(CurrentAY-1,12,31)</f>
        <v>44926</v>
      </c>
      <c r="O11" s="21">
        <f>DATE(CurrentAY-0,12,31)</f>
        <v>45291</v>
      </c>
    </row>
    <row r="12" spans="2:15" ht="15.75" thickBot="1" x14ac:dyDescent="0.3"/>
    <row r="13" spans="2:15" ht="15.75" thickBot="1" x14ac:dyDescent="0.3">
      <c r="E13" s="3">
        <f t="shared" ref="E13:E20" si="0">E14-1</f>
        <v>2014</v>
      </c>
      <c r="F13" s="36">
        <f>DataMain!C111/DataMain!C77</f>
        <v>5.9342671700112586</v>
      </c>
      <c r="G13" s="36">
        <f>DataMain!D111/DataMain!D77</f>
        <v>3.0373209377164949</v>
      </c>
      <c r="H13" s="60">
        <f>DataMain!E111/DataMain!E77</f>
        <v>2.3296718353924502</v>
      </c>
      <c r="I13" s="36">
        <f>DataMain!F111/DataMain!F77</f>
        <v>1.8285244388020081</v>
      </c>
      <c r="J13" s="36">
        <f>DataMain!G111/DataMain!G77</f>
        <v>2.5819427080502257</v>
      </c>
      <c r="K13" s="36">
        <f>DataMain!H111/DataMain!H77</f>
        <v>1.69247679531021</v>
      </c>
      <c r="L13" s="36">
        <f>DataMain!I111/DataMain!I77</f>
        <v>1.5503928679359322</v>
      </c>
      <c r="M13" s="36">
        <f>DataMain!J111/DataMain!J77</f>
        <v>1.235129122739143</v>
      </c>
      <c r="N13" s="36">
        <f>DataMain!K111/DataMain!K77</f>
        <v>2.4222792810586609</v>
      </c>
      <c r="O13" s="36">
        <f>DataMain!L111/DataMain!L77</f>
        <v>1.9572301425661915</v>
      </c>
    </row>
    <row r="14" spans="2:15" ht="15.75" thickBot="1" x14ac:dyDescent="0.3">
      <c r="E14" s="3">
        <f t="shared" si="0"/>
        <v>2015</v>
      </c>
      <c r="G14" s="36">
        <f>DataMain!C112/DataMain!C78</f>
        <v>6.1217530839434362</v>
      </c>
      <c r="H14" s="61">
        <f>DataMain!D112/DataMain!D78</f>
        <v>3.6985379673192695</v>
      </c>
      <c r="I14" s="60">
        <f>DataMain!E112/DataMain!E78</f>
        <v>1.9015334130086901</v>
      </c>
      <c r="J14" s="36">
        <f>DataMain!F112/DataMain!F78</f>
        <v>1.7304736272578451</v>
      </c>
      <c r="K14" s="36">
        <f>DataMain!G112/DataMain!G78</f>
        <v>1.9294050039784281</v>
      </c>
      <c r="L14" s="36">
        <f>DataMain!H112/DataMain!H78</f>
        <v>1.7567438908283084</v>
      </c>
      <c r="M14" s="36">
        <f>DataMain!I112/DataMain!I78</f>
        <v>1.8199116820553995</v>
      </c>
      <c r="N14" s="36">
        <f>DataMain!J112/DataMain!J78</f>
        <v>1.7129882812499999</v>
      </c>
      <c r="O14" s="36">
        <f>DataMain!K112/DataMain!K78</f>
        <v>1.1834421820975798</v>
      </c>
    </row>
    <row r="15" spans="2:15" ht="15.75" thickBot="1" x14ac:dyDescent="0.3">
      <c r="E15" s="3">
        <f t="shared" si="0"/>
        <v>2016</v>
      </c>
      <c r="H15" s="62">
        <f>DataMain!C113/DataMain!C79</f>
        <v>7.5301573426573425</v>
      </c>
      <c r="I15" s="61">
        <f>DataMain!D113/DataMain!D79</f>
        <v>3.055805830637639</v>
      </c>
      <c r="J15" s="60">
        <f>DataMain!E113/DataMain!E79</f>
        <v>2.0927128991859738</v>
      </c>
      <c r="K15" s="36">
        <f>DataMain!F113/DataMain!F79</f>
        <v>1.9641039977634889</v>
      </c>
      <c r="L15" s="36">
        <f>DataMain!G113/DataMain!G79</f>
        <v>1.5073776582569618</v>
      </c>
      <c r="M15" s="36">
        <f>DataMain!H113/DataMain!H79</f>
        <v>1.3359502234100304</v>
      </c>
      <c r="N15" s="36">
        <f>DataMain!I113/DataMain!I79</f>
        <v>1.5214707984148639</v>
      </c>
      <c r="O15" s="36">
        <f>DataMain!J113/DataMain!J79</f>
        <v>1.481107165619594</v>
      </c>
    </row>
    <row r="16" spans="2:15" ht="15.75" thickBot="1" x14ac:dyDescent="0.3">
      <c r="E16" s="3">
        <f t="shared" si="0"/>
        <v>2017</v>
      </c>
      <c r="I16" s="62">
        <f>DataMain!C114/DataMain!C80</f>
        <v>9.6121667177444063</v>
      </c>
      <c r="J16" s="61">
        <f>DataMain!D114/DataMain!D80</f>
        <v>4.7488795453495358</v>
      </c>
      <c r="K16" s="60">
        <f>DataMain!E114/DataMain!E80</f>
        <v>2.7320877455600523</v>
      </c>
      <c r="L16" s="36">
        <f>DataMain!F114/DataMain!F80</f>
        <v>2.064885193982581</v>
      </c>
      <c r="M16" s="36">
        <f>DataMain!G114/DataMain!G80</f>
        <v>1.4567832225741673</v>
      </c>
      <c r="N16" s="36">
        <f>DataMain!H114/DataMain!H80</f>
        <v>1.2167686499153756</v>
      </c>
      <c r="O16" s="36">
        <f>DataMain!I114/DataMain!I80</f>
        <v>1.2779944011197761</v>
      </c>
    </row>
    <row r="17" spans="2:15" ht="15.75" thickBot="1" x14ac:dyDescent="0.3">
      <c r="E17" s="3">
        <f t="shared" si="0"/>
        <v>2018</v>
      </c>
      <c r="J17" s="62">
        <f>DataMain!C115/DataMain!C81</f>
        <v>9.3933985592946989</v>
      </c>
      <c r="K17" s="61">
        <f>DataMain!D115/DataMain!D81</f>
        <v>3.6169087550258991</v>
      </c>
      <c r="L17" s="60">
        <f>DataMain!E115/DataMain!E81</f>
        <v>2.5008793822549036</v>
      </c>
      <c r="M17" s="36">
        <f>DataMain!F115/DataMain!F81</f>
        <v>2.0404511278195487</v>
      </c>
      <c r="N17" s="36">
        <f>DataMain!G115/DataMain!G81</f>
        <v>2.1596539308936538</v>
      </c>
      <c r="O17" s="36">
        <f>DataMain!H115/DataMain!H81</f>
        <v>1.2154929969648873</v>
      </c>
    </row>
    <row r="18" spans="2:15" ht="15.75" thickBot="1" x14ac:dyDescent="0.3">
      <c r="E18" s="3">
        <f t="shared" si="0"/>
        <v>2019</v>
      </c>
      <c r="K18" s="62">
        <f>DataMain!C116/DataMain!C82</f>
        <v>10.104959239130435</v>
      </c>
      <c r="L18" s="61">
        <f>DataMain!D116/DataMain!D82</f>
        <v>4.6448340200575293</v>
      </c>
      <c r="M18" s="60">
        <f>DataMain!E116/DataMain!E82</f>
        <v>2.9582664010794835</v>
      </c>
      <c r="N18" s="36">
        <f>DataMain!F116/DataMain!F82</f>
        <v>2.4905311173842328</v>
      </c>
      <c r="O18" s="36">
        <f>DataMain!G116/DataMain!G82</f>
        <v>1.6512352415914278</v>
      </c>
    </row>
    <row r="19" spans="2:15" ht="15.75" thickBot="1" x14ac:dyDescent="0.3">
      <c r="E19" s="3">
        <f t="shared" si="0"/>
        <v>2020</v>
      </c>
      <c r="J19" s="37"/>
      <c r="K19" s="37"/>
      <c r="L19" s="62">
        <f>DataMain!C117/DataMain!C83</f>
        <v>12.175733310122727</v>
      </c>
      <c r="M19" s="61">
        <f>DataMain!D117/DataMain!D83</f>
        <v>4.7524764942914706</v>
      </c>
      <c r="N19" s="60">
        <f>DataMain!E117/DataMain!E83</f>
        <v>3.6772472927820941</v>
      </c>
      <c r="O19" s="36">
        <f>DataMain!F117/DataMain!F83</f>
        <v>2.1651878250118184</v>
      </c>
    </row>
    <row r="20" spans="2:15" ht="15.75" thickBot="1" x14ac:dyDescent="0.3">
      <c r="E20" s="3">
        <f t="shared" si="0"/>
        <v>2021</v>
      </c>
      <c r="I20" s="37"/>
      <c r="J20" s="37"/>
      <c r="K20" s="37"/>
      <c r="L20" s="37"/>
      <c r="M20" s="62">
        <f>DataMain!C118/DataMain!C84</f>
        <v>9.3529147225813709</v>
      </c>
      <c r="N20" s="61">
        <f>DataMain!D118/DataMain!D84</f>
        <v>4.8429835606235256</v>
      </c>
      <c r="O20" s="60">
        <f>DataMain!E118/DataMain!E84</f>
        <v>2.6235921913547142</v>
      </c>
    </row>
    <row r="21" spans="2:15" ht="15.75" thickBot="1" x14ac:dyDescent="0.3">
      <c r="E21" s="3">
        <f>E22-1</f>
        <v>2022</v>
      </c>
      <c r="H21" s="37"/>
      <c r="I21" s="37"/>
      <c r="J21" s="37"/>
      <c r="K21" s="37"/>
      <c r="L21" s="37"/>
      <c r="M21" s="37"/>
      <c r="N21" s="62">
        <f>DataMain!C119/DataMain!C85</f>
        <v>10.79274724079813</v>
      </c>
      <c r="O21" s="61">
        <f>DataMain!D119/DataMain!D85</f>
        <v>3.3722572160310098</v>
      </c>
    </row>
    <row r="22" spans="2:15" ht="15.75" thickBot="1" x14ac:dyDescent="0.3">
      <c r="E22" s="3">
        <f>CurrentAY</f>
        <v>2023</v>
      </c>
      <c r="G22" s="37"/>
      <c r="H22" s="37"/>
      <c r="I22" s="37"/>
      <c r="J22" s="37"/>
      <c r="K22" s="37"/>
      <c r="L22" s="37"/>
      <c r="M22" s="37"/>
      <c r="N22" s="37"/>
      <c r="O22" s="62">
        <f>DataMain!C120/DataMain!C86</f>
        <v>8.6295066979369555</v>
      </c>
    </row>
    <row r="24" spans="2:15" x14ac:dyDescent="0.25">
      <c r="F24" s="21">
        <f>DATE(CurrentAY-9,12,31)</f>
        <v>42004</v>
      </c>
      <c r="G24" s="21">
        <f>DATE(CurrentAY-8,12,31)</f>
        <v>42369</v>
      </c>
      <c r="H24" s="21">
        <f>DATE(CurrentAY-7,12,31)</f>
        <v>42735</v>
      </c>
      <c r="I24" s="21">
        <f>DATE(CurrentAY-6,12,31)</f>
        <v>43100</v>
      </c>
      <c r="J24" s="21">
        <f>DATE(CurrentAY-5,12,31)</f>
        <v>43465</v>
      </c>
      <c r="K24" s="21">
        <f>DATE(CurrentAY-4,12,31)</f>
        <v>43830</v>
      </c>
      <c r="L24" s="21">
        <f>DATE(CurrentAY-3,12,31)</f>
        <v>44196</v>
      </c>
      <c r="M24" s="21">
        <f>DATE(CurrentAY-2,12,31)</f>
        <v>44561</v>
      </c>
      <c r="N24" s="21">
        <f>DATE(CurrentAY-1,12,31)</f>
        <v>44926</v>
      </c>
      <c r="O24" s="21">
        <f>DATE(CurrentAY-0,12,31)</f>
        <v>45291</v>
      </c>
    </row>
    <row r="25" spans="2:15" x14ac:dyDescent="0.25">
      <c r="C25" s="38"/>
      <c r="E25" s="39" t="s">
        <v>21</v>
      </c>
      <c r="F25" s="37"/>
      <c r="G25" s="37"/>
      <c r="H25" s="40">
        <f>SUM(DataMain!Q111:Q113)/SUM(DataMain!Q77:Q79)</f>
        <v>4.1070961102736074</v>
      </c>
      <c r="I25" s="40">
        <f>SUM(DataMain!R112:R114)/SUM(DataMain!R78:R80)</f>
        <v>3.9628793897981884</v>
      </c>
      <c r="J25" s="40">
        <f>SUM(DataMain!S113:S115)/SUM(DataMain!S79:S81)</f>
        <v>4.6986336094461665</v>
      </c>
      <c r="K25" s="40">
        <f>SUM(DataMain!T114:T116)/SUM(DataMain!T80:T82)</f>
        <v>4.6483623392065718</v>
      </c>
      <c r="L25" s="40">
        <f>SUM(DataMain!U115:U117)/SUM(DataMain!U81:U83)</f>
        <v>4.9806905189702606</v>
      </c>
      <c r="M25" s="40">
        <f>SUM(DataMain!V116:V118)/SUM(DataMain!V82:V84)</f>
        <v>5.1097897963953312</v>
      </c>
      <c r="N25" s="40">
        <f>SUM(DataMain!W117:W119)/SUM(DataMain!W83:W85)</f>
        <v>5.9696479696479701</v>
      </c>
      <c r="O25" s="40">
        <f>SUM(DataMain!X118:X120)/SUM(DataMain!X84:X86)</f>
        <v>4.3585263257396729</v>
      </c>
    </row>
    <row r="26" spans="2:15" x14ac:dyDescent="0.25">
      <c r="C26" s="38"/>
      <c r="E26" s="39" t="s">
        <v>20</v>
      </c>
      <c r="F26" s="37"/>
      <c r="G26" s="37"/>
      <c r="H26" s="37"/>
      <c r="I26" s="37"/>
      <c r="J26" s="37">
        <f>SUM(DataMain!S111:S115)/SUM(DataMain!S77:S81)</f>
        <v>3.872993419377472</v>
      </c>
      <c r="K26" s="37">
        <f>SUM(DataMain!T112:T116)/SUM(DataMain!T78:T82)</f>
        <v>3.8493839934671352</v>
      </c>
      <c r="L26" s="37">
        <f>SUM(DataMain!U113:U117)/SUM(DataMain!U79:U83)</f>
        <v>3.8277927030885999</v>
      </c>
      <c r="M26" s="37">
        <f>SUM(DataMain!V114:V118)/SUM(DataMain!V80:V84)</f>
        <v>3.7342184216599659</v>
      </c>
      <c r="N26" s="37">
        <f>SUM(DataMain!W115:W119)/SUM(DataMain!W81:W85)</f>
        <v>4.5657544334363731</v>
      </c>
      <c r="O26" s="37">
        <f>SUM(DataMain!X116:X120)/SUM(DataMain!X82:X86)</f>
        <v>3.5475324396715178</v>
      </c>
    </row>
    <row r="27" spans="2:15" x14ac:dyDescent="0.25">
      <c r="C27" s="38"/>
      <c r="E27" s="39" t="s">
        <v>22</v>
      </c>
      <c r="F27" s="37"/>
      <c r="G27" s="37"/>
      <c r="H27" s="37"/>
      <c r="I27" s="37"/>
      <c r="J27" s="37"/>
      <c r="K27" s="37"/>
      <c r="L27" s="37">
        <f>SUM(DataMain!U111:U117)/SUM(DataMain!U77:U83)</f>
        <v>3.5450023260179391</v>
      </c>
      <c r="M27" s="37">
        <f>SUM(DataMain!V112:V118)/SUM(DataMain!V78:V84)</f>
        <v>3.4474192171019431</v>
      </c>
      <c r="N27" s="37">
        <f>SUM(DataMain!W113:W119)/SUM(DataMain!W79:W85)</f>
        <v>3.9551057195751729</v>
      </c>
      <c r="O27" s="37">
        <f>SUM(DataMain!X114:X120)/SUM(DataMain!X80:X86)</f>
        <v>3.2011826544021025</v>
      </c>
    </row>
    <row r="28" spans="2:15" x14ac:dyDescent="0.25">
      <c r="B28" s="38"/>
      <c r="E28" s="39"/>
      <c r="F28" s="37"/>
    </row>
    <row r="29" spans="2:15" x14ac:dyDescent="0.25">
      <c r="B29" s="38"/>
      <c r="E29" s="52" t="s">
        <v>33</v>
      </c>
      <c r="F29" s="37"/>
    </row>
    <row r="30" spans="2:15" x14ac:dyDescent="0.25">
      <c r="E30" s="39" t="s">
        <v>49</v>
      </c>
      <c r="H30" s="37">
        <f>DataMain!Q139</f>
        <v>16.12497547542328</v>
      </c>
      <c r="I30" s="37">
        <f>DataMain!R139</f>
        <v>15.429894273071332</v>
      </c>
      <c r="J30" s="37">
        <f>DataMain!S139</f>
        <v>15.727827258599834</v>
      </c>
      <c r="K30" s="37">
        <f>DataMain!T139</f>
        <v>16.086494555336536</v>
      </c>
      <c r="L30" s="37">
        <f>DataMain!U139</f>
        <v>16.597659424878707</v>
      </c>
      <c r="M30" s="37">
        <f>DataMain!V139</f>
        <v>16.353908464965574</v>
      </c>
      <c r="N30" s="37">
        <f>DataMain!W139</f>
        <v>15.572274956486281</v>
      </c>
      <c r="O30" s="63">
        <f>DataMain!X139</f>
        <v>15.732455896633935</v>
      </c>
    </row>
    <row r="31" spans="2:15" x14ac:dyDescent="0.25">
      <c r="E31" s="39" t="s">
        <v>50</v>
      </c>
      <c r="H31" s="37"/>
      <c r="I31" s="37"/>
      <c r="J31" s="37">
        <f>DataMain!S140</f>
        <v>21.658373286856037</v>
      </c>
      <c r="K31" s="37">
        <f>DataMain!T140</f>
        <v>21.588063885199091</v>
      </c>
      <c r="L31" s="37">
        <f>DataMain!U140</f>
        <v>23.002608243059846</v>
      </c>
      <c r="M31" s="37">
        <f>DataMain!V140</f>
        <v>23.722460834269821</v>
      </c>
      <c r="N31" s="37">
        <f>DataMain!W140</f>
        <v>22.844221909565675</v>
      </c>
      <c r="O31" s="64">
        <f>DataMain!X140</f>
        <v>22.451766109702415</v>
      </c>
    </row>
    <row r="32" spans="2:15" x14ac:dyDescent="0.25">
      <c r="E32" s="39" t="s">
        <v>51</v>
      </c>
      <c r="H32" s="37"/>
      <c r="I32" s="37"/>
      <c r="J32" s="37"/>
      <c r="K32" s="37"/>
      <c r="L32" s="37">
        <f>DataMain!U141</f>
        <v>26.681576374317522</v>
      </c>
      <c r="M32" s="37">
        <f>DataMain!V141</f>
        <v>27.111511890205925</v>
      </c>
      <c r="N32" s="37">
        <f>DataMain!W141</f>
        <v>26.927901095497706</v>
      </c>
      <c r="O32" s="65">
        <f>DataMain!X141</f>
        <v>26.279337333131618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52CC-55CD-44D5-8941-FD8E76E7E959}">
  <sheetPr>
    <tabColor theme="3" tint="0.79998168889431442"/>
  </sheetPr>
  <dimension ref="B2:H15"/>
  <sheetViews>
    <sheetView showGridLines="0" zoomScale="115" zoomScaleNormal="115" workbookViewId="0"/>
  </sheetViews>
  <sheetFormatPr defaultRowHeight="15" x14ac:dyDescent="0.25"/>
  <cols>
    <col min="1" max="1" width="4.28515625" customWidth="1"/>
    <col min="2" max="2" width="6.5703125" customWidth="1"/>
    <col min="3" max="3" width="13.42578125" bestFit="1" customWidth="1"/>
    <col min="5" max="7" width="14.42578125" customWidth="1"/>
    <col min="8" max="8" width="4.140625" customWidth="1"/>
  </cols>
  <sheetData>
    <row r="2" spans="2:8" ht="21" x14ac:dyDescent="0.35">
      <c r="C2" s="68" t="s">
        <v>59</v>
      </c>
    </row>
    <row r="4" spans="2:8" x14ac:dyDescent="0.25">
      <c r="B4" s="69"/>
      <c r="C4" s="70"/>
      <c r="D4" s="70"/>
      <c r="E4" s="70"/>
      <c r="F4" s="70"/>
      <c r="G4" s="70"/>
      <c r="H4" s="71"/>
    </row>
    <row r="5" spans="2:8" x14ac:dyDescent="0.25">
      <c r="B5" s="72"/>
      <c r="E5" s="67" t="s">
        <v>55</v>
      </c>
      <c r="F5" s="66"/>
      <c r="G5" s="66"/>
      <c r="H5" s="73"/>
    </row>
    <row r="6" spans="2:8" x14ac:dyDescent="0.25">
      <c r="B6" s="72"/>
      <c r="C6" s="74" t="s">
        <v>56</v>
      </c>
      <c r="E6" s="75">
        <v>44926</v>
      </c>
      <c r="F6" s="75">
        <v>45291</v>
      </c>
      <c r="G6" s="75">
        <v>45657</v>
      </c>
      <c r="H6" s="73"/>
    </row>
    <row r="7" spans="2:8" ht="5.25" customHeight="1" x14ac:dyDescent="0.25">
      <c r="B7" s="72"/>
      <c r="E7" s="76"/>
      <c r="F7" s="76"/>
      <c r="G7" s="76"/>
      <c r="H7" s="73"/>
    </row>
    <row r="8" spans="2:8" x14ac:dyDescent="0.25">
      <c r="B8" s="77" t="s">
        <v>14</v>
      </c>
      <c r="C8" s="78" t="s">
        <v>53</v>
      </c>
      <c r="E8" s="3">
        <v>40</v>
      </c>
      <c r="F8" s="3">
        <v>60</v>
      </c>
      <c r="G8" s="3">
        <v>75</v>
      </c>
      <c r="H8" s="73"/>
    </row>
    <row r="9" spans="2:8" x14ac:dyDescent="0.25">
      <c r="B9" s="77" t="s">
        <v>15</v>
      </c>
      <c r="C9" s="79" t="s">
        <v>54</v>
      </c>
      <c r="E9" s="1">
        <f>E10-E8</f>
        <v>50</v>
      </c>
      <c r="F9" s="1">
        <f>F10-F8</f>
        <v>40</v>
      </c>
      <c r="G9" s="1">
        <f>G10-G8</f>
        <v>35</v>
      </c>
      <c r="H9" s="73"/>
    </row>
    <row r="10" spans="2:8" x14ac:dyDescent="0.25">
      <c r="B10" s="77" t="s">
        <v>60</v>
      </c>
      <c r="C10" s="80" t="s">
        <v>52</v>
      </c>
      <c r="E10" s="3">
        <v>90</v>
      </c>
      <c r="F10" s="3">
        <v>100</v>
      </c>
      <c r="G10" s="3">
        <v>110</v>
      </c>
      <c r="H10" s="73"/>
    </row>
    <row r="11" spans="2:8" x14ac:dyDescent="0.25">
      <c r="B11" s="72"/>
      <c r="C11" s="80"/>
      <c r="E11" s="3"/>
      <c r="F11" s="3"/>
      <c r="G11" s="3"/>
      <c r="H11" s="73"/>
    </row>
    <row r="12" spans="2:8" x14ac:dyDescent="0.25">
      <c r="B12" s="72"/>
      <c r="C12" s="81" t="s">
        <v>58</v>
      </c>
      <c r="D12" s="82"/>
      <c r="E12" s="83">
        <f>G10-E8</f>
        <v>70</v>
      </c>
      <c r="F12" s="83">
        <f>G10-F8</f>
        <v>50</v>
      </c>
      <c r="G12" s="83">
        <f>G10-G8</f>
        <v>35</v>
      </c>
      <c r="H12" s="73"/>
    </row>
    <row r="13" spans="2:8" x14ac:dyDescent="0.25">
      <c r="B13" s="72"/>
      <c r="E13" s="3"/>
      <c r="F13" s="3"/>
      <c r="G13" s="3"/>
      <c r="H13" s="73"/>
    </row>
    <row r="14" spans="2:8" x14ac:dyDescent="0.25">
      <c r="B14" s="72"/>
      <c r="C14" s="81" t="s">
        <v>57</v>
      </c>
      <c r="D14" s="82"/>
      <c r="E14" s="83">
        <f>E9+G10-E10</f>
        <v>70</v>
      </c>
      <c r="F14" s="83">
        <f>F9+G10-F10</f>
        <v>50</v>
      </c>
      <c r="G14" s="83">
        <f>G9+G10-G10</f>
        <v>35</v>
      </c>
      <c r="H14" s="73"/>
    </row>
    <row r="15" spans="2:8" x14ac:dyDescent="0.25">
      <c r="B15" s="84"/>
      <c r="C15" s="85"/>
      <c r="D15" s="85"/>
      <c r="E15" s="85"/>
      <c r="F15" s="85"/>
      <c r="G15" s="85"/>
      <c r="H15" s="8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73CD-4BEE-4A7E-89CF-25100F50DB62}">
  <dimension ref="A4:C8"/>
  <sheetViews>
    <sheetView workbookViewId="0">
      <selection activeCell="J30" sqref="J30"/>
    </sheetView>
  </sheetViews>
  <sheetFormatPr defaultRowHeight="15" x14ac:dyDescent="0.25"/>
  <cols>
    <col min="1" max="1" width="16.42578125" customWidth="1"/>
  </cols>
  <sheetData>
    <row r="4" spans="1:3" x14ac:dyDescent="0.25">
      <c r="A4" t="s">
        <v>34</v>
      </c>
      <c r="B4" s="50" t="s">
        <v>28</v>
      </c>
      <c r="C4">
        <v>1</v>
      </c>
    </row>
    <row r="5" spans="1:3" x14ac:dyDescent="0.25">
      <c r="B5" s="50" t="s">
        <v>29</v>
      </c>
      <c r="C5">
        <v>1000</v>
      </c>
    </row>
    <row r="6" spans="1:3" x14ac:dyDescent="0.25">
      <c r="B6" s="50" t="s">
        <v>27</v>
      </c>
      <c r="C6">
        <v>1000000</v>
      </c>
    </row>
    <row r="8" spans="1:3" x14ac:dyDescent="0.25">
      <c r="A8" t="s">
        <v>35</v>
      </c>
      <c r="B8">
        <f>INDEX(C4:C6,MATCH(Units,Tables!B4:B6))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DataInput</vt:lpstr>
      <vt:lpstr>DataMain</vt:lpstr>
      <vt:lpstr>HindsightIBNR</vt:lpstr>
      <vt:lpstr>Page 1</vt:lpstr>
      <vt:lpstr>Page 2</vt:lpstr>
      <vt:lpstr>What Is HS IBNR</vt:lpstr>
      <vt:lpstr>Tables</vt:lpstr>
      <vt:lpstr>CoName</vt:lpstr>
      <vt:lpstr>CurrentAY</vt:lpstr>
      <vt:lpstr>LOB</vt:lpstr>
      <vt:lpstr>Units</vt:lpstr>
      <vt:lpstr>Units_Sel</vt:lpstr>
      <vt:lpstr>Units_Table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Grimm</dc:creator>
  <cp:lastModifiedBy>Don Grimm</cp:lastModifiedBy>
  <dcterms:created xsi:type="dcterms:W3CDTF">2025-05-08T18:30:49Z</dcterms:created>
  <dcterms:modified xsi:type="dcterms:W3CDTF">2025-05-15T12:30:57Z</dcterms:modified>
</cp:coreProperties>
</file>