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"/>
    </mc:Choice>
  </mc:AlternateContent>
  <xr:revisionPtr revIDLastSave="0" documentId="13_ncr:1_{0DA28595-44B3-4401-96D9-D60E8AB1C276}" xr6:coauthVersionLast="47" xr6:coauthVersionMax="47" xr10:uidLastSave="{00000000-0000-0000-0000-000000000000}"/>
  <bookViews>
    <workbookView xWindow="-120" yWindow="-120" windowWidth="20730" windowHeight="11160" activeTab="5" xr2:uid="{E33333D1-410B-4F8B-B67E-44457713D380}"/>
  </bookViews>
  <sheets>
    <sheet name="IF" sheetId="1" r:id="rId1"/>
    <sheet name="Data_Set 1" sheetId="2" r:id="rId2"/>
    <sheet name="Functions" sheetId="3" r:id="rId3"/>
    <sheet name="Data_Set 2" sheetId="4" r:id="rId4"/>
    <sheet name="Vlookup" sheetId="5" r:id="rId5"/>
    <sheet name="Assignment" sheetId="6" r:id="rId6"/>
  </sheets>
  <definedNames>
    <definedName name="_xlnm._FilterDatabase" localSheetId="1" hidden="1">'Data_Set 1'!$A$1:$E$271</definedName>
    <definedName name="_xlnm._FilterDatabase" localSheetId="3" hidden="1">'Data_Set 2'!$A$1:$I$38</definedName>
    <definedName name="Data_Set">Table1[#All]</definedName>
  </definedNames>
  <calcPr calcId="18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6" l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2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3" i="5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17" i="3"/>
  <c r="H7" i="1" l="1"/>
  <c r="I6" i="1"/>
  <c r="I9" i="1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I2" i="6"/>
  <c r="I3" i="6"/>
  <c r="I4" i="6"/>
  <c r="I5" i="6"/>
  <c r="L5" i="6" s="1"/>
  <c r="I6" i="6"/>
  <c r="I7" i="6"/>
  <c r="I8" i="6"/>
  <c r="I9" i="6"/>
  <c r="L9" i="6" s="1"/>
  <c r="I10" i="6"/>
  <c r="I11" i="6"/>
  <c r="I12" i="6"/>
  <c r="I13" i="6"/>
  <c r="L13" i="6" s="1"/>
  <c r="I14" i="6"/>
  <c r="I15" i="6"/>
  <c r="I16" i="6"/>
  <c r="I17" i="6"/>
  <c r="L17" i="6" s="1"/>
  <c r="I18" i="6"/>
  <c r="I19" i="6"/>
  <c r="I20" i="6"/>
  <c r="I21" i="6"/>
  <c r="L21" i="6" s="1"/>
  <c r="I22" i="6"/>
  <c r="I23" i="6"/>
  <c r="I24" i="6"/>
  <c r="I25" i="6"/>
  <c r="L25" i="6" s="1"/>
  <c r="I26" i="6"/>
  <c r="I27" i="6"/>
  <c r="I28" i="6"/>
  <c r="I29" i="6"/>
  <c r="L29" i="6" s="1"/>
  <c r="I30" i="6"/>
  <c r="I31" i="6"/>
  <c r="I32" i="6"/>
  <c r="I33" i="6"/>
  <c r="L33" i="6" s="1"/>
  <c r="I34" i="6"/>
  <c r="I35" i="6"/>
  <c r="I36" i="6"/>
  <c r="I37" i="6"/>
  <c r="L37" i="6" s="1"/>
  <c r="I38" i="6"/>
  <c r="I39" i="6"/>
  <c r="I40" i="6"/>
  <c r="I41" i="6"/>
  <c r="L41" i="6" s="1"/>
  <c r="I42" i="6"/>
  <c r="I43" i="6"/>
  <c r="I44" i="6"/>
  <c r="I45" i="6"/>
  <c r="L45" i="6" s="1"/>
  <c r="I46" i="6"/>
  <c r="I47" i="6"/>
  <c r="I48" i="6"/>
  <c r="I49" i="6"/>
  <c r="L49" i="6" s="1"/>
  <c r="I50" i="6"/>
  <c r="I51" i="6"/>
  <c r="I52" i="6"/>
  <c r="I53" i="6"/>
  <c r="L53" i="6" s="1"/>
  <c r="I54" i="6"/>
  <c r="I55" i="6"/>
  <c r="I56" i="6"/>
  <c r="I57" i="6"/>
  <c r="L57" i="6" s="1"/>
  <c r="I58" i="6"/>
  <c r="I59" i="6"/>
  <c r="I60" i="6"/>
  <c r="I61" i="6"/>
  <c r="L61" i="6" s="1"/>
  <c r="I62" i="6"/>
  <c r="I63" i="6"/>
  <c r="I64" i="6"/>
  <c r="I65" i="6"/>
  <c r="L65" i="6" s="1"/>
  <c r="I66" i="6"/>
  <c r="I67" i="6"/>
  <c r="I68" i="6"/>
  <c r="I69" i="6"/>
  <c r="L69" i="6" s="1"/>
  <c r="I70" i="6"/>
  <c r="I71" i="6"/>
  <c r="I72" i="6"/>
  <c r="I73" i="6"/>
  <c r="L73" i="6" s="1"/>
  <c r="I74" i="6"/>
  <c r="I75" i="6"/>
  <c r="I76" i="6"/>
  <c r="I77" i="6"/>
  <c r="L77" i="6" s="1"/>
  <c r="I78" i="6"/>
  <c r="I79" i="6"/>
  <c r="I80" i="6"/>
  <c r="I81" i="6"/>
  <c r="L81" i="6" s="1"/>
  <c r="I82" i="6"/>
  <c r="I83" i="6"/>
  <c r="I84" i="6"/>
  <c r="I85" i="6"/>
  <c r="L85" i="6" s="1"/>
  <c r="I86" i="6"/>
  <c r="I87" i="6"/>
  <c r="I88" i="6"/>
  <c r="I89" i="6"/>
  <c r="L89" i="6" s="1"/>
  <c r="I90" i="6"/>
  <c r="I91" i="6"/>
  <c r="I92" i="6"/>
  <c r="I93" i="6"/>
  <c r="L93" i="6" s="1"/>
  <c r="I94" i="6"/>
  <c r="I95" i="6"/>
  <c r="I96" i="6"/>
  <c r="I97" i="6"/>
  <c r="L97" i="6" s="1"/>
  <c r="I98" i="6"/>
  <c r="I99" i="6"/>
  <c r="I100" i="6"/>
  <c r="I101" i="6"/>
  <c r="L101" i="6" s="1"/>
  <c r="I102" i="6"/>
  <c r="I103" i="6"/>
  <c r="I104" i="6"/>
  <c r="I105" i="6"/>
  <c r="L105" i="6" s="1"/>
  <c r="I106" i="6"/>
  <c r="I107" i="6"/>
  <c r="I108" i="6"/>
  <c r="I109" i="6"/>
  <c r="L109" i="6" s="1"/>
  <c r="I110" i="6"/>
  <c r="I111" i="6"/>
  <c r="I112" i="6"/>
  <c r="I113" i="6"/>
  <c r="L113" i="6" s="1"/>
  <c r="I114" i="6"/>
  <c r="I115" i="6"/>
  <c r="I116" i="6"/>
  <c r="I117" i="6"/>
  <c r="L117" i="6" s="1"/>
  <c r="I118" i="6"/>
  <c r="I119" i="6"/>
  <c r="I120" i="6"/>
  <c r="I121" i="6"/>
  <c r="L121" i="6" s="1"/>
  <c r="I122" i="6"/>
  <c r="I123" i="6"/>
  <c r="I124" i="6"/>
  <c r="I125" i="6"/>
  <c r="L125" i="6" s="1"/>
  <c r="I126" i="6"/>
  <c r="I127" i="6"/>
  <c r="I128" i="6"/>
  <c r="I129" i="6"/>
  <c r="L129" i="6" s="1"/>
  <c r="I130" i="6"/>
  <c r="I131" i="6"/>
  <c r="I132" i="6"/>
  <c r="I133" i="6"/>
  <c r="L133" i="6" s="1"/>
  <c r="I134" i="6"/>
  <c r="I135" i="6"/>
  <c r="I136" i="6"/>
  <c r="I137" i="6"/>
  <c r="L137" i="6" s="1"/>
  <c r="I138" i="6"/>
  <c r="I139" i="6"/>
  <c r="I140" i="6"/>
  <c r="I141" i="6"/>
  <c r="L141" i="6" s="1"/>
  <c r="I142" i="6"/>
  <c r="I143" i="6"/>
  <c r="I144" i="6"/>
  <c r="I145" i="6"/>
  <c r="L145" i="6" s="1"/>
  <c r="I146" i="6"/>
  <c r="I147" i="6"/>
  <c r="I148" i="6"/>
  <c r="I149" i="6"/>
  <c r="L149" i="6" s="1"/>
  <c r="I150" i="6"/>
  <c r="I151" i="6"/>
  <c r="I152" i="6"/>
  <c r="I153" i="6"/>
  <c r="L153" i="6" s="1"/>
  <c r="I154" i="6"/>
  <c r="I155" i="6"/>
  <c r="I156" i="6"/>
  <c r="I157" i="6"/>
  <c r="L157" i="6" s="1"/>
  <c r="I158" i="6"/>
  <c r="I159" i="6"/>
  <c r="I160" i="6"/>
  <c r="I161" i="6"/>
  <c r="L161" i="6" s="1"/>
  <c r="I162" i="6"/>
  <c r="I163" i="6"/>
  <c r="I164" i="6"/>
  <c r="I165" i="6"/>
  <c r="L165" i="6" s="1"/>
  <c r="I166" i="6"/>
  <c r="I167" i="6"/>
  <c r="I168" i="6"/>
  <c r="I169" i="6"/>
  <c r="L169" i="6" s="1"/>
  <c r="I170" i="6"/>
  <c r="I171" i="6"/>
  <c r="I172" i="6"/>
  <c r="I173" i="6"/>
  <c r="L173" i="6" s="1"/>
  <c r="I174" i="6"/>
  <c r="I175" i="6"/>
  <c r="I176" i="6"/>
  <c r="I177" i="6"/>
  <c r="L177" i="6" s="1"/>
  <c r="I178" i="6"/>
  <c r="I179" i="6"/>
  <c r="I180" i="6"/>
  <c r="I181" i="6"/>
  <c r="L181" i="6" s="1"/>
  <c r="I182" i="6"/>
  <c r="I183" i="6"/>
  <c r="I184" i="6"/>
  <c r="I185" i="6"/>
  <c r="L185" i="6" s="1"/>
  <c r="I186" i="6"/>
  <c r="I187" i="6"/>
  <c r="I188" i="6"/>
  <c r="I189" i="6"/>
  <c r="L189" i="6" s="1"/>
  <c r="I190" i="6"/>
  <c r="I191" i="6"/>
  <c r="I192" i="6"/>
  <c r="I193" i="6"/>
  <c r="L193" i="6" s="1"/>
  <c r="I194" i="6"/>
  <c r="I195" i="6"/>
  <c r="I196" i="6"/>
  <c r="I197" i="6"/>
  <c r="L197" i="6" s="1"/>
  <c r="I198" i="6"/>
  <c r="I199" i="6"/>
  <c r="I200" i="6"/>
  <c r="I201" i="6"/>
  <c r="L201" i="6" s="1"/>
  <c r="I202" i="6"/>
  <c r="I203" i="6"/>
  <c r="I204" i="6"/>
  <c r="I205" i="6"/>
  <c r="L205" i="6" s="1"/>
  <c r="I206" i="6"/>
  <c r="I207" i="6"/>
  <c r="I208" i="6"/>
  <c r="I209" i="6"/>
  <c r="L209" i="6" s="1"/>
  <c r="I210" i="6"/>
  <c r="I211" i="6"/>
  <c r="I212" i="6"/>
  <c r="I213" i="6"/>
  <c r="L213" i="6" s="1"/>
  <c r="I214" i="6"/>
  <c r="I215" i="6"/>
  <c r="I216" i="6"/>
  <c r="I217" i="6"/>
  <c r="L217" i="6" s="1"/>
  <c r="I218" i="6"/>
  <c r="I219" i="6"/>
  <c r="I220" i="6"/>
  <c r="I221" i="6"/>
  <c r="L221" i="6" s="1"/>
  <c r="I222" i="6"/>
  <c r="I223" i="6"/>
  <c r="I224" i="6"/>
  <c r="I225" i="6"/>
  <c r="L225" i="6" s="1"/>
  <c r="I226" i="6"/>
  <c r="I227" i="6"/>
  <c r="I228" i="6"/>
  <c r="I229" i="6"/>
  <c r="L229" i="6" s="1"/>
  <c r="I230" i="6"/>
  <c r="I231" i="6"/>
  <c r="I232" i="6"/>
  <c r="I233" i="6"/>
  <c r="L233" i="6" s="1"/>
  <c r="I234" i="6"/>
  <c r="I235" i="6"/>
  <c r="I236" i="6"/>
  <c r="I237" i="6"/>
  <c r="L237" i="6" s="1"/>
  <c r="I238" i="6"/>
  <c r="I239" i="6"/>
  <c r="I240" i="6"/>
  <c r="I241" i="6"/>
  <c r="L241" i="6" s="1"/>
  <c r="I242" i="6"/>
  <c r="I243" i="6"/>
  <c r="I244" i="6"/>
  <c r="I245" i="6"/>
  <c r="L245" i="6" s="1"/>
  <c r="I246" i="6"/>
  <c r="I247" i="6"/>
  <c r="I248" i="6"/>
  <c r="I249" i="6"/>
  <c r="L249" i="6" s="1"/>
  <c r="I250" i="6"/>
  <c r="I251" i="6"/>
  <c r="I252" i="6"/>
  <c r="I253" i="6"/>
  <c r="L253" i="6" s="1"/>
  <c r="I254" i="6"/>
  <c r="I255" i="6"/>
  <c r="I256" i="6"/>
  <c r="I257" i="6"/>
  <c r="L257" i="6" s="1"/>
  <c r="I258" i="6"/>
  <c r="I259" i="6"/>
  <c r="I260" i="6"/>
  <c r="I261" i="6"/>
  <c r="L261" i="6" s="1"/>
  <c r="I262" i="6"/>
  <c r="I263" i="6"/>
  <c r="I264" i="6"/>
  <c r="I265" i="6"/>
  <c r="L265" i="6" s="1"/>
  <c r="I266" i="6"/>
  <c r="I267" i="6"/>
  <c r="I268" i="6"/>
  <c r="I269" i="6"/>
  <c r="L269" i="6" s="1"/>
  <c r="I270" i="6"/>
  <c r="I271" i="6"/>
  <c r="I272" i="6"/>
  <c r="I273" i="6"/>
  <c r="L273" i="6" s="1"/>
  <c r="I274" i="6"/>
  <c r="I275" i="6"/>
  <c r="I276" i="6"/>
  <c r="I277" i="6"/>
  <c r="L277" i="6" s="1"/>
  <c r="I278" i="6"/>
  <c r="I279" i="6"/>
  <c r="I280" i="6"/>
  <c r="I281" i="6"/>
  <c r="L281" i="6" s="1"/>
  <c r="I282" i="6"/>
  <c r="I283" i="6"/>
  <c r="I284" i="6"/>
  <c r="I285" i="6"/>
  <c r="L285" i="6" s="1"/>
  <c r="I286" i="6"/>
  <c r="I287" i="6"/>
  <c r="I288" i="6"/>
  <c r="I289" i="6"/>
  <c r="L289" i="6" s="1"/>
  <c r="I290" i="6"/>
  <c r="I291" i="6"/>
  <c r="I292" i="6"/>
  <c r="I293" i="6"/>
  <c r="L293" i="6" s="1"/>
  <c r="I294" i="6"/>
  <c r="I295" i="6"/>
  <c r="I296" i="6"/>
  <c r="I297" i="6"/>
  <c r="L297" i="6" s="1"/>
  <c r="I298" i="6"/>
  <c r="I299" i="6"/>
  <c r="I300" i="6"/>
  <c r="I301" i="6"/>
  <c r="L301" i="6" s="1"/>
  <c r="I302" i="6"/>
  <c r="I303" i="6"/>
  <c r="I304" i="6"/>
  <c r="I305" i="6"/>
  <c r="L305" i="6" s="1"/>
  <c r="I306" i="6"/>
  <c r="I307" i="6"/>
  <c r="I308" i="6"/>
  <c r="I309" i="6"/>
  <c r="L309" i="6" s="1"/>
  <c r="I310" i="6"/>
  <c r="I311" i="6"/>
  <c r="I312" i="6"/>
  <c r="I313" i="6"/>
  <c r="L313" i="6" s="1"/>
  <c r="I314" i="6"/>
  <c r="I315" i="6"/>
  <c r="I316" i="6"/>
  <c r="I317" i="6"/>
  <c r="L317" i="6" s="1"/>
  <c r="I318" i="6"/>
  <c r="I319" i="6"/>
  <c r="I320" i="6"/>
  <c r="I321" i="6"/>
  <c r="L321" i="6" s="1"/>
  <c r="I322" i="6"/>
  <c r="I323" i="6"/>
  <c r="I324" i="6"/>
  <c r="I325" i="6"/>
  <c r="L325" i="6" s="1"/>
  <c r="I326" i="6"/>
  <c r="I327" i="6"/>
  <c r="I328" i="6"/>
  <c r="I329" i="6"/>
  <c r="L329" i="6" s="1"/>
  <c r="I330" i="6"/>
  <c r="I331" i="6"/>
  <c r="I332" i="6"/>
  <c r="I333" i="6"/>
  <c r="L333" i="6" s="1"/>
  <c r="I334" i="6"/>
  <c r="I335" i="6"/>
  <c r="I336" i="6"/>
  <c r="I337" i="6"/>
  <c r="L337" i="6" s="1"/>
  <c r="I338" i="6"/>
  <c r="I339" i="6"/>
  <c r="I340" i="6"/>
  <c r="I341" i="6"/>
  <c r="L341" i="6" s="1"/>
  <c r="I342" i="6"/>
  <c r="I343" i="6"/>
  <c r="I344" i="6"/>
  <c r="I345" i="6"/>
  <c r="L345" i="6" s="1"/>
  <c r="I346" i="6"/>
  <c r="I347" i="6"/>
  <c r="I348" i="6"/>
  <c r="I349" i="6"/>
  <c r="L349" i="6" s="1"/>
  <c r="I350" i="6"/>
  <c r="I351" i="6"/>
  <c r="I352" i="6"/>
  <c r="I353" i="6"/>
  <c r="L353" i="6" s="1"/>
  <c r="I354" i="6"/>
  <c r="I355" i="6"/>
  <c r="I356" i="6"/>
  <c r="I357" i="6"/>
  <c r="L357" i="6" s="1"/>
  <c r="I358" i="6"/>
  <c r="I359" i="6"/>
  <c r="I360" i="6"/>
  <c r="I361" i="6"/>
  <c r="L361" i="6" s="1"/>
  <c r="I362" i="6"/>
  <c r="I363" i="6"/>
  <c r="I364" i="6"/>
  <c r="I365" i="6"/>
  <c r="L365" i="6" s="1"/>
  <c r="I366" i="6"/>
  <c r="I367" i="6"/>
  <c r="I368" i="6"/>
  <c r="I369" i="6"/>
  <c r="L369" i="6" s="1"/>
  <c r="I370" i="6"/>
  <c r="I371" i="6"/>
  <c r="I372" i="6"/>
  <c r="I373" i="6"/>
  <c r="L373" i="6" s="1"/>
  <c r="I374" i="6"/>
  <c r="I375" i="6"/>
  <c r="I376" i="6"/>
  <c r="I377" i="6"/>
  <c r="L377" i="6" s="1"/>
  <c r="I378" i="6"/>
  <c r="I379" i="6"/>
  <c r="I380" i="6"/>
  <c r="I381" i="6"/>
  <c r="L381" i="6" s="1"/>
  <c r="I382" i="6"/>
  <c r="I383" i="6"/>
  <c r="I384" i="6"/>
  <c r="I385" i="6"/>
  <c r="L385" i="6" s="1"/>
  <c r="I386" i="6"/>
  <c r="I387" i="6"/>
  <c r="I388" i="6"/>
  <c r="I389" i="6"/>
  <c r="L389" i="6" s="1"/>
  <c r="I390" i="6"/>
  <c r="I391" i="6"/>
  <c r="I392" i="6"/>
  <c r="I393" i="6"/>
  <c r="L393" i="6" s="1"/>
  <c r="I394" i="6"/>
  <c r="I395" i="6"/>
  <c r="I396" i="6"/>
  <c r="I397" i="6"/>
  <c r="L397" i="6" s="1"/>
  <c r="I398" i="6"/>
  <c r="I399" i="6"/>
  <c r="I400" i="6"/>
  <c r="I401" i="6"/>
  <c r="L401" i="6" s="1"/>
  <c r="I402" i="6"/>
  <c r="I403" i="6"/>
  <c r="I404" i="6"/>
  <c r="I405" i="6"/>
  <c r="L405" i="6" s="1"/>
  <c r="I406" i="6"/>
  <c r="I407" i="6"/>
  <c r="I408" i="6"/>
  <c r="I409" i="6"/>
  <c r="L409" i="6" s="1"/>
  <c r="I410" i="6"/>
  <c r="I411" i="6"/>
  <c r="I412" i="6"/>
  <c r="I413" i="6"/>
  <c r="L413" i="6" s="1"/>
  <c r="I414" i="6"/>
  <c r="I415" i="6"/>
  <c r="I416" i="6"/>
  <c r="I417" i="6"/>
  <c r="L417" i="6" s="1"/>
  <c r="I418" i="6"/>
  <c r="I419" i="6"/>
  <c r="I420" i="6"/>
  <c r="I421" i="6"/>
  <c r="L421" i="6" s="1"/>
  <c r="I422" i="6"/>
  <c r="I423" i="6"/>
  <c r="I424" i="6"/>
  <c r="I425" i="6"/>
  <c r="L425" i="6" s="1"/>
  <c r="I426" i="6"/>
  <c r="I427" i="6"/>
  <c r="I428" i="6"/>
  <c r="I429" i="6"/>
  <c r="L429" i="6" s="1"/>
  <c r="I430" i="6"/>
  <c r="I431" i="6"/>
  <c r="I432" i="6"/>
  <c r="I433" i="6"/>
  <c r="L433" i="6" s="1"/>
  <c r="I434" i="6"/>
  <c r="I435" i="6"/>
  <c r="I436" i="6"/>
  <c r="I437" i="6"/>
  <c r="L437" i="6" s="1"/>
  <c r="I438" i="6"/>
  <c r="I439" i="6"/>
  <c r="I440" i="6"/>
  <c r="I441" i="6"/>
  <c r="L441" i="6" s="1"/>
  <c r="I442" i="6"/>
  <c r="I443" i="6"/>
  <c r="I444" i="6"/>
  <c r="I445" i="6"/>
  <c r="L445" i="6" s="1"/>
  <c r="I446" i="6"/>
  <c r="I447" i="6"/>
  <c r="I448" i="6"/>
  <c r="I449" i="6"/>
  <c r="L449" i="6" s="1"/>
  <c r="I450" i="6"/>
  <c r="I451" i="6"/>
  <c r="I452" i="6"/>
  <c r="I453" i="6"/>
  <c r="L453" i="6" s="1"/>
  <c r="I454" i="6"/>
  <c r="I455" i="6"/>
  <c r="I456" i="6"/>
  <c r="I457" i="6"/>
  <c r="L457" i="6" s="1"/>
  <c r="I458" i="6"/>
  <c r="I459" i="6"/>
  <c r="I460" i="6"/>
  <c r="I461" i="6"/>
  <c r="L461" i="6" s="1"/>
  <c r="I462" i="6"/>
  <c r="I463" i="6"/>
  <c r="I464" i="6"/>
  <c r="I465" i="6"/>
  <c r="L465" i="6" s="1"/>
  <c r="I466" i="6"/>
  <c r="I467" i="6"/>
  <c r="I468" i="6"/>
  <c r="I469" i="6"/>
  <c r="L469" i="6" s="1"/>
  <c r="I470" i="6"/>
  <c r="I471" i="6"/>
  <c r="I472" i="6"/>
  <c r="I473" i="6"/>
  <c r="L473" i="6" s="1"/>
  <c r="I474" i="6"/>
  <c r="I475" i="6"/>
  <c r="I476" i="6"/>
  <c r="I477" i="6"/>
  <c r="L477" i="6" s="1"/>
  <c r="I478" i="6"/>
  <c r="I479" i="6"/>
  <c r="I480" i="6"/>
  <c r="I481" i="6"/>
  <c r="L481" i="6" s="1"/>
  <c r="I482" i="6"/>
  <c r="I483" i="6"/>
  <c r="I484" i="6"/>
  <c r="I485" i="6"/>
  <c r="L485" i="6" s="1"/>
  <c r="I486" i="6"/>
  <c r="I487" i="6"/>
  <c r="I488" i="6"/>
  <c r="I489" i="6"/>
  <c r="L489" i="6" s="1"/>
  <c r="I490" i="6"/>
  <c r="I491" i="6"/>
  <c r="I492" i="6"/>
  <c r="I493" i="6"/>
  <c r="L493" i="6" s="1"/>
  <c r="I494" i="6"/>
  <c r="I495" i="6"/>
  <c r="I496" i="6"/>
  <c r="I497" i="6"/>
  <c r="L497" i="6" s="1"/>
  <c r="I498" i="6"/>
  <c r="I499" i="6"/>
  <c r="I500" i="6"/>
  <c r="I501" i="6"/>
  <c r="L501" i="6" s="1"/>
  <c r="I502" i="6"/>
  <c r="I503" i="6"/>
  <c r="I504" i="6"/>
  <c r="I505" i="6"/>
  <c r="L505" i="6" s="1"/>
  <c r="I506" i="6"/>
  <c r="I507" i="6"/>
  <c r="I508" i="6"/>
  <c r="I509" i="6"/>
  <c r="L509" i="6" s="1"/>
  <c r="I510" i="6"/>
  <c r="I511" i="6"/>
  <c r="I512" i="6"/>
  <c r="I513" i="6"/>
  <c r="L513" i="6" s="1"/>
  <c r="I514" i="6"/>
  <c r="I515" i="6"/>
  <c r="I516" i="6"/>
  <c r="I517" i="6"/>
  <c r="L517" i="6" s="1"/>
  <c r="I518" i="6"/>
  <c r="I519" i="6"/>
  <c r="I520" i="6"/>
  <c r="I521" i="6"/>
  <c r="L521" i="6" s="1"/>
  <c r="I522" i="6"/>
  <c r="I523" i="6"/>
  <c r="I524" i="6"/>
  <c r="I525" i="6"/>
  <c r="L525" i="6" s="1"/>
  <c r="I526" i="6"/>
  <c r="I527" i="6"/>
  <c r="I528" i="6"/>
  <c r="I529" i="6"/>
  <c r="L529" i="6" s="1"/>
  <c r="I530" i="6"/>
  <c r="I531" i="6"/>
  <c r="I532" i="6"/>
  <c r="I533" i="6"/>
  <c r="L533" i="6" s="1"/>
  <c r="I534" i="6"/>
  <c r="I535" i="6"/>
  <c r="I536" i="6"/>
  <c r="I537" i="6"/>
  <c r="L537" i="6" s="1"/>
  <c r="I538" i="6"/>
  <c r="I539" i="6"/>
  <c r="I540" i="6"/>
  <c r="I541" i="6"/>
  <c r="L541" i="6" s="1"/>
  <c r="I542" i="6"/>
  <c r="I543" i="6"/>
  <c r="I544" i="6"/>
  <c r="I545" i="6"/>
  <c r="L545" i="6" s="1"/>
  <c r="I546" i="6"/>
  <c r="I547" i="6"/>
  <c r="I548" i="6"/>
  <c r="I549" i="6"/>
  <c r="L549" i="6" s="1"/>
  <c r="I550" i="6"/>
  <c r="I551" i="6"/>
  <c r="I552" i="6"/>
  <c r="I553" i="6"/>
  <c r="L553" i="6" s="1"/>
  <c r="I554" i="6"/>
  <c r="I555" i="6"/>
  <c r="I556" i="6"/>
  <c r="I557" i="6"/>
  <c r="L557" i="6" s="1"/>
  <c r="I558" i="6"/>
  <c r="I559" i="6"/>
  <c r="I560" i="6"/>
  <c r="I561" i="6"/>
  <c r="L561" i="6" s="1"/>
  <c r="I562" i="6"/>
  <c r="I563" i="6"/>
  <c r="I564" i="6"/>
  <c r="I565" i="6"/>
  <c r="L565" i="6" s="1"/>
  <c r="I566" i="6"/>
  <c r="I567" i="6"/>
  <c r="I568" i="6"/>
  <c r="I569" i="6"/>
  <c r="L569" i="6" s="1"/>
  <c r="I570" i="6"/>
  <c r="I571" i="6"/>
  <c r="I572" i="6"/>
  <c r="I573" i="6"/>
  <c r="L573" i="6" s="1"/>
  <c r="I574" i="6"/>
  <c r="I575" i="6"/>
  <c r="I576" i="6"/>
  <c r="I577" i="6"/>
  <c r="L577" i="6" s="1"/>
  <c r="I578" i="6"/>
  <c r="I579" i="6"/>
  <c r="I580" i="6"/>
  <c r="I581" i="6"/>
  <c r="L581" i="6" s="1"/>
  <c r="I582" i="6"/>
  <c r="I583" i="6"/>
  <c r="I584" i="6"/>
  <c r="I585" i="6"/>
  <c r="L585" i="6" s="1"/>
  <c r="I586" i="6"/>
  <c r="I587" i="6"/>
  <c r="I588" i="6"/>
  <c r="I589" i="6"/>
  <c r="L589" i="6" s="1"/>
  <c r="I590" i="6"/>
  <c r="I591" i="6"/>
  <c r="I592" i="6"/>
  <c r="I593" i="6"/>
  <c r="L593" i="6" s="1"/>
  <c r="I594" i="6"/>
  <c r="I595" i="6"/>
  <c r="I596" i="6"/>
  <c r="I597" i="6"/>
  <c r="L597" i="6" s="1"/>
  <c r="I598" i="6"/>
  <c r="I599" i="6"/>
  <c r="I600" i="6"/>
  <c r="I601" i="6"/>
  <c r="L601" i="6" s="1"/>
  <c r="I602" i="6"/>
  <c r="I603" i="6"/>
  <c r="I604" i="6"/>
  <c r="I605" i="6"/>
  <c r="L605" i="6" s="1"/>
  <c r="I606" i="6"/>
  <c r="I607" i="6"/>
  <c r="I608" i="6"/>
  <c r="I609" i="6"/>
  <c r="L609" i="6" s="1"/>
  <c r="I610" i="6"/>
  <c r="I611" i="6"/>
  <c r="I612" i="6"/>
  <c r="I613" i="6"/>
  <c r="L613" i="6" s="1"/>
  <c r="I614" i="6"/>
  <c r="I615" i="6"/>
  <c r="I616" i="6"/>
  <c r="I617" i="6"/>
  <c r="L617" i="6" s="1"/>
  <c r="I618" i="6"/>
  <c r="I619" i="6"/>
  <c r="I620" i="6"/>
  <c r="I621" i="6"/>
  <c r="L621" i="6" s="1"/>
  <c r="I622" i="6"/>
  <c r="I623" i="6"/>
  <c r="I624" i="6"/>
  <c r="I625" i="6"/>
  <c r="L625" i="6" s="1"/>
  <c r="I626" i="6"/>
  <c r="I627" i="6"/>
  <c r="I628" i="6"/>
  <c r="I629" i="6"/>
  <c r="L629" i="6" s="1"/>
  <c r="I630" i="6"/>
  <c r="I631" i="6"/>
  <c r="I632" i="6"/>
  <c r="I633" i="6"/>
  <c r="L633" i="6" s="1"/>
  <c r="I634" i="6"/>
  <c r="I635" i="6"/>
  <c r="I636" i="6"/>
  <c r="I637" i="6"/>
  <c r="L637" i="6" s="1"/>
  <c r="I638" i="6"/>
  <c r="I639" i="6"/>
  <c r="I640" i="6"/>
  <c r="I641" i="6"/>
  <c r="L641" i="6" s="1"/>
  <c r="I642" i="6"/>
  <c r="I643" i="6"/>
  <c r="I644" i="6"/>
  <c r="I645" i="6"/>
  <c r="L645" i="6" s="1"/>
  <c r="I646" i="6"/>
  <c r="I647" i="6"/>
  <c r="I648" i="6"/>
  <c r="I649" i="6"/>
  <c r="L649" i="6" s="1"/>
  <c r="I650" i="6"/>
  <c r="I651" i="6"/>
  <c r="I652" i="6"/>
  <c r="I653" i="6"/>
  <c r="L653" i="6" s="1"/>
  <c r="I654" i="6"/>
  <c r="I655" i="6"/>
  <c r="I656" i="6"/>
  <c r="I657" i="6"/>
  <c r="L657" i="6" s="1"/>
  <c r="I658" i="6"/>
  <c r="I659" i="6"/>
  <c r="I660" i="6"/>
  <c r="I661" i="6"/>
  <c r="L661" i="6" s="1"/>
  <c r="I662" i="6"/>
  <c r="I663" i="6"/>
  <c r="I664" i="6"/>
  <c r="I665" i="6"/>
  <c r="L665" i="6" s="1"/>
  <c r="I666" i="6"/>
  <c r="I667" i="6"/>
  <c r="I668" i="6"/>
  <c r="I669" i="6"/>
  <c r="L669" i="6" s="1"/>
  <c r="I670" i="6"/>
  <c r="I671" i="6"/>
  <c r="I672" i="6"/>
  <c r="I673" i="6"/>
  <c r="L673" i="6" s="1"/>
  <c r="I674" i="6"/>
  <c r="I675" i="6"/>
  <c r="I676" i="6"/>
  <c r="I677" i="6"/>
  <c r="L677" i="6" s="1"/>
  <c r="I678" i="6"/>
  <c r="I679" i="6"/>
  <c r="I680" i="6"/>
  <c r="I681" i="6"/>
  <c r="L681" i="6" s="1"/>
  <c r="I682" i="6"/>
  <c r="I683" i="6"/>
  <c r="I684" i="6"/>
  <c r="I685" i="6"/>
  <c r="L685" i="6" s="1"/>
  <c r="I686" i="6"/>
  <c r="I687" i="6"/>
  <c r="I688" i="6"/>
  <c r="I689" i="6"/>
  <c r="L689" i="6" s="1"/>
  <c r="I690" i="6"/>
  <c r="I691" i="6"/>
  <c r="I692" i="6"/>
  <c r="I693" i="6"/>
  <c r="L693" i="6" s="1"/>
  <c r="I694" i="6"/>
  <c r="I695" i="6"/>
  <c r="I696" i="6"/>
  <c r="I697" i="6"/>
  <c r="L697" i="6" s="1"/>
  <c r="I698" i="6"/>
  <c r="I699" i="6"/>
  <c r="I700" i="6"/>
  <c r="I701" i="6"/>
  <c r="L701" i="6" s="1"/>
  <c r="I702" i="6"/>
  <c r="I703" i="6"/>
  <c r="I704" i="6"/>
  <c r="I705" i="6"/>
  <c r="L705" i="6" s="1"/>
  <c r="I706" i="6"/>
  <c r="I707" i="6"/>
  <c r="I708" i="6"/>
  <c r="I709" i="6"/>
  <c r="L709" i="6" s="1"/>
  <c r="I710" i="6"/>
  <c r="I711" i="6"/>
  <c r="I712" i="6"/>
  <c r="I713" i="6"/>
  <c r="L713" i="6" s="1"/>
  <c r="I714" i="6"/>
  <c r="I715" i="6"/>
  <c r="I716" i="6"/>
  <c r="I717" i="6"/>
  <c r="L717" i="6" s="1"/>
  <c r="I718" i="6"/>
  <c r="I719" i="6"/>
  <c r="I720" i="6"/>
  <c r="I721" i="6"/>
  <c r="L721" i="6" s="1"/>
  <c r="I722" i="6"/>
  <c r="I723" i="6"/>
  <c r="I724" i="6"/>
  <c r="I725" i="6"/>
  <c r="L725" i="6" s="1"/>
  <c r="I726" i="6"/>
  <c r="I727" i="6"/>
  <c r="I728" i="6"/>
  <c r="I729" i="6"/>
  <c r="L729" i="6" s="1"/>
  <c r="I730" i="6"/>
  <c r="I731" i="6"/>
  <c r="I732" i="6"/>
  <c r="I733" i="6"/>
  <c r="L733" i="6" s="1"/>
  <c r="I734" i="6"/>
  <c r="I735" i="6"/>
  <c r="I736" i="6"/>
  <c r="I737" i="6"/>
  <c r="L737" i="6" s="1"/>
  <c r="I738" i="6"/>
  <c r="I739" i="6"/>
  <c r="I740" i="6"/>
  <c r="I741" i="6"/>
  <c r="L741" i="6" s="1"/>
  <c r="I742" i="6"/>
  <c r="I743" i="6"/>
  <c r="I744" i="6"/>
  <c r="I745" i="6"/>
  <c r="L745" i="6" s="1"/>
  <c r="I746" i="6"/>
  <c r="I747" i="6"/>
  <c r="I748" i="6"/>
  <c r="I749" i="6"/>
  <c r="L749" i="6" s="1"/>
  <c r="I750" i="6"/>
  <c r="I751" i="6"/>
  <c r="I752" i="6"/>
  <c r="I753" i="6"/>
  <c r="L753" i="6" s="1"/>
  <c r="I754" i="6"/>
  <c r="I755" i="6"/>
  <c r="I756" i="6"/>
  <c r="I757" i="6"/>
  <c r="L757" i="6" s="1"/>
  <c r="I758" i="6"/>
  <c r="I759" i="6"/>
  <c r="I760" i="6"/>
  <c r="I761" i="6"/>
  <c r="L761" i="6" s="1"/>
  <c r="I762" i="6"/>
  <c r="I763" i="6"/>
  <c r="I764" i="6"/>
  <c r="I765" i="6"/>
  <c r="L765" i="6" s="1"/>
  <c r="I766" i="6"/>
  <c r="I767" i="6"/>
  <c r="I768" i="6"/>
  <c r="I769" i="6"/>
  <c r="L769" i="6" s="1"/>
  <c r="I770" i="6"/>
  <c r="I771" i="6"/>
  <c r="I772" i="6"/>
  <c r="I773" i="6"/>
  <c r="L773" i="6" s="1"/>
  <c r="I774" i="6"/>
  <c r="I775" i="6"/>
  <c r="I776" i="6"/>
  <c r="I777" i="6"/>
  <c r="L777" i="6" s="1"/>
  <c r="I778" i="6"/>
  <c r="I779" i="6"/>
  <c r="I780" i="6"/>
  <c r="I781" i="6"/>
  <c r="L781" i="6" s="1"/>
  <c r="I782" i="6"/>
  <c r="I783" i="6"/>
  <c r="I784" i="6"/>
  <c r="I785" i="6"/>
  <c r="L785" i="6" s="1"/>
  <c r="I786" i="6"/>
  <c r="I787" i="6"/>
  <c r="I788" i="6"/>
  <c r="I789" i="6"/>
  <c r="L789" i="6" s="1"/>
  <c r="I790" i="6"/>
  <c r="I791" i="6"/>
  <c r="I792" i="6"/>
  <c r="I793" i="6"/>
  <c r="L793" i="6" s="1"/>
  <c r="I794" i="6"/>
  <c r="I795" i="6"/>
  <c r="I796" i="6"/>
  <c r="I797" i="6"/>
  <c r="L797" i="6" s="1"/>
  <c r="I798" i="6"/>
  <c r="I799" i="6"/>
  <c r="I800" i="6"/>
  <c r="I801" i="6"/>
  <c r="L801" i="6" s="1"/>
  <c r="I802" i="6"/>
  <c r="I803" i="6"/>
  <c r="I804" i="6"/>
  <c r="I805" i="6"/>
  <c r="L805" i="6" s="1"/>
  <c r="I806" i="6"/>
  <c r="I807" i="6"/>
  <c r="I808" i="6"/>
  <c r="I809" i="6"/>
  <c r="L809" i="6" s="1"/>
  <c r="I810" i="6"/>
  <c r="I811" i="6"/>
  <c r="I812" i="6"/>
  <c r="I813" i="6"/>
  <c r="L813" i="6" s="1"/>
  <c r="I814" i="6"/>
  <c r="I815" i="6"/>
  <c r="I816" i="6"/>
  <c r="I817" i="6"/>
  <c r="L817" i="6" s="1"/>
  <c r="I818" i="6"/>
  <c r="I819" i="6"/>
  <c r="I820" i="6"/>
  <c r="I821" i="6"/>
  <c r="L821" i="6" s="1"/>
  <c r="I822" i="6"/>
  <c r="I823" i="6"/>
  <c r="I824" i="6"/>
  <c r="I825" i="6"/>
  <c r="L825" i="6" s="1"/>
  <c r="I826" i="6"/>
  <c r="I827" i="6"/>
  <c r="I828" i="6"/>
  <c r="I829" i="6"/>
  <c r="L829" i="6" s="1"/>
  <c r="I830" i="6"/>
  <c r="I831" i="6"/>
  <c r="I832" i="6"/>
  <c r="I833" i="6"/>
  <c r="L833" i="6" s="1"/>
  <c r="I834" i="6"/>
  <c r="I835" i="6"/>
  <c r="I836" i="6"/>
  <c r="I837" i="6"/>
  <c r="L837" i="6" s="1"/>
  <c r="I838" i="6"/>
  <c r="I839" i="6"/>
  <c r="I840" i="6"/>
  <c r="I841" i="6"/>
  <c r="L841" i="6" s="1"/>
  <c r="I842" i="6"/>
  <c r="I843" i="6"/>
  <c r="I844" i="6"/>
  <c r="I845" i="6"/>
  <c r="L845" i="6" s="1"/>
  <c r="I846" i="6"/>
  <c r="I847" i="6"/>
  <c r="I848" i="6"/>
  <c r="I849" i="6"/>
  <c r="L849" i="6" s="1"/>
  <c r="I850" i="6"/>
  <c r="I851" i="6"/>
  <c r="I852" i="6"/>
  <c r="I853" i="6"/>
  <c r="L853" i="6" s="1"/>
  <c r="I854" i="6"/>
  <c r="I855" i="6"/>
  <c r="I856" i="6"/>
  <c r="I857" i="6"/>
  <c r="L857" i="6" s="1"/>
  <c r="I858" i="6"/>
  <c r="I859" i="6"/>
  <c r="I860" i="6"/>
  <c r="I861" i="6"/>
  <c r="L861" i="6" s="1"/>
  <c r="I862" i="6"/>
  <c r="I863" i="6"/>
  <c r="I864" i="6"/>
  <c r="I865" i="6"/>
  <c r="L865" i="6" s="1"/>
  <c r="I866" i="6"/>
  <c r="I867" i="6"/>
  <c r="I868" i="6"/>
  <c r="I869" i="6"/>
  <c r="L869" i="6" s="1"/>
  <c r="I870" i="6"/>
  <c r="I871" i="6"/>
  <c r="I872" i="6"/>
  <c r="I873" i="6"/>
  <c r="L873" i="6" s="1"/>
  <c r="I874" i="6"/>
  <c r="I875" i="6"/>
  <c r="I876" i="6"/>
  <c r="I877" i="6"/>
  <c r="L877" i="6" s="1"/>
  <c r="I878" i="6"/>
  <c r="I879" i="6"/>
  <c r="I880" i="6"/>
  <c r="I881" i="6"/>
  <c r="L881" i="6" s="1"/>
  <c r="I882" i="6"/>
  <c r="I883" i="6"/>
  <c r="I884" i="6"/>
  <c r="I885" i="6"/>
  <c r="L885" i="6" s="1"/>
  <c r="I886" i="6"/>
  <c r="I887" i="6"/>
  <c r="I888" i="6"/>
  <c r="I889" i="6"/>
  <c r="L889" i="6" s="1"/>
  <c r="I890" i="6"/>
  <c r="I891" i="6"/>
  <c r="I892" i="6"/>
  <c r="I893" i="6"/>
  <c r="L893" i="6" s="1"/>
  <c r="I894" i="6"/>
  <c r="I895" i="6"/>
  <c r="I896" i="6"/>
  <c r="I897" i="6"/>
  <c r="L897" i="6" s="1"/>
  <c r="I898" i="6"/>
  <c r="I899" i="6"/>
  <c r="I900" i="6"/>
  <c r="I901" i="6"/>
  <c r="L901" i="6" s="1"/>
  <c r="I902" i="6"/>
  <c r="I903" i="6"/>
  <c r="I904" i="6"/>
  <c r="I905" i="6"/>
  <c r="L905" i="6" s="1"/>
  <c r="I906" i="6"/>
  <c r="I907" i="6"/>
  <c r="I908" i="6"/>
  <c r="I909" i="6"/>
  <c r="L909" i="6" s="1"/>
  <c r="I910" i="6"/>
  <c r="I911" i="6"/>
  <c r="I912" i="6"/>
  <c r="I913" i="6"/>
  <c r="L913" i="6" s="1"/>
  <c r="I914" i="6"/>
  <c r="I915" i="6"/>
  <c r="I916" i="6"/>
  <c r="I917" i="6"/>
  <c r="L917" i="6" s="1"/>
  <c r="I918" i="6"/>
  <c r="I919" i="6"/>
  <c r="I920" i="6"/>
  <c r="I921" i="6"/>
  <c r="L921" i="6" s="1"/>
  <c r="I922" i="6"/>
  <c r="I923" i="6"/>
  <c r="I924" i="6"/>
  <c r="I925" i="6"/>
  <c r="L925" i="6" s="1"/>
  <c r="I926" i="6"/>
  <c r="I927" i="6"/>
  <c r="I928" i="6"/>
  <c r="I929" i="6"/>
  <c r="L929" i="6" s="1"/>
  <c r="I930" i="6"/>
  <c r="I931" i="6"/>
  <c r="I932" i="6"/>
  <c r="I933" i="6"/>
  <c r="L933" i="6" s="1"/>
  <c r="I934" i="6"/>
  <c r="I935" i="6"/>
  <c r="I936" i="6"/>
  <c r="I937" i="6"/>
  <c r="L937" i="6" s="1"/>
  <c r="I938" i="6"/>
  <c r="I939" i="6"/>
  <c r="I940" i="6"/>
  <c r="I941" i="6"/>
  <c r="L941" i="6" s="1"/>
  <c r="I942" i="6"/>
  <c r="I943" i="6"/>
  <c r="I944" i="6"/>
  <c r="I945" i="6"/>
  <c r="L945" i="6" s="1"/>
  <c r="I946" i="6"/>
  <c r="I947" i="6"/>
  <c r="I948" i="6"/>
  <c r="I949" i="6"/>
  <c r="L949" i="6" s="1"/>
  <c r="I950" i="6"/>
  <c r="I951" i="6"/>
  <c r="I952" i="6"/>
  <c r="I953" i="6"/>
  <c r="L953" i="6" s="1"/>
  <c r="I954" i="6"/>
  <c r="I955" i="6"/>
  <c r="I956" i="6"/>
  <c r="I957" i="6"/>
  <c r="L957" i="6" s="1"/>
  <c r="I958" i="6"/>
  <c r="I959" i="6"/>
  <c r="I960" i="6"/>
  <c r="I961" i="6"/>
  <c r="L961" i="6" s="1"/>
  <c r="I962" i="6"/>
  <c r="I963" i="6"/>
  <c r="I964" i="6"/>
  <c r="I965" i="6"/>
  <c r="L965" i="6" s="1"/>
  <c r="M965" i="6" s="1"/>
  <c r="I966" i="6"/>
  <c r="I967" i="6"/>
  <c r="I968" i="6"/>
  <c r="I969" i="6"/>
  <c r="L969" i="6" s="1"/>
  <c r="I970" i="6"/>
  <c r="I971" i="6"/>
  <c r="I972" i="6"/>
  <c r="I973" i="6"/>
  <c r="L973" i="6" s="1"/>
  <c r="I974" i="6"/>
  <c r="I975" i="6"/>
  <c r="I976" i="6"/>
  <c r="I977" i="6"/>
  <c r="L977" i="6" s="1"/>
  <c r="I978" i="6"/>
  <c r="I979" i="6"/>
  <c r="I980" i="6"/>
  <c r="I981" i="6"/>
  <c r="L981" i="6" s="1"/>
  <c r="I982" i="6"/>
  <c r="I983" i="6"/>
  <c r="I984" i="6"/>
  <c r="I985" i="6"/>
  <c r="L985" i="6" s="1"/>
  <c r="I986" i="6"/>
  <c r="I987" i="6"/>
  <c r="I988" i="6"/>
  <c r="I989" i="6"/>
  <c r="L989" i="6" s="1"/>
  <c r="I990" i="6"/>
  <c r="I991" i="6"/>
  <c r="I992" i="6"/>
  <c r="I993" i="6"/>
  <c r="L993" i="6" s="1"/>
  <c r="I994" i="6"/>
  <c r="I995" i="6"/>
  <c r="I996" i="6"/>
  <c r="I997" i="6"/>
  <c r="L997" i="6" s="1"/>
  <c r="I998" i="6"/>
  <c r="I999" i="6"/>
  <c r="I1000" i="6"/>
  <c r="I1001" i="6"/>
  <c r="L1001" i="6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3" i="5"/>
  <c r="U27" i="3"/>
  <c r="U28" i="3"/>
  <c r="U26" i="3"/>
  <c r="T18" i="3"/>
  <c r="T19" i="3"/>
  <c r="T17" i="3"/>
  <c r="O18" i="3"/>
  <c r="O19" i="3"/>
  <c r="O20" i="3"/>
  <c r="O21" i="3"/>
  <c r="O22" i="3"/>
  <c r="O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17" i="3"/>
  <c r="C12" i="3"/>
  <c r="C11" i="3"/>
  <c r="C10" i="3"/>
  <c r="C9" i="3"/>
  <c r="C6" i="3"/>
  <c r="C5" i="3"/>
  <c r="C4" i="3"/>
  <c r="C3" i="3"/>
  <c r="F6" i="1"/>
  <c r="H6" i="1" s="1"/>
  <c r="F7" i="1"/>
  <c r="I7" i="1" s="1"/>
  <c r="F8" i="1"/>
  <c r="I8" i="1" s="1"/>
  <c r="F9" i="1"/>
  <c r="F5" i="1"/>
  <c r="I5" i="1" s="1"/>
  <c r="L998" i="6" l="1"/>
  <c r="L994" i="6"/>
  <c r="L990" i="6"/>
  <c r="M990" i="6" s="1"/>
  <c r="L986" i="6"/>
  <c r="M986" i="6" s="1"/>
  <c r="L982" i="6"/>
  <c r="L978" i="6"/>
  <c r="L974" i="6"/>
  <c r="L970" i="6"/>
  <c r="M970" i="6" s="1"/>
  <c r="L966" i="6"/>
  <c r="L962" i="6"/>
  <c r="L958" i="6"/>
  <c r="M958" i="6" s="1"/>
  <c r="L954" i="6"/>
  <c r="M954" i="6" s="1"/>
  <c r="L950" i="6"/>
  <c r="L946" i="6"/>
  <c r="L942" i="6"/>
  <c r="L938" i="6"/>
  <c r="M938" i="6" s="1"/>
  <c r="L934" i="6"/>
  <c r="L930" i="6"/>
  <c r="L926" i="6"/>
  <c r="M926" i="6" s="1"/>
  <c r="L922" i="6"/>
  <c r="M922" i="6" s="1"/>
  <c r="L918" i="6"/>
  <c r="L914" i="6"/>
  <c r="L910" i="6"/>
  <c r="M910" i="6" s="1"/>
  <c r="L906" i="6"/>
  <c r="M906" i="6" s="1"/>
  <c r="L902" i="6"/>
  <c r="L898" i="6"/>
  <c r="L894" i="6"/>
  <c r="L890" i="6"/>
  <c r="M890" i="6" s="1"/>
  <c r="L886" i="6"/>
  <c r="L882" i="6"/>
  <c r="L878" i="6"/>
  <c r="L874" i="6"/>
  <c r="M874" i="6" s="1"/>
  <c r="L870" i="6"/>
  <c r="L866" i="6"/>
  <c r="L862" i="6"/>
  <c r="M862" i="6" s="1"/>
  <c r="L858" i="6"/>
  <c r="M858" i="6" s="1"/>
  <c r="L854" i="6"/>
  <c r="L850" i="6"/>
  <c r="L846" i="6"/>
  <c r="M846" i="6" s="1"/>
  <c r="L842" i="6"/>
  <c r="M842" i="6" s="1"/>
  <c r="L838" i="6"/>
  <c r="L834" i="6"/>
  <c r="L830" i="6"/>
  <c r="L826" i="6"/>
  <c r="M826" i="6" s="1"/>
  <c r="L822" i="6"/>
  <c r="L818" i="6"/>
  <c r="L814" i="6"/>
  <c r="L810" i="6"/>
  <c r="M810" i="6" s="1"/>
  <c r="L806" i="6"/>
  <c r="L802" i="6"/>
  <c r="L798" i="6"/>
  <c r="M798" i="6" s="1"/>
  <c r="L794" i="6"/>
  <c r="M794" i="6" s="1"/>
  <c r="L790" i="6"/>
  <c r="L786" i="6"/>
  <c r="L782" i="6"/>
  <c r="M782" i="6" s="1"/>
  <c r="L778" i="6"/>
  <c r="M778" i="6" s="1"/>
  <c r="L774" i="6"/>
  <c r="L770" i="6"/>
  <c r="L766" i="6"/>
  <c r="L762" i="6"/>
  <c r="M762" i="6" s="1"/>
  <c r="L758" i="6"/>
  <c r="L754" i="6"/>
  <c r="L750" i="6"/>
  <c r="L746" i="6"/>
  <c r="M746" i="6" s="1"/>
  <c r="L742" i="6"/>
  <c r="L738" i="6"/>
  <c r="L734" i="6"/>
  <c r="M734" i="6" s="1"/>
  <c r="L730" i="6"/>
  <c r="M730" i="6" s="1"/>
  <c r="L726" i="6"/>
  <c r="L722" i="6"/>
  <c r="L718" i="6"/>
  <c r="M718" i="6" s="1"/>
  <c r="L714" i="6"/>
  <c r="M714" i="6" s="1"/>
  <c r="L710" i="6"/>
  <c r="L706" i="6"/>
  <c r="L702" i="6"/>
  <c r="L698" i="6"/>
  <c r="M698" i="6" s="1"/>
  <c r="L694" i="6"/>
  <c r="L690" i="6"/>
  <c r="L686" i="6"/>
  <c r="L682" i="6"/>
  <c r="M682" i="6" s="1"/>
  <c r="L678" i="6"/>
  <c r="L674" i="6"/>
  <c r="L670" i="6"/>
  <c r="M670" i="6" s="1"/>
  <c r="L666" i="6"/>
  <c r="M666" i="6" s="1"/>
  <c r="L662" i="6"/>
  <c r="L658" i="6"/>
  <c r="L654" i="6"/>
  <c r="M654" i="6" s="1"/>
  <c r="L650" i="6"/>
  <c r="M650" i="6" s="1"/>
  <c r="L646" i="6"/>
  <c r="L642" i="6"/>
  <c r="L638" i="6"/>
  <c r="L634" i="6"/>
  <c r="M634" i="6" s="1"/>
  <c r="L630" i="6"/>
  <c r="L626" i="6"/>
  <c r="L622" i="6"/>
  <c r="L618" i="6"/>
  <c r="M618" i="6" s="1"/>
  <c r="L614" i="6"/>
  <c r="L610" i="6"/>
  <c r="L606" i="6"/>
  <c r="M606" i="6" s="1"/>
  <c r="L602" i="6"/>
  <c r="M602" i="6" s="1"/>
  <c r="L598" i="6"/>
  <c r="L594" i="6"/>
  <c r="L590" i="6"/>
  <c r="M590" i="6" s="1"/>
  <c r="L586" i="6"/>
  <c r="M586" i="6" s="1"/>
  <c r="L582" i="6"/>
  <c r="L578" i="6"/>
  <c r="L574" i="6"/>
  <c r="L570" i="6"/>
  <c r="M570" i="6" s="1"/>
  <c r="L566" i="6"/>
  <c r="L562" i="6"/>
  <c r="L558" i="6"/>
  <c r="L554" i="6"/>
  <c r="M554" i="6" s="1"/>
  <c r="L550" i="6"/>
  <c r="L546" i="6"/>
  <c r="L542" i="6"/>
  <c r="M542" i="6" s="1"/>
  <c r="L538" i="6"/>
  <c r="M538" i="6" s="1"/>
  <c r="L534" i="6"/>
  <c r="L530" i="6"/>
  <c r="L526" i="6"/>
  <c r="M526" i="6" s="1"/>
  <c r="L522" i="6"/>
  <c r="M522" i="6" s="1"/>
  <c r="L518" i="6"/>
  <c r="L514" i="6"/>
  <c r="L510" i="6"/>
  <c r="L506" i="6"/>
  <c r="M506" i="6" s="1"/>
  <c r="L502" i="6"/>
  <c r="L498" i="6"/>
  <c r="L494" i="6"/>
  <c r="L490" i="6"/>
  <c r="M490" i="6" s="1"/>
  <c r="L486" i="6"/>
  <c r="L482" i="6"/>
  <c r="L478" i="6"/>
  <c r="M478" i="6" s="1"/>
  <c r="L474" i="6"/>
  <c r="M474" i="6" s="1"/>
  <c r="L470" i="6"/>
  <c r="L466" i="6"/>
  <c r="L462" i="6"/>
  <c r="M462" i="6" s="1"/>
  <c r="L458" i="6"/>
  <c r="M458" i="6" s="1"/>
  <c r="L454" i="6"/>
  <c r="L450" i="6"/>
  <c r="L446" i="6"/>
  <c r="L442" i="6"/>
  <c r="M442" i="6" s="1"/>
  <c r="L438" i="6"/>
  <c r="L434" i="6"/>
  <c r="L430" i="6"/>
  <c r="L426" i="6"/>
  <c r="M426" i="6" s="1"/>
  <c r="L422" i="6"/>
  <c r="L418" i="6"/>
  <c r="L414" i="6"/>
  <c r="M414" i="6" s="1"/>
  <c r="L410" i="6"/>
  <c r="M410" i="6" s="1"/>
  <c r="L406" i="6"/>
  <c r="L402" i="6"/>
  <c r="L398" i="6"/>
  <c r="M398" i="6" s="1"/>
  <c r="L394" i="6"/>
  <c r="M394" i="6" s="1"/>
  <c r="L390" i="6"/>
  <c r="L386" i="6"/>
  <c r="L382" i="6"/>
  <c r="L378" i="6"/>
  <c r="M378" i="6" s="1"/>
  <c r="L374" i="6"/>
  <c r="L370" i="6"/>
  <c r="L366" i="6"/>
  <c r="L362" i="6"/>
  <c r="M362" i="6" s="1"/>
  <c r="L358" i="6"/>
  <c r="L354" i="6"/>
  <c r="L350" i="6"/>
  <c r="M350" i="6" s="1"/>
  <c r="L346" i="6"/>
  <c r="M346" i="6" s="1"/>
  <c r="L342" i="6"/>
  <c r="L338" i="6"/>
  <c r="L334" i="6"/>
  <c r="M334" i="6" s="1"/>
  <c r="L330" i="6"/>
  <c r="M330" i="6" s="1"/>
  <c r="L326" i="6"/>
  <c r="L322" i="6"/>
  <c r="L318" i="6"/>
  <c r="L314" i="6"/>
  <c r="M314" i="6" s="1"/>
  <c r="L310" i="6"/>
  <c r="L306" i="6"/>
  <c r="L302" i="6"/>
  <c r="L298" i="6"/>
  <c r="M298" i="6" s="1"/>
  <c r="L294" i="6"/>
  <c r="L290" i="6"/>
  <c r="L286" i="6"/>
  <c r="M286" i="6" s="1"/>
  <c r="L282" i="6"/>
  <c r="M282" i="6" s="1"/>
  <c r="L278" i="6"/>
  <c r="L274" i="6"/>
  <c r="L270" i="6"/>
  <c r="M270" i="6" s="1"/>
  <c r="L266" i="6"/>
  <c r="M266" i="6" s="1"/>
  <c r="L262" i="6"/>
  <c r="L258" i="6"/>
  <c r="L254" i="6"/>
  <c r="L250" i="6"/>
  <c r="M250" i="6" s="1"/>
  <c r="L246" i="6"/>
  <c r="L242" i="6"/>
  <c r="L238" i="6"/>
  <c r="L234" i="6"/>
  <c r="M234" i="6" s="1"/>
  <c r="L230" i="6"/>
  <c r="L226" i="6"/>
  <c r="L222" i="6"/>
  <c r="M222" i="6" s="1"/>
  <c r="L218" i="6"/>
  <c r="M218" i="6" s="1"/>
  <c r="L214" i="6"/>
  <c r="L210" i="6"/>
  <c r="L206" i="6"/>
  <c r="M206" i="6" s="1"/>
  <c r="L202" i="6"/>
  <c r="M202" i="6" s="1"/>
  <c r="L198" i="6"/>
  <c r="L194" i="6"/>
  <c r="L190" i="6"/>
  <c r="L186" i="6"/>
  <c r="M186" i="6" s="1"/>
  <c r="L182" i="6"/>
  <c r="L178" i="6"/>
  <c r="L174" i="6"/>
  <c r="L170" i="6"/>
  <c r="M170" i="6" s="1"/>
  <c r="L166" i="6"/>
  <c r="L162" i="6"/>
  <c r="L158" i="6"/>
  <c r="M158" i="6" s="1"/>
  <c r="L154" i="6"/>
  <c r="M154" i="6" s="1"/>
  <c r="L150" i="6"/>
  <c r="L146" i="6"/>
  <c r="L142" i="6"/>
  <c r="M142" i="6" s="1"/>
  <c r="L138" i="6"/>
  <c r="M138" i="6" s="1"/>
  <c r="L134" i="6"/>
  <c r="L130" i="6"/>
  <c r="L126" i="6"/>
  <c r="L122" i="6"/>
  <c r="M122" i="6" s="1"/>
  <c r="L118" i="6"/>
  <c r="L114" i="6"/>
  <c r="L110" i="6"/>
  <c r="L106" i="6"/>
  <c r="M106" i="6" s="1"/>
  <c r="L102" i="6"/>
  <c r="L98" i="6"/>
  <c r="L94" i="6"/>
  <c r="M94" i="6" s="1"/>
  <c r="L90" i="6"/>
  <c r="M90" i="6" s="1"/>
  <c r="L86" i="6"/>
  <c r="L82" i="6"/>
  <c r="L78" i="6"/>
  <c r="M78" i="6" s="1"/>
  <c r="L74" i="6"/>
  <c r="M74" i="6" s="1"/>
  <c r="L70" i="6"/>
  <c r="L66" i="6"/>
  <c r="L62" i="6"/>
  <c r="L58" i="6"/>
  <c r="M58" i="6" s="1"/>
  <c r="L54" i="6"/>
  <c r="L50" i="6"/>
  <c r="L46" i="6"/>
  <c r="L42" i="6"/>
  <c r="M42" i="6" s="1"/>
  <c r="L38" i="6"/>
  <c r="L34" i="6"/>
  <c r="L30" i="6"/>
  <c r="M30" i="6" s="1"/>
  <c r="L26" i="6"/>
  <c r="M26" i="6" s="1"/>
  <c r="L22" i="6"/>
  <c r="L18" i="6"/>
  <c r="L14" i="6"/>
  <c r="M14" i="6" s="1"/>
  <c r="L10" i="6"/>
  <c r="M10" i="6" s="1"/>
  <c r="L6" i="6"/>
  <c r="L2" i="6"/>
  <c r="T22" i="3"/>
  <c r="K34" i="3"/>
  <c r="O24" i="3"/>
  <c r="T21" i="3"/>
  <c r="U30" i="3"/>
  <c r="U31" i="3"/>
  <c r="H8" i="1"/>
  <c r="H9" i="1"/>
  <c r="K33" i="3"/>
  <c r="O25" i="3"/>
  <c r="H5" i="1"/>
  <c r="F13" i="1" s="1"/>
  <c r="M933" i="6"/>
  <c r="L1000" i="6"/>
  <c r="L996" i="6"/>
  <c r="M996" i="6" s="1"/>
  <c r="L992" i="6"/>
  <c r="M992" i="6" s="1"/>
  <c r="L988" i="6"/>
  <c r="L984" i="6"/>
  <c r="M984" i="6" s="1"/>
  <c r="L980" i="6"/>
  <c r="M980" i="6" s="1"/>
  <c r="L976" i="6"/>
  <c r="M976" i="6" s="1"/>
  <c r="L972" i="6"/>
  <c r="L968" i="6"/>
  <c r="L964" i="6"/>
  <c r="M964" i="6" s="1"/>
  <c r="L960" i="6"/>
  <c r="M960" i="6" s="1"/>
  <c r="L956" i="6"/>
  <c r="L952" i="6"/>
  <c r="M952" i="6" s="1"/>
  <c r="L948" i="6"/>
  <c r="M948" i="6" s="1"/>
  <c r="L944" i="6"/>
  <c r="M944" i="6" s="1"/>
  <c r="L940" i="6"/>
  <c r="L936" i="6"/>
  <c r="L932" i="6"/>
  <c r="M932" i="6" s="1"/>
  <c r="L928" i="6"/>
  <c r="M928" i="6" s="1"/>
  <c r="L924" i="6"/>
  <c r="L920" i="6"/>
  <c r="L916" i="6"/>
  <c r="M916" i="6" s="1"/>
  <c r="L912" i="6"/>
  <c r="M912" i="6" s="1"/>
  <c r="L908" i="6"/>
  <c r="L904" i="6"/>
  <c r="M904" i="6" s="1"/>
  <c r="L900" i="6"/>
  <c r="M900" i="6" s="1"/>
  <c r="L896" i="6"/>
  <c r="M896" i="6" s="1"/>
  <c r="L892" i="6"/>
  <c r="L888" i="6"/>
  <c r="L884" i="6"/>
  <c r="M884" i="6" s="1"/>
  <c r="L880" i="6"/>
  <c r="M880" i="6" s="1"/>
  <c r="L876" i="6"/>
  <c r="L872" i="6"/>
  <c r="M872" i="6" s="1"/>
  <c r="L868" i="6"/>
  <c r="M868" i="6" s="1"/>
  <c r="L864" i="6"/>
  <c r="M864" i="6" s="1"/>
  <c r="L860" i="6"/>
  <c r="L856" i="6"/>
  <c r="L852" i="6"/>
  <c r="M852" i="6" s="1"/>
  <c r="L848" i="6"/>
  <c r="M848" i="6" s="1"/>
  <c r="L844" i="6"/>
  <c r="L840" i="6"/>
  <c r="M840" i="6" s="1"/>
  <c r="L836" i="6"/>
  <c r="M836" i="6" s="1"/>
  <c r="L832" i="6"/>
  <c r="M832" i="6" s="1"/>
  <c r="L828" i="6"/>
  <c r="L824" i="6"/>
  <c r="L820" i="6"/>
  <c r="M820" i="6" s="1"/>
  <c r="L816" i="6"/>
  <c r="M816" i="6" s="1"/>
  <c r="L812" i="6"/>
  <c r="L808" i="6"/>
  <c r="M808" i="6" s="1"/>
  <c r="L804" i="6"/>
  <c r="M804" i="6" s="1"/>
  <c r="L800" i="6"/>
  <c r="M800" i="6" s="1"/>
  <c r="L796" i="6"/>
  <c r="L792" i="6"/>
  <c r="M792" i="6" s="1"/>
  <c r="L788" i="6"/>
  <c r="M788" i="6" s="1"/>
  <c r="L784" i="6"/>
  <c r="M784" i="6" s="1"/>
  <c r="L780" i="6"/>
  <c r="L776" i="6"/>
  <c r="L772" i="6"/>
  <c r="M772" i="6" s="1"/>
  <c r="L768" i="6"/>
  <c r="M768" i="6" s="1"/>
  <c r="L764" i="6"/>
  <c r="L760" i="6"/>
  <c r="M760" i="6" s="1"/>
  <c r="L756" i="6"/>
  <c r="M756" i="6" s="1"/>
  <c r="L752" i="6"/>
  <c r="M752" i="6" s="1"/>
  <c r="L748" i="6"/>
  <c r="L744" i="6"/>
  <c r="L740" i="6"/>
  <c r="M740" i="6" s="1"/>
  <c r="L736" i="6"/>
  <c r="M736" i="6" s="1"/>
  <c r="L732" i="6"/>
  <c r="L728" i="6"/>
  <c r="M728" i="6" s="1"/>
  <c r="L724" i="6"/>
  <c r="M724" i="6" s="1"/>
  <c r="L720" i="6"/>
  <c r="M720" i="6" s="1"/>
  <c r="L716" i="6"/>
  <c r="L712" i="6"/>
  <c r="L708" i="6"/>
  <c r="M708" i="6" s="1"/>
  <c r="L704" i="6"/>
  <c r="M704" i="6" s="1"/>
  <c r="L700" i="6"/>
  <c r="L696" i="6"/>
  <c r="M696" i="6" s="1"/>
  <c r="L692" i="6"/>
  <c r="M692" i="6" s="1"/>
  <c r="L688" i="6"/>
  <c r="M688" i="6" s="1"/>
  <c r="L684" i="6"/>
  <c r="L680" i="6"/>
  <c r="L676" i="6"/>
  <c r="M676" i="6" s="1"/>
  <c r="L672" i="6"/>
  <c r="M672" i="6" s="1"/>
  <c r="L668" i="6"/>
  <c r="L664" i="6"/>
  <c r="L660" i="6"/>
  <c r="M660" i="6" s="1"/>
  <c r="L656" i="6"/>
  <c r="M656" i="6" s="1"/>
  <c r="L652" i="6"/>
  <c r="L648" i="6"/>
  <c r="M648" i="6" s="1"/>
  <c r="L644" i="6"/>
  <c r="M644" i="6" s="1"/>
  <c r="L640" i="6"/>
  <c r="M640" i="6" s="1"/>
  <c r="L636" i="6"/>
  <c r="L632" i="6"/>
  <c r="L628" i="6"/>
  <c r="M628" i="6" s="1"/>
  <c r="L624" i="6"/>
  <c r="M624" i="6" s="1"/>
  <c r="L620" i="6"/>
  <c r="L616" i="6"/>
  <c r="M616" i="6" s="1"/>
  <c r="L612" i="6"/>
  <c r="M612" i="6" s="1"/>
  <c r="L608" i="6"/>
  <c r="M608" i="6" s="1"/>
  <c r="L604" i="6"/>
  <c r="L600" i="6"/>
  <c r="L596" i="6"/>
  <c r="M596" i="6" s="1"/>
  <c r="L592" i="6"/>
  <c r="M592" i="6" s="1"/>
  <c r="L588" i="6"/>
  <c r="L584" i="6"/>
  <c r="M584" i="6" s="1"/>
  <c r="L580" i="6"/>
  <c r="M580" i="6" s="1"/>
  <c r="L576" i="6"/>
  <c r="M576" i="6" s="1"/>
  <c r="L572" i="6"/>
  <c r="L568" i="6"/>
  <c r="L564" i="6"/>
  <c r="M564" i="6" s="1"/>
  <c r="L560" i="6"/>
  <c r="M560" i="6" s="1"/>
  <c r="L556" i="6"/>
  <c r="L552" i="6"/>
  <c r="M552" i="6" s="1"/>
  <c r="L548" i="6"/>
  <c r="M548" i="6" s="1"/>
  <c r="L544" i="6"/>
  <c r="M544" i="6" s="1"/>
  <c r="L540" i="6"/>
  <c r="L536" i="6"/>
  <c r="M536" i="6" s="1"/>
  <c r="L532" i="6"/>
  <c r="M532" i="6" s="1"/>
  <c r="L528" i="6"/>
  <c r="M528" i="6" s="1"/>
  <c r="L524" i="6"/>
  <c r="L520" i="6"/>
  <c r="L516" i="6"/>
  <c r="M516" i="6" s="1"/>
  <c r="L512" i="6"/>
  <c r="M512" i="6" s="1"/>
  <c r="L508" i="6"/>
  <c r="L504" i="6"/>
  <c r="M504" i="6" s="1"/>
  <c r="L500" i="6"/>
  <c r="M500" i="6" s="1"/>
  <c r="L496" i="6"/>
  <c r="L492" i="6"/>
  <c r="M492" i="6" s="1"/>
  <c r="L488" i="6"/>
  <c r="L484" i="6"/>
  <c r="M484" i="6" s="1"/>
  <c r="L480" i="6"/>
  <c r="M480" i="6" s="1"/>
  <c r="L476" i="6"/>
  <c r="L472" i="6"/>
  <c r="L468" i="6"/>
  <c r="M468" i="6" s="1"/>
  <c r="L464" i="6"/>
  <c r="L460" i="6"/>
  <c r="L456" i="6"/>
  <c r="M456" i="6" s="1"/>
  <c r="L452" i="6"/>
  <c r="M452" i="6" s="1"/>
  <c r="L448" i="6"/>
  <c r="M448" i="6" s="1"/>
  <c r="L444" i="6"/>
  <c r="L440" i="6"/>
  <c r="L436" i="6"/>
  <c r="M436" i="6" s="1"/>
  <c r="L432" i="6"/>
  <c r="L428" i="6"/>
  <c r="M428" i="6" s="1"/>
  <c r="L424" i="6"/>
  <c r="M424" i="6" s="1"/>
  <c r="L420" i="6"/>
  <c r="M420" i="6" s="1"/>
  <c r="L416" i="6"/>
  <c r="M416" i="6" s="1"/>
  <c r="L412" i="6"/>
  <c r="L408" i="6"/>
  <c r="M408" i="6" s="1"/>
  <c r="L404" i="6"/>
  <c r="M404" i="6" s="1"/>
  <c r="L400" i="6"/>
  <c r="L396" i="6"/>
  <c r="M396" i="6" s="1"/>
  <c r="L392" i="6"/>
  <c r="L388" i="6"/>
  <c r="M388" i="6" s="1"/>
  <c r="L384" i="6"/>
  <c r="M384" i="6" s="1"/>
  <c r="L380" i="6"/>
  <c r="L376" i="6"/>
  <c r="M376" i="6" s="1"/>
  <c r="L372" i="6"/>
  <c r="M372" i="6" s="1"/>
  <c r="L368" i="6"/>
  <c r="L364" i="6"/>
  <c r="M364" i="6" s="1"/>
  <c r="L360" i="6"/>
  <c r="L356" i="6"/>
  <c r="M356" i="6" s="1"/>
  <c r="L352" i="6"/>
  <c r="M352" i="6" s="1"/>
  <c r="L348" i="6"/>
  <c r="L344" i="6"/>
  <c r="L340" i="6"/>
  <c r="M340" i="6" s="1"/>
  <c r="L336" i="6"/>
  <c r="M460" i="6"/>
  <c r="M998" i="6"/>
  <c r="M994" i="6"/>
  <c r="M985" i="6"/>
  <c r="M973" i="6"/>
  <c r="M957" i="6"/>
  <c r="M949" i="6"/>
  <c r="M941" i="6"/>
  <c r="L332" i="6"/>
  <c r="M332" i="6" s="1"/>
  <c r="L328" i="6"/>
  <c r="M328" i="6" s="1"/>
  <c r="L324" i="6"/>
  <c r="M324" i="6" s="1"/>
  <c r="L320" i="6"/>
  <c r="L316" i="6"/>
  <c r="L312" i="6"/>
  <c r="M312" i="6" s="1"/>
  <c r="L308" i="6"/>
  <c r="M308" i="6" s="1"/>
  <c r="L304" i="6"/>
  <c r="L300" i="6"/>
  <c r="M300" i="6" s="1"/>
  <c r="L296" i="6"/>
  <c r="M296" i="6" s="1"/>
  <c r="L292" i="6"/>
  <c r="M292" i="6" s="1"/>
  <c r="L288" i="6"/>
  <c r="L284" i="6"/>
  <c r="M284" i="6" s="1"/>
  <c r="L280" i="6"/>
  <c r="M280" i="6" s="1"/>
  <c r="L276" i="6"/>
  <c r="M276" i="6" s="1"/>
  <c r="L272" i="6"/>
  <c r="L268" i="6"/>
  <c r="L264" i="6"/>
  <c r="M264" i="6" s="1"/>
  <c r="L260" i="6"/>
  <c r="M260" i="6" s="1"/>
  <c r="L256" i="6"/>
  <c r="L252" i="6"/>
  <c r="L248" i="6"/>
  <c r="M248" i="6" s="1"/>
  <c r="L244" i="6"/>
  <c r="M244" i="6" s="1"/>
  <c r="L240" i="6"/>
  <c r="L236" i="6"/>
  <c r="M236" i="6" s="1"/>
  <c r="L232" i="6"/>
  <c r="M232" i="6" s="1"/>
  <c r="L228" i="6"/>
  <c r="L224" i="6"/>
  <c r="L220" i="6"/>
  <c r="M220" i="6" s="1"/>
  <c r="L216" i="6"/>
  <c r="M216" i="6" s="1"/>
  <c r="L212" i="6"/>
  <c r="M212" i="6" s="1"/>
  <c r="L208" i="6"/>
  <c r="L204" i="6"/>
  <c r="L200" i="6"/>
  <c r="M200" i="6" s="1"/>
  <c r="L196" i="6"/>
  <c r="M196" i="6" s="1"/>
  <c r="L192" i="6"/>
  <c r="L188" i="6"/>
  <c r="L184" i="6"/>
  <c r="M184" i="6" s="1"/>
  <c r="L180" i="6"/>
  <c r="M180" i="6" s="1"/>
  <c r="L176" i="6"/>
  <c r="L172" i="6"/>
  <c r="M172" i="6" s="1"/>
  <c r="L168" i="6"/>
  <c r="M168" i="6" s="1"/>
  <c r="L164" i="6"/>
  <c r="M164" i="6" s="1"/>
  <c r="L160" i="6"/>
  <c r="L156" i="6"/>
  <c r="M156" i="6" s="1"/>
  <c r="L152" i="6"/>
  <c r="M152" i="6" s="1"/>
  <c r="L148" i="6"/>
  <c r="M148" i="6" s="1"/>
  <c r="L144" i="6"/>
  <c r="L140" i="6"/>
  <c r="L136" i="6"/>
  <c r="M136" i="6" s="1"/>
  <c r="L132" i="6"/>
  <c r="M132" i="6" s="1"/>
  <c r="L128" i="6"/>
  <c r="L124" i="6"/>
  <c r="L120" i="6"/>
  <c r="M120" i="6" s="1"/>
  <c r="L116" i="6"/>
  <c r="M116" i="6" s="1"/>
  <c r="L112" i="6"/>
  <c r="L108" i="6"/>
  <c r="M108" i="6" s="1"/>
  <c r="L104" i="6"/>
  <c r="M104" i="6" s="1"/>
  <c r="L100" i="6"/>
  <c r="M100" i="6" s="1"/>
  <c r="L96" i="6"/>
  <c r="L92" i="6"/>
  <c r="M92" i="6" s="1"/>
  <c r="L88" i="6"/>
  <c r="M88" i="6" s="1"/>
  <c r="L84" i="6"/>
  <c r="M84" i="6" s="1"/>
  <c r="L80" i="6"/>
  <c r="L76" i="6"/>
  <c r="L72" i="6"/>
  <c r="M72" i="6" s="1"/>
  <c r="L68" i="6"/>
  <c r="M68" i="6" s="1"/>
  <c r="L64" i="6"/>
  <c r="L60" i="6"/>
  <c r="L56" i="6"/>
  <c r="M56" i="6" s="1"/>
  <c r="L52" i="6"/>
  <c r="M52" i="6" s="1"/>
  <c r="L48" i="6"/>
  <c r="L44" i="6"/>
  <c r="M44" i="6" s="1"/>
  <c r="L40" i="6"/>
  <c r="M40" i="6" s="1"/>
  <c r="L36" i="6"/>
  <c r="M36" i="6" s="1"/>
  <c r="L32" i="6"/>
  <c r="L28" i="6"/>
  <c r="M28" i="6" s="1"/>
  <c r="L24" i="6"/>
  <c r="M24" i="6" s="1"/>
  <c r="L20" i="6"/>
  <c r="L16" i="6"/>
  <c r="L12" i="6"/>
  <c r="L8" i="6"/>
  <c r="M8" i="6" s="1"/>
  <c r="L4" i="6"/>
  <c r="M4" i="6" s="1"/>
  <c r="M982" i="6"/>
  <c r="M974" i="6"/>
  <c r="M966" i="6"/>
  <c r="M950" i="6"/>
  <c r="M942" i="6"/>
  <c r="M934" i="6"/>
  <c r="M1001" i="6"/>
  <c r="M997" i="6"/>
  <c r="M993" i="6"/>
  <c r="M989" i="6"/>
  <c r="M981" i="6"/>
  <c r="M977" i="6"/>
  <c r="M969" i="6"/>
  <c r="M961" i="6"/>
  <c r="M953" i="6"/>
  <c r="M945" i="6"/>
  <c r="M937" i="6"/>
  <c r="M929" i="6"/>
  <c r="M925" i="6"/>
  <c r="M921" i="6"/>
  <c r="M917" i="6"/>
  <c r="M913" i="6"/>
  <c r="M909" i="6"/>
  <c r="M905" i="6"/>
  <c r="M901" i="6"/>
  <c r="M897" i="6"/>
  <c r="M893" i="6"/>
  <c r="M889" i="6"/>
  <c r="M885" i="6"/>
  <c r="M881" i="6"/>
  <c r="M877" i="6"/>
  <c r="M873" i="6"/>
  <c r="M869" i="6"/>
  <c r="M865" i="6"/>
  <c r="M861" i="6"/>
  <c r="M857" i="6"/>
  <c r="M853" i="6"/>
  <c r="M849" i="6"/>
  <c r="M845" i="6"/>
  <c r="M841" i="6"/>
  <c r="M837" i="6"/>
  <c r="M833" i="6"/>
  <c r="M829" i="6"/>
  <c r="M825" i="6"/>
  <c r="M821" i="6"/>
  <c r="M817" i="6"/>
  <c r="M813" i="6"/>
  <c r="M809" i="6"/>
  <c r="M805" i="6"/>
  <c r="M801" i="6"/>
  <c r="M797" i="6"/>
  <c r="M793" i="6"/>
  <c r="M789" i="6"/>
  <c r="M785" i="6"/>
  <c r="M781" i="6"/>
  <c r="M777" i="6"/>
  <c r="M773" i="6"/>
  <c r="M769" i="6"/>
  <c r="M765" i="6"/>
  <c r="M761" i="6"/>
  <c r="M757" i="6"/>
  <c r="M753" i="6"/>
  <c r="M749" i="6"/>
  <c r="M745" i="6"/>
  <c r="M741" i="6"/>
  <c r="M737" i="6"/>
  <c r="M733" i="6"/>
  <c r="M729" i="6"/>
  <c r="M725" i="6"/>
  <c r="M721" i="6"/>
  <c r="M717" i="6"/>
  <c r="M713" i="6"/>
  <c r="M709" i="6"/>
  <c r="M705" i="6"/>
  <c r="M701" i="6"/>
  <c r="M697" i="6"/>
  <c r="M693" i="6"/>
  <c r="M689" i="6"/>
  <c r="M685" i="6"/>
  <c r="M681" i="6"/>
  <c r="M677" i="6"/>
  <c r="M673" i="6"/>
  <c r="M669" i="6"/>
  <c r="M665" i="6"/>
  <c r="M661" i="6"/>
  <c r="M657" i="6"/>
  <c r="M653" i="6"/>
  <c r="M649" i="6"/>
  <c r="M645" i="6"/>
  <c r="M641" i="6"/>
  <c r="M637" i="6"/>
  <c r="M633" i="6"/>
  <c r="M629" i="6"/>
  <c r="M625" i="6"/>
  <c r="M621" i="6"/>
  <c r="M617" i="6"/>
  <c r="M613" i="6"/>
  <c r="M609" i="6"/>
  <c r="M605" i="6"/>
  <c r="M601" i="6"/>
  <c r="M597" i="6"/>
  <c r="M593" i="6"/>
  <c r="M589" i="6"/>
  <c r="M585" i="6"/>
  <c r="M581" i="6"/>
  <c r="M577" i="6"/>
  <c r="M573" i="6"/>
  <c r="M569" i="6"/>
  <c r="M565" i="6"/>
  <c r="M561" i="6"/>
  <c r="M557" i="6"/>
  <c r="M553" i="6"/>
  <c r="M549" i="6"/>
  <c r="M545" i="6"/>
  <c r="M541" i="6"/>
  <c r="M537" i="6"/>
  <c r="M533" i="6"/>
  <c r="M529" i="6"/>
  <c r="M525" i="6"/>
  <c r="M521" i="6"/>
  <c r="M517" i="6"/>
  <c r="M513" i="6"/>
  <c r="M509" i="6"/>
  <c r="M505" i="6"/>
  <c r="M501" i="6"/>
  <c r="M497" i="6"/>
  <c r="M493" i="6"/>
  <c r="M489" i="6"/>
  <c r="M485" i="6"/>
  <c r="M481" i="6"/>
  <c r="M477" i="6"/>
  <c r="M473" i="6"/>
  <c r="M469" i="6"/>
  <c r="M978" i="6"/>
  <c r="M962" i="6"/>
  <c r="M946" i="6"/>
  <c r="M930" i="6"/>
  <c r="M1000" i="6"/>
  <c r="M988" i="6"/>
  <c r="M972" i="6"/>
  <c r="M968" i="6"/>
  <c r="M956" i="6"/>
  <c r="M940" i="6"/>
  <c r="M936" i="6"/>
  <c r="M924" i="6"/>
  <c r="M920" i="6"/>
  <c r="M908" i="6"/>
  <c r="M892" i="6"/>
  <c r="M888" i="6"/>
  <c r="M876" i="6"/>
  <c r="M860" i="6"/>
  <c r="M856" i="6"/>
  <c r="M844" i="6"/>
  <c r="M828" i="6"/>
  <c r="M824" i="6"/>
  <c r="M812" i="6"/>
  <c r="M796" i="6"/>
  <c r="M780" i="6"/>
  <c r="M776" i="6"/>
  <c r="M764" i="6"/>
  <c r="M748" i="6"/>
  <c r="M744" i="6"/>
  <c r="M732" i="6"/>
  <c r="M716" i="6"/>
  <c r="M712" i="6"/>
  <c r="M700" i="6"/>
  <c r="M684" i="6"/>
  <c r="M680" i="6"/>
  <c r="M668" i="6"/>
  <c r="M664" i="6"/>
  <c r="M652" i="6"/>
  <c r="M636" i="6"/>
  <c r="M632" i="6"/>
  <c r="M620" i="6"/>
  <c r="M604" i="6"/>
  <c r="M600" i="6"/>
  <c r="M588" i="6"/>
  <c r="M572" i="6"/>
  <c r="M568" i="6"/>
  <c r="M556" i="6"/>
  <c r="M540" i="6"/>
  <c r="M524" i="6"/>
  <c r="M520" i="6"/>
  <c r="M508" i="6"/>
  <c r="M476" i="6"/>
  <c r="M444" i="6"/>
  <c r="M412" i="6"/>
  <c r="M380" i="6"/>
  <c r="M348" i="6"/>
  <c r="M918" i="6"/>
  <c r="M914" i="6"/>
  <c r="M902" i="6"/>
  <c r="M898" i="6"/>
  <c r="M894" i="6"/>
  <c r="M886" i="6"/>
  <c r="M882" i="6"/>
  <c r="M878" i="6"/>
  <c r="M870" i="6"/>
  <c r="M866" i="6"/>
  <c r="M854" i="6"/>
  <c r="M850" i="6"/>
  <c r="M838" i="6"/>
  <c r="M834" i="6"/>
  <c r="M830" i="6"/>
  <c r="M822" i="6"/>
  <c r="M818" i="6"/>
  <c r="M814" i="6"/>
  <c r="M806" i="6"/>
  <c r="M802" i="6"/>
  <c r="M790" i="6"/>
  <c r="M786" i="6"/>
  <c r="M774" i="6"/>
  <c r="M770" i="6"/>
  <c r="M766" i="6"/>
  <c r="M758" i="6"/>
  <c r="M754" i="6"/>
  <c r="M750" i="6"/>
  <c r="M742" i="6"/>
  <c r="M738" i="6"/>
  <c r="M726" i="6"/>
  <c r="M722" i="6"/>
  <c r="M710" i="6"/>
  <c r="M706" i="6"/>
  <c r="M702" i="6"/>
  <c r="M694" i="6"/>
  <c r="M690" i="6"/>
  <c r="M686" i="6"/>
  <c r="M678" i="6"/>
  <c r="M674" i="6"/>
  <c r="M662" i="6"/>
  <c r="M658" i="6"/>
  <c r="M646" i="6"/>
  <c r="M642" i="6"/>
  <c r="M638" i="6"/>
  <c r="M630" i="6"/>
  <c r="M626" i="6"/>
  <c r="M622" i="6"/>
  <c r="M614" i="6"/>
  <c r="M610" i="6"/>
  <c r="M598" i="6"/>
  <c r="M594" i="6"/>
  <c r="M582" i="6"/>
  <c r="M578" i="6"/>
  <c r="M574" i="6"/>
  <c r="M566" i="6"/>
  <c r="M562" i="6"/>
  <c r="M558" i="6"/>
  <c r="M550" i="6"/>
  <c r="M546" i="6"/>
  <c r="M534" i="6"/>
  <c r="M530" i="6"/>
  <c r="M518" i="6"/>
  <c r="M514" i="6"/>
  <c r="M510" i="6"/>
  <c r="M502" i="6"/>
  <c r="M498" i="6"/>
  <c r="M494" i="6"/>
  <c r="M486" i="6"/>
  <c r="M482" i="6"/>
  <c r="M470" i="6"/>
  <c r="M466" i="6"/>
  <c r="M454" i="6"/>
  <c r="M450" i="6"/>
  <c r="M446" i="6"/>
  <c r="M438" i="6"/>
  <c r="M434" i="6"/>
  <c r="M430" i="6"/>
  <c r="M422" i="6"/>
  <c r="M418" i="6"/>
  <c r="M406" i="6"/>
  <c r="M402" i="6"/>
  <c r="M390" i="6"/>
  <c r="M386" i="6"/>
  <c r="M382" i="6"/>
  <c r="M374" i="6"/>
  <c r="M370" i="6"/>
  <c r="M366" i="6"/>
  <c r="M358" i="6"/>
  <c r="M354" i="6"/>
  <c r="M342" i="6"/>
  <c r="M338" i="6"/>
  <c r="M326" i="6"/>
  <c r="M322" i="6"/>
  <c r="M318" i="6"/>
  <c r="M310" i="6"/>
  <c r="M306" i="6"/>
  <c r="M302" i="6"/>
  <c r="M294" i="6"/>
  <c r="M290" i="6"/>
  <c r="M278" i="6"/>
  <c r="M274" i="6"/>
  <c r="M262" i="6"/>
  <c r="M258" i="6"/>
  <c r="M254" i="6"/>
  <c r="M246" i="6"/>
  <c r="M242" i="6"/>
  <c r="M238" i="6"/>
  <c r="M230" i="6"/>
  <c r="M226" i="6"/>
  <c r="M214" i="6"/>
  <c r="M210" i="6"/>
  <c r="M198" i="6"/>
  <c r="M194" i="6"/>
  <c r="M190" i="6"/>
  <c r="M182" i="6"/>
  <c r="M178" i="6"/>
  <c r="M174" i="6"/>
  <c r="M166" i="6"/>
  <c r="M162" i="6"/>
  <c r="M150" i="6"/>
  <c r="M146" i="6"/>
  <c r="M134" i="6"/>
  <c r="M130" i="6"/>
  <c r="M126" i="6"/>
  <c r="M118" i="6"/>
  <c r="M114" i="6"/>
  <c r="M110" i="6"/>
  <c r="M102" i="6"/>
  <c r="M98" i="6"/>
  <c r="M86" i="6"/>
  <c r="M82" i="6"/>
  <c r="M70" i="6"/>
  <c r="M66" i="6"/>
  <c r="M62" i="6"/>
  <c r="M54" i="6"/>
  <c r="M50" i="6"/>
  <c r="M46" i="6"/>
  <c r="M38" i="6"/>
  <c r="M34" i="6"/>
  <c r="M22" i="6"/>
  <c r="M18" i="6"/>
  <c r="M6" i="6"/>
  <c r="M2" i="6"/>
  <c r="L395" i="6"/>
  <c r="M395" i="6" s="1"/>
  <c r="M465" i="6"/>
  <c r="M461" i="6"/>
  <c r="M457" i="6"/>
  <c r="M453" i="6"/>
  <c r="M449" i="6"/>
  <c r="M445" i="6"/>
  <c r="M441" i="6"/>
  <c r="M437" i="6"/>
  <c r="M433" i="6"/>
  <c r="M429" i="6"/>
  <c r="M425" i="6"/>
  <c r="M421" i="6"/>
  <c r="M417" i="6"/>
  <c r="M413" i="6"/>
  <c r="M409" i="6"/>
  <c r="M405" i="6"/>
  <c r="M401" i="6"/>
  <c r="M397" i="6"/>
  <c r="M393" i="6"/>
  <c r="M389" i="6"/>
  <c r="M385" i="6"/>
  <c r="M381" i="6"/>
  <c r="M377" i="6"/>
  <c r="M373" i="6"/>
  <c r="M369" i="6"/>
  <c r="M365" i="6"/>
  <c r="M361" i="6"/>
  <c r="M357" i="6"/>
  <c r="M353" i="6"/>
  <c r="M349" i="6"/>
  <c r="M345" i="6"/>
  <c r="M341" i="6"/>
  <c r="M337" i="6"/>
  <c r="M333" i="6"/>
  <c r="M329" i="6"/>
  <c r="M325" i="6"/>
  <c r="M321" i="6"/>
  <c r="M317" i="6"/>
  <c r="M313" i="6"/>
  <c r="M309" i="6"/>
  <c r="M305" i="6"/>
  <c r="M301" i="6"/>
  <c r="M297" i="6"/>
  <c r="M293" i="6"/>
  <c r="M289" i="6"/>
  <c r="M285" i="6"/>
  <c r="M281" i="6"/>
  <c r="M277" i="6"/>
  <c r="M273" i="6"/>
  <c r="M269" i="6"/>
  <c r="M265" i="6"/>
  <c r="M261" i="6"/>
  <c r="M257" i="6"/>
  <c r="M253" i="6"/>
  <c r="M249" i="6"/>
  <c r="M245" i="6"/>
  <c r="M241" i="6"/>
  <c r="M237" i="6"/>
  <c r="M233" i="6"/>
  <c r="M229" i="6"/>
  <c r="M225" i="6"/>
  <c r="M221" i="6"/>
  <c r="M217" i="6"/>
  <c r="M213" i="6"/>
  <c r="M209" i="6"/>
  <c r="M205" i="6"/>
  <c r="M201" i="6"/>
  <c r="M197" i="6"/>
  <c r="M193" i="6"/>
  <c r="M189" i="6"/>
  <c r="M185" i="6"/>
  <c r="M181" i="6"/>
  <c r="M177" i="6"/>
  <c r="M173" i="6"/>
  <c r="M169" i="6"/>
  <c r="M165" i="6"/>
  <c r="M161" i="6"/>
  <c r="M157" i="6"/>
  <c r="M153" i="6"/>
  <c r="M149" i="6"/>
  <c r="M145" i="6"/>
  <c r="M141" i="6"/>
  <c r="M137" i="6"/>
  <c r="M133" i="6"/>
  <c r="M129" i="6"/>
  <c r="M125" i="6"/>
  <c r="M121" i="6"/>
  <c r="M117" i="6"/>
  <c r="M113" i="6"/>
  <c r="M109" i="6"/>
  <c r="M105" i="6"/>
  <c r="M101" i="6"/>
  <c r="M97" i="6"/>
  <c r="M93" i="6"/>
  <c r="M89" i="6"/>
  <c r="M85" i="6"/>
  <c r="M81" i="6"/>
  <c r="M77" i="6"/>
  <c r="M73" i="6"/>
  <c r="M69" i="6"/>
  <c r="M65" i="6"/>
  <c r="M61" i="6"/>
  <c r="M57" i="6"/>
  <c r="M53" i="6"/>
  <c r="M49" i="6"/>
  <c r="M45" i="6"/>
  <c r="M41" i="6"/>
  <c r="M37" i="6"/>
  <c r="M33" i="6"/>
  <c r="M29" i="6"/>
  <c r="M25" i="6"/>
  <c r="M21" i="6"/>
  <c r="M17" i="6"/>
  <c r="M13" i="6"/>
  <c r="M9" i="6"/>
  <c r="M5" i="6"/>
  <c r="M496" i="6"/>
  <c r="M488" i="6"/>
  <c r="M472" i="6"/>
  <c r="M464" i="6"/>
  <c r="M440" i="6"/>
  <c r="M432" i="6"/>
  <c r="M400" i="6"/>
  <c r="M392" i="6"/>
  <c r="M368" i="6"/>
  <c r="M360" i="6"/>
  <c r="M344" i="6"/>
  <c r="M336" i="6"/>
  <c r="M320" i="6"/>
  <c r="M316" i="6"/>
  <c r="M304" i="6"/>
  <c r="M288" i="6"/>
  <c r="M272" i="6"/>
  <c r="M268" i="6"/>
  <c r="M256" i="6"/>
  <c r="M252" i="6"/>
  <c r="M240" i="6"/>
  <c r="M228" i="6"/>
  <c r="M224" i="6"/>
  <c r="M208" i="6"/>
  <c r="M204" i="6"/>
  <c r="M192" i="6"/>
  <c r="M188" i="6"/>
  <c r="M176" i="6"/>
  <c r="M160" i="6"/>
  <c r="M144" i="6"/>
  <c r="M140" i="6"/>
  <c r="M128" i="6"/>
  <c r="M124" i="6"/>
  <c r="M112" i="6"/>
  <c r="M96" i="6"/>
  <c r="M80" i="6"/>
  <c r="M76" i="6"/>
  <c r="M64" i="6"/>
  <c r="M60" i="6"/>
  <c r="M48" i="6"/>
  <c r="M32" i="6"/>
  <c r="M20" i="6"/>
  <c r="M16" i="6"/>
  <c r="M12" i="6"/>
  <c r="L999" i="6"/>
  <c r="M999" i="6" s="1"/>
  <c r="L995" i="6"/>
  <c r="M995" i="6" s="1"/>
  <c r="L991" i="6"/>
  <c r="M991" i="6" s="1"/>
  <c r="L987" i="6"/>
  <c r="M987" i="6" s="1"/>
  <c r="L983" i="6"/>
  <c r="M983" i="6" s="1"/>
  <c r="L979" i="6"/>
  <c r="M979" i="6" s="1"/>
  <c r="L975" i="6"/>
  <c r="M975" i="6" s="1"/>
  <c r="L971" i="6"/>
  <c r="M971" i="6" s="1"/>
  <c r="L967" i="6"/>
  <c r="M967" i="6" s="1"/>
  <c r="L963" i="6"/>
  <c r="M963" i="6" s="1"/>
  <c r="L959" i="6"/>
  <c r="M959" i="6" s="1"/>
  <c r="L955" i="6"/>
  <c r="M955" i="6" s="1"/>
  <c r="L951" i="6"/>
  <c r="M951" i="6" s="1"/>
  <c r="L947" i="6"/>
  <c r="M947" i="6" s="1"/>
  <c r="L943" i="6"/>
  <c r="M943" i="6" s="1"/>
  <c r="L939" i="6"/>
  <c r="M939" i="6" s="1"/>
  <c r="L935" i="6"/>
  <c r="M935" i="6" s="1"/>
  <c r="L931" i="6"/>
  <c r="M931" i="6" s="1"/>
  <c r="L927" i="6"/>
  <c r="M927" i="6" s="1"/>
  <c r="L923" i="6"/>
  <c r="M923" i="6" s="1"/>
  <c r="L919" i="6"/>
  <c r="M919" i="6" s="1"/>
  <c r="L915" i="6"/>
  <c r="M915" i="6" s="1"/>
  <c r="L911" i="6"/>
  <c r="M911" i="6" s="1"/>
  <c r="L907" i="6"/>
  <c r="M907" i="6" s="1"/>
  <c r="L903" i="6"/>
  <c r="M903" i="6" s="1"/>
  <c r="L899" i="6"/>
  <c r="M899" i="6" s="1"/>
  <c r="L895" i="6"/>
  <c r="M895" i="6" s="1"/>
  <c r="L891" i="6"/>
  <c r="M891" i="6" s="1"/>
  <c r="L887" i="6"/>
  <c r="M887" i="6" s="1"/>
  <c r="L883" i="6"/>
  <c r="M883" i="6" s="1"/>
  <c r="L879" i="6"/>
  <c r="M879" i="6" s="1"/>
  <c r="L875" i="6"/>
  <c r="M875" i="6" s="1"/>
  <c r="L871" i="6"/>
  <c r="M871" i="6" s="1"/>
  <c r="L867" i="6"/>
  <c r="M867" i="6" s="1"/>
  <c r="L863" i="6"/>
  <c r="M863" i="6" s="1"/>
  <c r="L859" i="6"/>
  <c r="M859" i="6" s="1"/>
  <c r="L855" i="6"/>
  <c r="M855" i="6" s="1"/>
  <c r="L851" i="6"/>
  <c r="M851" i="6" s="1"/>
  <c r="L847" i="6"/>
  <c r="M847" i="6" s="1"/>
  <c r="L843" i="6"/>
  <c r="M843" i="6" s="1"/>
  <c r="L839" i="6"/>
  <c r="M839" i="6" s="1"/>
  <c r="L835" i="6"/>
  <c r="M835" i="6" s="1"/>
  <c r="L831" i="6"/>
  <c r="M831" i="6" s="1"/>
  <c r="L827" i="6"/>
  <c r="M827" i="6" s="1"/>
  <c r="L823" i="6"/>
  <c r="M823" i="6" s="1"/>
  <c r="L819" i="6"/>
  <c r="M819" i="6" s="1"/>
  <c r="L815" i="6"/>
  <c r="M815" i="6" s="1"/>
  <c r="L811" i="6"/>
  <c r="M811" i="6" s="1"/>
  <c r="L807" i="6"/>
  <c r="M807" i="6" s="1"/>
  <c r="L803" i="6"/>
  <c r="M803" i="6" s="1"/>
  <c r="L799" i="6"/>
  <c r="M799" i="6" s="1"/>
  <c r="L795" i="6"/>
  <c r="M795" i="6" s="1"/>
  <c r="L791" i="6"/>
  <c r="M791" i="6" s="1"/>
  <c r="L787" i="6"/>
  <c r="M787" i="6" s="1"/>
  <c r="L783" i="6"/>
  <c r="M783" i="6" s="1"/>
  <c r="L779" i="6"/>
  <c r="M779" i="6" s="1"/>
  <c r="L775" i="6"/>
  <c r="M775" i="6" s="1"/>
  <c r="L771" i="6"/>
  <c r="M771" i="6" s="1"/>
  <c r="L767" i="6"/>
  <c r="M767" i="6" s="1"/>
  <c r="L763" i="6"/>
  <c r="M763" i="6" s="1"/>
  <c r="L759" i="6"/>
  <c r="M759" i="6" s="1"/>
  <c r="L755" i="6"/>
  <c r="M755" i="6" s="1"/>
  <c r="L751" i="6"/>
  <c r="M751" i="6" s="1"/>
  <c r="L747" i="6"/>
  <c r="M747" i="6" s="1"/>
  <c r="L743" i="6"/>
  <c r="M743" i="6" s="1"/>
  <c r="L739" i="6"/>
  <c r="M739" i="6" s="1"/>
  <c r="L735" i="6"/>
  <c r="M735" i="6" s="1"/>
  <c r="L731" i="6"/>
  <c r="M731" i="6" s="1"/>
  <c r="L727" i="6"/>
  <c r="M727" i="6" s="1"/>
  <c r="L723" i="6"/>
  <c r="M723" i="6" s="1"/>
  <c r="L719" i="6"/>
  <c r="M719" i="6" s="1"/>
  <c r="L715" i="6"/>
  <c r="M715" i="6" s="1"/>
  <c r="L711" i="6"/>
  <c r="M711" i="6" s="1"/>
  <c r="L707" i="6"/>
  <c r="M707" i="6" s="1"/>
  <c r="L703" i="6"/>
  <c r="M703" i="6" s="1"/>
  <c r="L699" i="6"/>
  <c r="M699" i="6" s="1"/>
  <c r="L695" i="6"/>
  <c r="M695" i="6" s="1"/>
  <c r="L691" i="6"/>
  <c r="M691" i="6" s="1"/>
  <c r="L687" i="6"/>
  <c r="M687" i="6" s="1"/>
  <c r="L683" i="6"/>
  <c r="M683" i="6" s="1"/>
  <c r="L679" i="6"/>
  <c r="M679" i="6" s="1"/>
  <c r="L675" i="6"/>
  <c r="M675" i="6" s="1"/>
  <c r="L671" i="6"/>
  <c r="M671" i="6" s="1"/>
  <c r="L667" i="6"/>
  <c r="M667" i="6" s="1"/>
  <c r="L663" i="6"/>
  <c r="M663" i="6" s="1"/>
  <c r="L659" i="6"/>
  <c r="M659" i="6" s="1"/>
  <c r="L655" i="6"/>
  <c r="M655" i="6" s="1"/>
  <c r="L651" i="6"/>
  <c r="M651" i="6" s="1"/>
  <c r="L647" i="6"/>
  <c r="M647" i="6" s="1"/>
  <c r="L643" i="6"/>
  <c r="M643" i="6" s="1"/>
  <c r="L639" i="6"/>
  <c r="M639" i="6" s="1"/>
  <c r="L635" i="6"/>
  <c r="M635" i="6" s="1"/>
  <c r="L631" i="6"/>
  <c r="M631" i="6" s="1"/>
  <c r="L627" i="6"/>
  <c r="M627" i="6" s="1"/>
  <c r="L623" i="6"/>
  <c r="M623" i="6" s="1"/>
  <c r="L619" i="6"/>
  <c r="M619" i="6" s="1"/>
  <c r="L615" i="6"/>
  <c r="M615" i="6" s="1"/>
  <c r="L611" i="6"/>
  <c r="M611" i="6" s="1"/>
  <c r="L607" i="6"/>
  <c r="M607" i="6" s="1"/>
  <c r="L603" i="6"/>
  <c r="M603" i="6" s="1"/>
  <c r="L599" i="6"/>
  <c r="M599" i="6" s="1"/>
  <c r="L595" i="6"/>
  <c r="M595" i="6" s="1"/>
  <c r="L591" i="6"/>
  <c r="M591" i="6" s="1"/>
  <c r="L587" i="6"/>
  <c r="M587" i="6" s="1"/>
  <c r="L583" i="6"/>
  <c r="M583" i="6" s="1"/>
  <c r="L579" i="6"/>
  <c r="M579" i="6" s="1"/>
  <c r="L575" i="6"/>
  <c r="M575" i="6" s="1"/>
  <c r="L571" i="6"/>
  <c r="M571" i="6" s="1"/>
  <c r="L567" i="6"/>
  <c r="M567" i="6" s="1"/>
  <c r="L563" i="6"/>
  <c r="M563" i="6" s="1"/>
  <c r="L559" i="6"/>
  <c r="M559" i="6" s="1"/>
  <c r="L555" i="6"/>
  <c r="M555" i="6" s="1"/>
  <c r="L539" i="6"/>
  <c r="M539" i="6" s="1"/>
  <c r="L523" i="6"/>
  <c r="M523" i="6" s="1"/>
  <c r="L507" i="6"/>
  <c r="M507" i="6" s="1"/>
  <c r="L491" i="6"/>
  <c r="M491" i="6" s="1"/>
  <c r="L475" i="6"/>
  <c r="M475" i="6" s="1"/>
  <c r="L459" i="6"/>
  <c r="M459" i="6" s="1"/>
  <c r="L443" i="6"/>
  <c r="M443" i="6" s="1"/>
  <c r="L427" i="6"/>
  <c r="M427" i="6" s="1"/>
  <c r="L411" i="6"/>
  <c r="M411" i="6" s="1"/>
  <c r="L379" i="6"/>
  <c r="M379" i="6" s="1"/>
  <c r="L363" i="6"/>
  <c r="M363" i="6" s="1"/>
  <c r="L347" i="6"/>
  <c r="M347" i="6" s="1"/>
  <c r="K1002" i="6"/>
  <c r="L551" i="6"/>
  <c r="M551" i="6" s="1"/>
  <c r="L547" i="6"/>
  <c r="M547" i="6" s="1"/>
  <c r="L543" i="6"/>
  <c r="M543" i="6" s="1"/>
  <c r="L535" i="6"/>
  <c r="M535" i="6" s="1"/>
  <c r="L531" i="6"/>
  <c r="M531" i="6" s="1"/>
  <c r="L527" i="6"/>
  <c r="M527" i="6" s="1"/>
  <c r="L519" i="6"/>
  <c r="M519" i="6" s="1"/>
  <c r="L515" i="6"/>
  <c r="M515" i="6" s="1"/>
  <c r="L511" i="6"/>
  <c r="M511" i="6" s="1"/>
  <c r="L503" i="6"/>
  <c r="M503" i="6" s="1"/>
  <c r="L499" i="6"/>
  <c r="M499" i="6" s="1"/>
  <c r="L495" i="6"/>
  <c r="M495" i="6" s="1"/>
  <c r="L487" i="6"/>
  <c r="M487" i="6" s="1"/>
  <c r="L483" i="6"/>
  <c r="M483" i="6" s="1"/>
  <c r="L479" i="6"/>
  <c r="M479" i="6" s="1"/>
  <c r="L471" i="6"/>
  <c r="M471" i="6" s="1"/>
  <c r="L467" i="6"/>
  <c r="M467" i="6" s="1"/>
  <c r="L463" i="6"/>
  <c r="M463" i="6" s="1"/>
  <c r="L455" i="6"/>
  <c r="M455" i="6" s="1"/>
  <c r="L451" i="6"/>
  <c r="M451" i="6" s="1"/>
  <c r="L447" i="6"/>
  <c r="M447" i="6" s="1"/>
  <c r="L439" i="6"/>
  <c r="M439" i="6" s="1"/>
  <c r="L435" i="6"/>
  <c r="M435" i="6" s="1"/>
  <c r="L431" i="6"/>
  <c r="M431" i="6" s="1"/>
  <c r="L423" i="6"/>
  <c r="M423" i="6" s="1"/>
  <c r="L419" i="6"/>
  <c r="M419" i="6" s="1"/>
  <c r="L415" i="6"/>
  <c r="M415" i="6" s="1"/>
  <c r="L407" i="6"/>
  <c r="M407" i="6" s="1"/>
  <c r="L403" i="6"/>
  <c r="M403" i="6" s="1"/>
  <c r="L399" i="6"/>
  <c r="M399" i="6" s="1"/>
  <c r="L391" i="6"/>
  <c r="M391" i="6" s="1"/>
  <c r="L387" i="6"/>
  <c r="M387" i="6" s="1"/>
  <c r="L383" i="6"/>
  <c r="M383" i="6" s="1"/>
  <c r="L375" i="6"/>
  <c r="M375" i="6" s="1"/>
  <c r="L371" i="6"/>
  <c r="M371" i="6" s="1"/>
  <c r="L367" i="6"/>
  <c r="M367" i="6" s="1"/>
  <c r="L359" i="6"/>
  <c r="M359" i="6" s="1"/>
  <c r="L355" i="6"/>
  <c r="M355" i="6" s="1"/>
  <c r="L351" i="6"/>
  <c r="M351" i="6" s="1"/>
  <c r="L343" i="6"/>
  <c r="M343" i="6" s="1"/>
  <c r="L339" i="6"/>
  <c r="M339" i="6" s="1"/>
  <c r="L335" i="6"/>
  <c r="M335" i="6" s="1"/>
  <c r="L331" i="6"/>
  <c r="M331" i="6" s="1"/>
  <c r="L327" i="6"/>
  <c r="M327" i="6" s="1"/>
  <c r="L323" i="6"/>
  <c r="M323" i="6" s="1"/>
  <c r="L319" i="6"/>
  <c r="M319" i="6" s="1"/>
  <c r="L315" i="6"/>
  <c r="M315" i="6" s="1"/>
  <c r="L311" i="6"/>
  <c r="M311" i="6" s="1"/>
  <c r="L307" i="6"/>
  <c r="M307" i="6" s="1"/>
  <c r="L303" i="6"/>
  <c r="M303" i="6" s="1"/>
  <c r="L299" i="6"/>
  <c r="M299" i="6" s="1"/>
  <c r="L295" i="6"/>
  <c r="M295" i="6" s="1"/>
  <c r="L291" i="6"/>
  <c r="M291" i="6" s="1"/>
  <c r="L287" i="6"/>
  <c r="M287" i="6" s="1"/>
  <c r="L283" i="6"/>
  <c r="M283" i="6" s="1"/>
  <c r="L279" i="6"/>
  <c r="M279" i="6" s="1"/>
  <c r="L275" i="6"/>
  <c r="M275" i="6" s="1"/>
  <c r="L271" i="6"/>
  <c r="M271" i="6" s="1"/>
  <c r="L267" i="6"/>
  <c r="M267" i="6" s="1"/>
  <c r="L263" i="6"/>
  <c r="M263" i="6" s="1"/>
  <c r="L259" i="6"/>
  <c r="M259" i="6" s="1"/>
  <c r="L255" i="6"/>
  <c r="M255" i="6" s="1"/>
  <c r="L251" i="6"/>
  <c r="M251" i="6" s="1"/>
  <c r="L247" i="6"/>
  <c r="M247" i="6" s="1"/>
  <c r="L243" i="6"/>
  <c r="M243" i="6" s="1"/>
  <c r="L239" i="6"/>
  <c r="M239" i="6" s="1"/>
  <c r="L235" i="6"/>
  <c r="M235" i="6" s="1"/>
  <c r="L231" i="6"/>
  <c r="M231" i="6" s="1"/>
  <c r="L227" i="6"/>
  <c r="M227" i="6" s="1"/>
  <c r="L223" i="6"/>
  <c r="M223" i="6" s="1"/>
  <c r="L219" i="6"/>
  <c r="M219" i="6" s="1"/>
  <c r="L215" i="6"/>
  <c r="M215" i="6" s="1"/>
  <c r="L211" i="6"/>
  <c r="M211" i="6" s="1"/>
  <c r="L207" i="6"/>
  <c r="M207" i="6" s="1"/>
  <c r="L203" i="6"/>
  <c r="M203" i="6" s="1"/>
  <c r="L199" i="6"/>
  <c r="M199" i="6" s="1"/>
  <c r="L195" i="6"/>
  <c r="M195" i="6" s="1"/>
  <c r="L191" i="6"/>
  <c r="M191" i="6" s="1"/>
  <c r="L187" i="6"/>
  <c r="M187" i="6" s="1"/>
  <c r="L183" i="6"/>
  <c r="M183" i="6" s="1"/>
  <c r="L179" i="6"/>
  <c r="M179" i="6" s="1"/>
  <c r="L175" i="6"/>
  <c r="M175" i="6" s="1"/>
  <c r="L171" i="6"/>
  <c r="M171" i="6" s="1"/>
  <c r="L167" i="6"/>
  <c r="M167" i="6" s="1"/>
  <c r="L163" i="6"/>
  <c r="M163" i="6" s="1"/>
  <c r="L159" i="6"/>
  <c r="M159" i="6" s="1"/>
  <c r="L155" i="6"/>
  <c r="M155" i="6" s="1"/>
  <c r="L151" i="6"/>
  <c r="M151" i="6" s="1"/>
  <c r="L147" i="6"/>
  <c r="M147" i="6" s="1"/>
  <c r="L143" i="6"/>
  <c r="M143" i="6" s="1"/>
  <c r="L139" i="6"/>
  <c r="M139" i="6" s="1"/>
  <c r="L135" i="6"/>
  <c r="M135" i="6" s="1"/>
  <c r="L131" i="6"/>
  <c r="M131" i="6" s="1"/>
  <c r="L127" i="6"/>
  <c r="M127" i="6" s="1"/>
  <c r="L123" i="6"/>
  <c r="M123" i="6" s="1"/>
  <c r="L119" i="6"/>
  <c r="M119" i="6" s="1"/>
  <c r="L115" i="6"/>
  <c r="M115" i="6" s="1"/>
  <c r="L111" i="6"/>
  <c r="M111" i="6" s="1"/>
  <c r="L107" i="6"/>
  <c r="M107" i="6" s="1"/>
  <c r="L103" i="6"/>
  <c r="M103" i="6" s="1"/>
  <c r="L99" i="6"/>
  <c r="M99" i="6" s="1"/>
  <c r="L95" i="6"/>
  <c r="M95" i="6" s="1"/>
  <c r="L91" i="6"/>
  <c r="M91" i="6" s="1"/>
  <c r="L87" i="6"/>
  <c r="M87" i="6" s="1"/>
  <c r="L83" i="6"/>
  <c r="M83" i="6" s="1"/>
  <c r="L79" i="6"/>
  <c r="M79" i="6" s="1"/>
  <c r="L75" i="6"/>
  <c r="M75" i="6" s="1"/>
  <c r="L71" i="6"/>
  <c r="M71" i="6" s="1"/>
  <c r="L67" i="6"/>
  <c r="M67" i="6" s="1"/>
  <c r="L63" i="6"/>
  <c r="M63" i="6" s="1"/>
  <c r="L59" i="6"/>
  <c r="M59" i="6" s="1"/>
  <c r="L55" i="6"/>
  <c r="M55" i="6" s="1"/>
  <c r="L51" i="6"/>
  <c r="M51" i="6" s="1"/>
  <c r="L47" i="6"/>
  <c r="M47" i="6" s="1"/>
  <c r="L43" i="6"/>
  <c r="M43" i="6" s="1"/>
  <c r="L39" i="6"/>
  <c r="M39" i="6" s="1"/>
  <c r="L35" i="6"/>
  <c r="M35" i="6" s="1"/>
  <c r="L31" i="6"/>
  <c r="M31" i="6" s="1"/>
  <c r="L27" i="6"/>
  <c r="M27" i="6" s="1"/>
  <c r="L23" i="6"/>
  <c r="M23" i="6" s="1"/>
  <c r="L19" i="6"/>
  <c r="M19" i="6" s="1"/>
  <c r="L15" i="6"/>
  <c r="M15" i="6" s="1"/>
  <c r="L11" i="6"/>
  <c r="M11" i="6" s="1"/>
  <c r="L7" i="6"/>
  <c r="M7" i="6" s="1"/>
  <c r="L3" i="6"/>
  <c r="M3" i="6" s="1"/>
  <c r="D207" i="2"/>
  <c r="D189" i="2"/>
  <c r="D154" i="2"/>
  <c r="D121" i="2"/>
  <c r="D60" i="2"/>
  <c r="D19" i="2"/>
  <c r="D81" i="2"/>
  <c r="D34" i="2"/>
  <c r="D104" i="2"/>
  <c r="D30" i="2"/>
  <c r="D100" i="2"/>
  <c r="D269" i="2"/>
  <c r="D196" i="2"/>
  <c r="D57" i="2"/>
  <c r="D222" i="2"/>
  <c r="D242" i="2"/>
  <c r="D117" i="2"/>
  <c r="D14" i="2"/>
  <c r="D36" i="2"/>
  <c r="D241" i="2"/>
  <c r="D224" i="2"/>
  <c r="D102" i="2"/>
  <c r="D38" i="2"/>
  <c r="D271" i="2"/>
  <c r="D68" i="2"/>
  <c r="D29" i="2"/>
  <c r="D97" i="2"/>
  <c r="D55" i="2"/>
  <c r="D138" i="2"/>
  <c r="D35" i="2"/>
  <c r="D62" i="2"/>
  <c r="D147" i="2"/>
  <c r="D212" i="2"/>
  <c r="D130" i="2"/>
  <c r="D227" i="2"/>
  <c r="D118" i="2"/>
  <c r="D210" i="2"/>
  <c r="D99" i="2"/>
  <c r="D263" i="2"/>
  <c r="D84" i="2"/>
  <c r="D230" i="2"/>
  <c r="D181" i="2"/>
  <c r="D156" i="2"/>
  <c r="D208" i="2"/>
  <c r="D255" i="2"/>
  <c r="D63" i="2"/>
  <c r="D205" i="2"/>
  <c r="D13" i="2"/>
  <c r="D125" i="2"/>
  <c r="D250" i="2"/>
  <c r="D258" i="2"/>
  <c r="D129" i="2"/>
  <c r="D268" i="2"/>
  <c r="D86" i="2"/>
  <c r="D160" i="2"/>
  <c r="D7" i="2"/>
  <c r="D21" i="2"/>
  <c r="D52" i="2"/>
  <c r="D235" i="2"/>
  <c r="D194" i="2"/>
  <c r="D69" i="2"/>
  <c r="D109" i="2"/>
  <c r="D243" i="2"/>
  <c r="D217" i="2"/>
  <c r="D3" i="2"/>
  <c r="D171" i="2"/>
  <c r="D53" i="2"/>
  <c r="D232" i="2"/>
  <c r="D182" i="2"/>
  <c r="D58" i="2"/>
  <c r="D198" i="2"/>
  <c r="D178" i="2"/>
  <c r="D244" i="2"/>
  <c r="D197" i="2"/>
  <c r="D22" i="2"/>
  <c r="D93" i="2"/>
  <c r="D105" i="2"/>
  <c r="D26" i="2"/>
  <c r="D209" i="2"/>
  <c r="D168" i="2"/>
  <c r="D226" i="2"/>
  <c r="D106" i="2"/>
  <c r="D150" i="2"/>
  <c r="D225" i="2"/>
  <c r="D266" i="2"/>
  <c r="D8" i="2"/>
  <c r="D199" i="2"/>
  <c r="D114" i="2"/>
  <c r="D98" i="2"/>
  <c r="D15" i="2"/>
  <c r="D177" i="2"/>
  <c r="D179" i="2"/>
  <c r="D43" i="2"/>
  <c r="D218" i="2"/>
  <c r="D201" i="2"/>
  <c r="D259" i="2"/>
  <c r="D94" i="2"/>
  <c r="D253" i="2"/>
  <c r="D4" i="2"/>
  <c r="D54" i="2"/>
  <c r="D236" i="2"/>
  <c r="D146" i="2"/>
  <c r="D101" i="2"/>
  <c r="D175" i="2"/>
  <c r="D64" i="2"/>
  <c r="D123" i="2"/>
  <c r="D89" i="2"/>
  <c r="D91" i="2"/>
  <c r="D73" i="2"/>
  <c r="D192" i="2"/>
  <c r="D65" i="2"/>
  <c r="D10" i="2"/>
  <c r="D161" i="2"/>
  <c r="D186" i="2"/>
  <c r="D71" i="2"/>
  <c r="D204" i="2"/>
  <c r="D153" i="2"/>
  <c r="D78" i="2"/>
  <c r="D203" i="2"/>
  <c r="D28" i="2"/>
  <c r="D51" i="2"/>
  <c r="D233" i="2"/>
  <c r="D206" i="2"/>
  <c r="D92" i="2"/>
  <c r="D39" i="2"/>
  <c r="D251" i="2"/>
  <c r="D166" i="2"/>
  <c r="D17" i="2"/>
  <c r="D162" i="2"/>
  <c r="D124" i="2"/>
  <c r="D108" i="2"/>
  <c r="D96" i="2"/>
  <c r="D180" i="2"/>
  <c r="D220" i="2"/>
  <c r="D75" i="2"/>
  <c r="D167" i="2"/>
  <c r="D115" i="2"/>
  <c r="D50" i="2"/>
  <c r="D202" i="2"/>
  <c r="D248" i="2"/>
  <c r="F18" i="2" s="1"/>
  <c r="D144" i="2"/>
  <c r="D148" i="2"/>
  <c r="D59" i="2"/>
  <c r="D267" i="2"/>
  <c r="F109" i="2" s="1"/>
  <c r="D183" i="2"/>
  <c r="D231" i="2"/>
  <c r="D158" i="2"/>
  <c r="D155" i="2"/>
  <c r="D254" i="2"/>
  <c r="D135" i="2"/>
  <c r="D140" i="2"/>
  <c r="D142" i="2"/>
  <c r="D61" i="2"/>
  <c r="D184" i="2"/>
  <c r="D219" i="2"/>
  <c r="D152" i="2"/>
  <c r="D80" i="2"/>
  <c r="D260" i="2"/>
  <c r="D79" i="2"/>
  <c r="D20" i="2"/>
  <c r="D42" i="2"/>
  <c r="D16" i="2"/>
  <c r="D188" i="2"/>
  <c r="D239" i="2"/>
  <c r="D245" i="2"/>
  <c r="D90" i="2"/>
  <c r="D252" i="2"/>
  <c r="D238" i="2"/>
  <c r="D32" i="2"/>
  <c r="D6" i="2"/>
  <c r="D5" i="2"/>
  <c r="D110" i="2"/>
  <c r="D214" i="2"/>
  <c r="D151" i="2"/>
  <c r="D113" i="2"/>
  <c r="D133" i="2"/>
  <c r="D40" i="2"/>
  <c r="D72" i="2"/>
  <c r="D76" i="2"/>
  <c r="D87" i="2"/>
  <c r="D33" i="2"/>
  <c r="D165" i="2"/>
  <c r="D70" i="2"/>
  <c r="D256" i="2"/>
  <c r="D77" i="2"/>
  <c r="D132" i="2"/>
  <c r="D85" i="2"/>
  <c r="D11" i="2"/>
  <c r="D103" i="2"/>
  <c r="D172" i="2"/>
  <c r="D9" i="2"/>
  <c r="D195" i="2"/>
  <c r="D126" i="2"/>
  <c r="D82" i="2"/>
  <c r="D128" i="2"/>
  <c r="D174" i="2"/>
  <c r="D47" i="2"/>
  <c r="D112" i="2"/>
  <c r="D246" i="2"/>
  <c r="D41" i="2"/>
  <c r="D223" i="2"/>
  <c r="D27" i="2"/>
  <c r="D157" i="2"/>
  <c r="D131" i="2"/>
  <c r="D221" i="2"/>
  <c r="D145" i="2"/>
  <c r="D200" i="2"/>
  <c r="D190" i="2"/>
  <c r="D37" i="2"/>
  <c r="D163" i="2"/>
  <c r="D229" i="2"/>
  <c r="D122" i="2"/>
  <c r="F249" i="2" s="1"/>
  <c r="D176" i="2"/>
  <c r="D187" i="2"/>
  <c r="D56" i="2"/>
  <c r="D170" i="2"/>
  <c r="D262" i="2"/>
  <c r="D18" i="2"/>
  <c r="D215" i="2"/>
  <c r="D12" i="2"/>
  <c r="D164" i="2"/>
  <c r="D257" i="2"/>
  <c r="D119" i="2"/>
  <c r="D24" i="2"/>
  <c r="D247" i="2"/>
  <c r="D228" i="2"/>
  <c r="D83" i="2"/>
  <c r="D111" i="2"/>
  <c r="D23" i="2"/>
  <c r="D169" i="2"/>
  <c r="D25" i="2"/>
  <c r="D137" i="2"/>
  <c r="D44" i="2"/>
  <c r="D237" i="2"/>
  <c r="D191" i="2"/>
  <c r="D45" i="2"/>
  <c r="D173" i="2"/>
  <c r="D107" i="2"/>
  <c r="D149" i="2"/>
  <c r="D95" i="2"/>
  <c r="D48" i="2"/>
  <c r="D116" i="2"/>
  <c r="D265" i="2"/>
  <c r="D74" i="2"/>
  <c r="D136" i="2"/>
  <c r="D249" i="2"/>
  <c r="D2" i="2"/>
  <c r="D66" i="2"/>
  <c r="D88" i="2"/>
  <c r="D49" i="2"/>
  <c r="D185" i="2"/>
  <c r="D240" i="2"/>
  <c r="D216" i="2"/>
  <c r="D67" i="2"/>
  <c r="D159" i="2"/>
  <c r="D46" i="2"/>
  <c r="D270" i="2"/>
  <c r="D31" i="2"/>
  <c r="D120" i="2"/>
  <c r="D141" i="2"/>
  <c r="F5" i="2" s="1"/>
  <c r="D234" i="2"/>
  <c r="D139" i="2"/>
  <c r="D213" i="2"/>
  <c r="D143" i="2"/>
  <c r="F205" i="2" s="1"/>
  <c r="D127" i="2"/>
  <c r="D193" i="2"/>
  <c r="D211" i="2"/>
  <c r="D261" i="2"/>
  <c r="D264" i="2"/>
  <c r="D134" i="2"/>
  <c r="F26" i="2" l="1"/>
  <c r="T28" i="3"/>
  <c r="N22" i="3"/>
  <c r="T27" i="3"/>
  <c r="F123" i="2"/>
  <c r="F148" i="2"/>
  <c r="F112" i="2"/>
  <c r="F22" i="2"/>
  <c r="F72" i="2"/>
  <c r="F254" i="2"/>
  <c r="F108" i="2"/>
  <c r="F168" i="2"/>
  <c r="F183" i="2"/>
  <c r="F150" i="2"/>
  <c r="F98" i="2"/>
  <c r="F269" i="2"/>
  <c r="F119" i="2"/>
  <c r="F201" i="2"/>
  <c r="F128" i="2"/>
  <c r="F105" i="2"/>
  <c r="F23" i="2"/>
  <c r="F79" i="2"/>
  <c r="F52" i="2"/>
  <c r="F234" i="2"/>
  <c r="F43" i="2"/>
  <c r="F106" i="2"/>
  <c r="F211" i="2"/>
  <c r="F222" i="2"/>
  <c r="F223" i="2"/>
  <c r="F200" i="2"/>
  <c r="N17" i="3"/>
  <c r="F57" i="2"/>
  <c r="F158" i="2"/>
  <c r="N18" i="3"/>
  <c r="N19" i="3"/>
  <c r="N21" i="3"/>
  <c r="N20" i="3"/>
  <c r="T26" i="3"/>
  <c r="F177" i="2"/>
  <c r="F36" i="2"/>
  <c r="F48" i="2"/>
  <c r="F77" i="2"/>
  <c r="F107" i="2"/>
  <c r="F70" i="2"/>
  <c r="F266" i="2"/>
  <c r="F230" i="2"/>
  <c r="F252" i="2"/>
  <c r="F126" i="2"/>
  <c r="F9" i="2"/>
  <c r="F42" i="2"/>
  <c r="F235" i="2"/>
  <c r="F136" i="2"/>
  <c r="F143" i="2"/>
  <c r="F96" i="2"/>
  <c r="F217" i="2"/>
  <c r="F172" i="2"/>
  <c r="F187" i="2"/>
  <c r="F260" i="2"/>
  <c r="F131" i="2"/>
  <c r="F142" i="2"/>
  <c r="F171" i="2"/>
  <c r="F151" i="2"/>
  <c r="F137" i="2"/>
  <c r="F45" i="2"/>
  <c r="F54" i="2"/>
  <c r="F17" i="2"/>
  <c r="F225" i="2"/>
  <c r="F209" i="2"/>
  <c r="F221" i="2"/>
  <c r="F194" i="2"/>
  <c r="F44" i="2"/>
  <c r="F90" i="2"/>
  <c r="F132" i="2"/>
  <c r="F210" i="2"/>
  <c r="F10" i="2"/>
  <c r="F58" i="2"/>
  <c r="F20" i="2"/>
  <c r="F111" i="2"/>
  <c r="F174" i="2"/>
  <c r="F265" i="2"/>
  <c r="F8" i="2"/>
  <c r="F215" i="2"/>
  <c r="F144" i="2"/>
  <c r="F11" i="2"/>
  <c r="F69" i="2"/>
  <c r="F190" i="2"/>
  <c r="F92" i="2"/>
  <c r="F51" i="2"/>
  <c r="F61" i="2"/>
  <c r="F181" i="2"/>
  <c r="F110" i="2"/>
  <c r="F118" i="2"/>
  <c r="F191" i="2"/>
  <c r="F30" i="2"/>
  <c r="F75" i="2"/>
  <c r="F6" i="2"/>
  <c r="F62" i="2"/>
  <c r="F129" i="2"/>
  <c r="F253" i="2"/>
  <c r="F197" i="2"/>
  <c r="F182" i="2"/>
  <c r="F185" i="2"/>
  <c r="F154" i="2"/>
  <c r="F74" i="2"/>
  <c r="F114" i="2"/>
  <c r="F71" i="2"/>
  <c r="F256" i="2"/>
  <c r="F39" i="2"/>
  <c r="F122" i="2"/>
  <c r="F103" i="2"/>
  <c r="F140" i="2"/>
  <c r="F34" i="2"/>
  <c r="F271" i="2"/>
  <c r="F241" i="2"/>
  <c r="F213" i="2"/>
  <c r="F145" i="2"/>
  <c r="F117" i="2"/>
  <c r="F199" i="2"/>
  <c r="F237" i="2"/>
  <c r="F257" i="2"/>
  <c r="F121" i="2"/>
  <c r="F204" i="2"/>
  <c r="F173" i="2"/>
  <c r="F130" i="2"/>
  <c r="F268" i="2"/>
  <c r="F88" i="2"/>
  <c r="F14" i="2"/>
  <c r="F15" i="2"/>
  <c r="F83" i="2"/>
  <c r="F60" i="2"/>
  <c r="F198" i="2"/>
  <c r="F135" i="2"/>
  <c r="F155" i="2"/>
  <c r="F184" i="2"/>
  <c r="F56" i="2"/>
  <c r="F165" i="2"/>
  <c r="F178" i="2"/>
  <c r="F134" i="2"/>
  <c r="F31" i="2"/>
  <c r="F7" i="2"/>
  <c r="F255" i="2"/>
  <c r="F231" i="2"/>
  <c r="F243" i="2"/>
  <c r="F16" i="2"/>
  <c r="F68" i="2"/>
  <c r="F180" i="2"/>
  <c r="F166" i="2"/>
  <c r="F159" i="2"/>
  <c r="F229" i="2"/>
  <c r="F93" i="2"/>
  <c r="F78" i="2"/>
  <c r="F49" i="2"/>
  <c r="F186" i="2"/>
  <c r="F156" i="2"/>
  <c r="F127" i="2"/>
  <c r="F84" i="2"/>
  <c r="F245" i="2"/>
  <c r="F161" i="2"/>
  <c r="F175" i="2"/>
  <c r="F258" i="2"/>
  <c r="F19" i="2"/>
  <c r="F227" i="2"/>
  <c r="F167" i="2"/>
  <c r="F95" i="2"/>
  <c r="F170" i="2"/>
  <c r="F232" i="2"/>
  <c r="F28" i="2"/>
  <c r="F146" i="2"/>
  <c r="F82" i="2"/>
  <c r="F101" i="2"/>
  <c r="F192" i="2"/>
  <c r="F160" i="2"/>
  <c r="F206" i="2"/>
  <c r="F263" i="2"/>
  <c r="F65" i="2"/>
  <c r="F212" i="2"/>
  <c r="F149" i="2"/>
  <c r="F244" i="2"/>
  <c r="F35" i="2"/>
  <c r="F139" i="2"/>
  <c r="F81" i="2"/>
  <c r="F33" i="2"/>
  <c r="F53" i="2"/>
  <c r="F236" i="2"/>
  <c r="F94" i="2"/>
  <c r="F267" i="2"/>
  <c r="F41" i="2"/>
  <c r="F102" i="2"/>
  <c r="F203" i="2"/>
  <c r="F262" i="2"/>
  <c r="F239" i="2"/>
  <c r="F12" i="2"/>
  <c r="F66" i="2"/>
  <c r="F216" i="2"/>
  <c r="F115" i="2"/>
  <c r="F27" i="2"/>
  <c r="F76" i="2"/>
  <c r="F113" i="2"/>
  <c r="F233" i="2"/>
  <c r="F25" i="2"/>
  <c r="F138" i="2"/>
  <c r="F80" i="2"/>
  <c r="F32" i="2"/>
  <c r="F97" i="2"/>
  <c r="F176" i="2"/>
  <c r="F259" i="2"/>
  <c r="F63" i="2"/>
  <c r="F133" i="2"/>
  <c r="F21" i="2"/>
  <c r="F228" i="2"/>
  <c r="F87" i="2"/>
  <c r="F157" i="2"/>
  <c r="F248" i="2"/>
  <c r="F38" i="2"/>
  <c r="F188" i="2"/>
  <c r="F40" i="2"/>
  <c r="F124" i="2"/>
  <c r="F104" i="2"/>
  <c r="F59" i="2"/>
  <c r="F251" i="2"/>
  <c r="F220" i="2"/>
  <c r="F193" i="2"/>
  <c r="F55" i="2"/>
  <c r="F164" i="2"/>
  <c r="F89" i="2"/>
  <c r="F116" i="2"/>
  <c r="F242" i="2"/>
  <c r="F226" i="2"/>
  <c r="F86" i="2"/>
  <c r="F247" i="2"/>
  <c r="F37" i="2"/>
  <c r="F195" i="2"/>
  <c r="F162" i="2"/>
  <c r="F46" i="2"/>
  <c r="F169" i="2"/>
  <c r="F152" i="2"/>
  <c r="F73" i="2"/>
  <c r="F125" i="2"/>
  <c r="F207" i="2"/>
  <c r="F2" i="2"/>
  <c r="F250" i="2"/>
  <c r="F214" i="2"/>
  <c r="F189" i="2"/>
  <c r="F179" i="2"/>
  <c r="F91" i="2"/>
  <c r="F196" i="2"/>
  <c r="F163" i="2"/>
  <c r="F47" i="2"/>
  <c r="F99" i="2"/>
  <c r="F261" i="2"/>
  <c r="F64" i="2"/>
  <c r="F24" i="2"/>
  <c r="F224" i="2"/>
  <c r="F85" i="2"/>
  <c r="F153" i="2"/>
  <c r="F246" i="2"/>
  <c r="F208" i="2"/>
  <c r="F264" i="2"/>
  <c r="F240" i="2"/>
  <c r="F13" i="2"/>
  <c r="F67" i="2"/>
  <c r="F218" i="2"/>
  <c r="F219" i="2"/>
  <c r="F3" i="2"/>
  <c r="F50" i="2"/>
  <c r="F238" i="2"/>
  <c r="F100" i="2"/>
  <c r="F270" i="2"/>
  <c r="F120" i="2"/>
  <c r="F202" i="2"/>
  <c r="F29" i="2"/>
  <c r="F147" i="2"/>
  <c r="F141" i="2"/>
  <c r="F4" i="2"/>
  <c r="E18" i="3" l="1"/>
  <c r="E21" i="3"/>
  <c r="N24" i="3"/>
  <c r="N25" i="3"/>
  <c r="J34" i="3"/>
  <c r="J33" i="3"/>
  <c r="E19" i="3"/>
  <c r="T31" i="3"/>
  <c r="T30" i="3"/>
  <c r="E17" i="3"/>
  <c r="E20" i="3"/>
  <c r="E22" i="3"/>
  <c r="B11" i="3"/>
  <c r="B33" i="3" l="1"/>
  <c r="B34" i="3"/>
  <c r="E24" i="3"/>
  <c r="E25" i="3"/>
  <c r="B12" i="3"/>
  <c r="B10" i="3"/>
  <c r="B5" i="3"/>
  <c r="B9" i="3"/>
  <c r="B6" i="3"/>
  <c r="B4" i="3"/>
  <c r="B3" i="3"/>
</calcChain>
</file>

<file path=xl/sharedStrings.xml><?xml version="1.0" encoding="utf-8"?>
<sst xmlns="http://schemas.openxmlformats.org/spreadsheetml/2006/main" count="2882" uniqueCount="1217">
  <si>
    <t>MIN</t>
  </si>
  <si>
    <t>MAX</t>
  </si>
  <si>
    <t>AVERAGE</t>
  </si>
  <si>
    <t>SUM</t>
  </si>
  <si>
    <t>Using Subtotal</t>
  </si>
  <si>
    <t>Sales Figures - December 2015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</si>
  <si>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</si>
  <si>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</si>
  <si>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</si>
  <si>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</si>
  <si>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</si>
  <si>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</si>
  <si>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</si>
  <si>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</si>
  <si>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</si>
  <si>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</si>
  <si>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</si>
  <si>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</si>
  <si>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R. Smith</t>
  </si>
  <si>
    <t>D. O'Brian</t>
  </si>
  <si>
    <t>Weekly Total</t>
  </si>
  <si>
    <t>Current number of sales people who haved reached their goal:</t>
  </si>
  <si>
    <t>Month</t>
  </si>
  <si>
    <t>Store #</t>
  </si>
  <si>
    <t>SKU</t>
  </si>
  <si>
    <t>Sales</t>
  </si>
  <si>
    <t>Units</t>
  </si>
  <si>
    <t>JAN</t>
  </si>
  <si>
    <t>E0028M</t>
  </si>
  <si>
    <t>E0030M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</si>
  <si>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</si>
  <si>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</si>
  <si>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</si>
  <si>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</si>
  <si>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</si>
  <si>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</si>
  <si>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</si>
  <si>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</si>
  <si>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</si>
  <si>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</si>
  <si>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</si>
  <si>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</si>
  <si>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</si>
  <si>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</si>
  <si>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</si>
  <si>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 xml:space="preserve">Sales </t>
  </si>
  <si>
    <t>Unit</t>
  </si>
  <si>
    <t>Question 1</t>
  </si>
  <si>
    <t>Question 2</t>
  </si>
  <si>
    <t>Using COUNTIF</t>
  </si>
  <si>
    <t>Store</t>
  </si>
  <si>
    <t>No</t>
  </si>
  <si>
    <t>Using SUMIF</t>
  </si>
  <si>
    <t>Using SumIF</t>
  </si>
  <si>
    <t>Min</t>
  </si>
  <si>
    <t>Max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</si>
  <si>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</si>
  <si>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</si>
  <si>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</si>
  <si>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</si>
  <si>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</si>
  <si>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</si>
  <si>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</si>
  <si>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</si>
  <si>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</si>
  <si>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</si>
  <si>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</si>
  <si>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</si>
  <si>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</si>
  <si>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</si>
  <si>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</si>
  <si>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</si>
  <si>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</si>
  <si>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</si>
  <si>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</si>
  <si>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</si>
  <si>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</si>
  <si>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</si>
  <si>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</si>
  <si>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</si>
  <si>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</si>
  <si>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</si>
  <si>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</si>
  <si>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</si>
  <si>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</si>
  <si>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</si>
  <si>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</si>
  <si>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</si>
  <si>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</si>
  <si>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</si>
  <si>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</si>
  <si>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</si>
  <si>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</si>
  <si>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</si>
  <si>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</si>
  <si>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</si>
  <si>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</si>
  <si>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</si>
  <si>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</si>
  <si>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</si>
  <si>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</si>
  <si>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</si>
  <si>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</si>
  <si>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</si>
  <si>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</si>
  <si>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</si>
  <si>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</si>
  <si>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</si>
  <si>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</si>
  <si>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</si>
  <si>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</si>
  <si>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</si>
  <si>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</si>
  <si>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</si>
  <si>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</si>
  <si>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</si>
  <si>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</si>
  <si>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</si>
  <si>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</si>
  <si>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</si>
  <si>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</si>
  <si>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</si>
  <si>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</si>
  <si>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</si>
  <si>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</si>
  <si>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</si>
  <si>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</si>
  <si>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</si>
  <si>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</si>
  <si>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</si>
  <si>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</si>
  <si>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</si>
  <si>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</si>
  <si>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</si>
  <si>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</si>
  <si>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</si>
  <si>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</si>
  <si>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</si>
  <si>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</si>
  <si>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</si>
  <si>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</si>
  <si>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</si>
  <si>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</si>
  <si>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</si>
  <si>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</si>
  <si>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</si>
  <si>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</si>
  <si>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</si>
  <si>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</si>
  <si>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</si>
  <si>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</si>
  <si>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</si>
  <si>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</si>
  <si>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</si>
  <si>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</si>
  <si>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</si>
  <si>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</si>
  <si>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</si>
  <si>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</si>
  <si>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</si>
  <si>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</si>
  <si>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</si>
  <si>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</si>
  <si>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</si>
  <si>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</si>
  <si>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</si>
  <si>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</si>
  <si>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</si>
  <si>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</si>
  <si>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</si>
  <si>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</si>
  <si>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</si>
  <si>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</si>
  <si>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</si>
  <si>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</si>
  <si>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</si>
  <si>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</si>
  <si>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</si>
  <si>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</si>
  <si>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</si>
  <si>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</si>
  <si>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Use Vlookup to update this table</t>
  </si>
  <si>
    <t>Customer ID</t>
  </si>
  <si>
    <t>Customer Name</t>
  </si>
  <si>
    <t>Customer age</t>
  </si>
  <si>
    <t>Customer Gender</t>
  </si>
  <si>
    <t>Quantity</t>
  </si>
  <si>
    <t>Cost</t>
  </si>
  <si>
    <t>Price</t>
  </si>
  <si>
    <t>Titos Glenfield</t>
  </si>
  <si>
    <t>Male</t>
  </si>
  <si>
    <t>Kristi Sadler</t>
  </si>
  <si>
    <t>Female</t>
  </si>
  <si>
    <t>Bessy Pattrick</t>
  </si>
  <si>
    <t>Francisco Hutable</t>
  </si>
  <si>
    <t>Maribeth Carrodus</t>
  </si>
  <si>
    <t>Salomon Ferenczi</t>
  </si>
  <si>
    <t>Bea Brenston</t>
  </si>
  <si>
    <t>Geri Dugood</t>
  </si>
  <si>
    <t>Berti Manes</t>
  </si>
  <si>
    <t>Maurine Perroni</t>
  </si>
  <si>
    <t>Kendra McGoon</t>
  </si>
  <si>
    <t>Tucker Carette</t>
  </si>
  <si>
    <t>Rosetta Jillis</t>
  </si>
  <si>
    <t>Sherilyn Mounter</t>
  </si>
  <si>
    <t>Stevie Sands-Allan</t>
  </si>
  <si>
    <t>Gabbie Souten</t>
  </si>
  <si>
    <t>Phip Younie</t>
  </si>
  <si>
    <t>Mile McEntegart</t>
  </si>
  <si>
    <t>Rainer Streak</t>
  </si>
  <si>
    <t>Grady Dilon</t>
  </si>
  <si>
    <t>Titos Muckian</t>
  </si>
  <si>
    <t>Enos Cossell</t>
  </si>
  <si>
    <t>Fitzgerald Groundwator</t>
  </si>
  <si>
    <t>Jamal Malloy</t>
  </si>
  <si>
    <t>Lizette Ansell</t>
  </si>
  <si>
    <t>Sayre Leonardi</t>
  </si>
  <si>
    <t>Brooke Balsom</t>
  </si>
  <si>
    <t>Demetria Gue</t>
  </si>
  <si>
    <t>Artair Ellcock</t>
  </si>
  <si>
    <t>Sallie Fynan</t>
  </si>
  <si>
    <t>Kylen Gowrich</t>
  </si>
  <si>
    <t>Cedric Hurlin</t>
  </si>
  <si>
    <t>Noellyn Schubbert</t>
  </si>
  <si>
    <t>Kimberly Everill</t>
  </si>
  <si>
    <t>Lynelle Prisk</t>
  </si>
  <si>
    <t>Joye Deverill</t>
  </si>
  <si>
    <t>Judy Steanson</t>
  </si>
  <si>
    <t>Christa Fourman</t>
  </si>
  <si>
    <t>Kayla Awde</t>
  </si>
  <si>
    <t>Karlie Randalson</t>
  </si>
  <si>
    <t>Quintin Hessay</t>
  </si>
  <si>
    <t>Chaunce McConnulty</t>
  </si>
  <si>
    <t>Boniface Baudinot</t>
  </si>
  <si>
    <t>Fidelio Kerfoot</t>
  </si>
  <si>
    <t>Nert Elie</t>
  </si>
  <si>
    <t>Bron Cann</t>
  </si>
  <si>
    <t>Bethena Whitesel</t>
  </si>
  <si>
    <t>Querida Vass</t>
  </si>
  <si>
    <t>Gates Wahlberg</t>
  </si>
  <si>
    <t>Milty Devas</t>
  </si>
  <si>
    <t>Charleen Gubbins</t>
  </si>
  <si>
    <t>Andrey Gellibrand</t>
  </si>
  <si>
    <t>Dana Paffett</t>
  </si>
  <si>
    <t>Pernell Kettow</t>
  </si>
  <si>
    <t>Drew Meriguet</t>
  </si>
  <si>
    <t>Emilie Rosenbaum</t>
  </si>
  <si>
    <t>Thorny Mintram</t>
  </si>
  <si>
    <t>Keven Redhead</t>
  </si>
  <si>
    <t>Halsey Rustedge</t>
  </si>
  <si>
    <t>Sylvan Scurrah</t>
  </si>
  <si>
    <t>Kalvin Fildes</t>
  </si>
  <si>
    <t>Bentley Dawnay</t>
  </si>
  <si>
    <t>Vickie Fleming</t>
  </si>
  <si>
    <t>Janice Labusch</t>
  </si>
  <si>
    <t>Brantley Salzberger</t>
  </si>
  <si>
    <t>Brewster Surpliss</t>
  </si>
  <si>
    <t>Carley Hodjetts</t>
  </si>
  <si>
    <t>Mohammed Acreman</t>
  </si>
  <si>
    <t>Tannie Doll</t>
  </si>
  <si>
    <t>Ruperto Westmoreland</t>
  </si>
  <si>
    <t>Trula Cases</t>
  </si>
  <si>
    <t>Mattie Lazell</t>
  </si>
  <si>
    <t>Ikey Tuson</t>
  </si>
  <si>
    <t>Boyce Comins</t>
  </si>
  <si>
    <t>Rosalia McGaughie</t>
  </si>
  <si>
    <t>Niall Patzelt</t>
  </si>
  <si>
    <t>Geoff Hub</t>
  </si>
  <si>
    <t>Bradan Cuesta</t>
  </si>
  <si>
    <t>Katharina Paynter</t>
  </si>
  <si>
    <t>Archibald Begent</t>
  </si>
  <si>
    <t>Peta Bogart</t>
  </si>
  <si>
    <t>Hildagard McNysche</t>
  </si>
  <si>
    <t>Asia Widdowes</t>
  </si>
  <si>
    <t>Dannie Lascell</t>
  </si>
  <si>
    <t>Claire Hinze</t>
  </si>
  <si>
    <t>Corty McEniry</t>
  </si>
  <si>
    <t>Lorelle Larchier</t>
  </si>
  <si>
    <t>Luigi Ingold</t>
  </si>
  <si>
    <t>Teodoro Squier</t>
  </si>
  <si>
    <t>Marlene Silverman</t>
  </si>
  <si>
    <t>Myriam Garthland</t>
  </si>
  <si>
    <t>Stace Messom</t>
  </si>
  <si>
    <t>Fayette Lawleff</t>
  </si>
  <si>
    <t>Lesya Breslin</t>
  </si>
  <si>
    <t>Ludovika Meegan</t>
  </si>
  <si>
    <t>Fan Filipczynski</t>
  </si>
  <si>
    <t>Nonna Marfe</t>
  </si>
  <si>
    <t>Benjamen Grigorey</t>
  </si>
  <si>
    <t>Phillis Witherspoon</t>
  </si>
  <si>
    <t>Kit Nijs</t>
  </si>
  <si>
    <t>Alix Musico</t>
  </si>
  <si>
    <t>Bastian Tappor</t>
  </si>
  <si>
    <t>Winnie Domenichelli</t>
  </si>
  <si>
    <t>Vin Dentith</t>
  </si>
  <si>
    <t>Daisy Mumbray</t>
  </si>
  <si>
    <t>Margarette Isted</t>
  </si>
  <si>
    <t>Godart Massei</t>
  </si>
  <si>
    <t>Giorgi Foxten</t>
  </si>
  <si>
    <t>Ximenes Josowitz</t>
  </si>
  <si>
    <t>Allen McDonell</t>
  </si>
  <si>
    <t>Rhys Sadlier</t>
  </si>
  <si>
    <t>Johnath Dinnage</t>
  </si>
  <si>
    <t>Rozalin Surgeoner</t>
  </si>
  <si>
    <t>Ingelbert Saint</t>
  </si>
  <si>
    <t>Marnia Calam</t>
  </si>
  <si>
    <t>Melany Swait</t>
  </si>
  <si>
    <t>Padraig Bilfoot</t>
  </si>
  <si>
    <t>Cozmo Roos</t>
  </si>
  <si>
    <t>Etheline McElrath</t>
  </si>
  <si>
    <t>Nannie Hanbidge</t>
  </si>
  <si>
    <t>Hillary De Coursey</t>
  </si>
  <si>
    <t>Friederike Swyndley</t>
  </si>
  <si>
    <t>Nollie Toogood</t>
  </si>
  <si>
    <t>Regan Heijne</t>
  </si>
  <si>
    <t>Sax Courtin</t>
  </si>
  <si>
    <t>Jefferey McLagain</t>
  </si>
  <si>
    <t>Alexandrina Gillebride</t>
  </si>
  <si>
    <t>Anthony Braundt</t>
  </si>
  <si>
    <t>Norma Althrop</t>
  </si>
  <si>
    <t>Abigail Lindenbaum</t>
  </si>
  <si>
    <t>Barbara Neeve</t>
  </si>
  <si>
    <t>Wainwright Endecott</t>
  </si>
  <si>
    <t>Eugene Gladeche</t>
  </si>
  <si>
    <t>Whitby Dakhno</t>
  </si>
  <si>
    <t>Devondra Steade</t>
  </si>
  <si>
    <t>Rriocard Cammis</t>
  </si>
  <si>
    <t>Alic Mayte</t>
  </si>
  <si>
    <t>Rhodie Kinsey</t>
  </si>
  <si>
    <t>Robers Rait</t>
  </si>
  <si>
    <t>Kaitlyn Southernwood</t>
  </si>
  <si>
    <t>Osbourne Skillitt</t>
  </si>
  <si>
    <t>Ali Easun</t>
  </si>
  <si>
    <t>Petronilla Steadman</t>
  </si>
  <si>
    <t>Sheila-kathryn Gullam</t>
  </si>
  <si>
    <t>Jeniece Bentote</t>
  </si>
  <si>
    <t>Gerta Lidstone</t>
  </si>
  <si>
    <t>Barris Egginson</t>
  </si>
  <si>
    <t>Nels Downing</t>
  </si>
  <si>
    <t>Johna Coniam</t>
  </si>
  <si>
    <t>Jorie Wickie</t>
  </si>
  <si>
    <t>Barton Babin</t>
  </si>
  <si>
    <t>Earlie Thomsson</t>
  </si>
  <si>
    <t>Titos Durnford</t>
  </si>
  <si>
    <t>Reggie Flay</t>
  </si>
  <si>
    <t>Ginger Ranstead</t>
  </si>
  <si>
    <t>Davide Griswood</t>
  </si>
  <si>
    <t>Audy Churchin</t>
  </si>
  <si>
    <t>Theodora Roo</t>
  </si>
  <si>
    <t>Margarette Nelthorp</t>
  </si>
  <si>
    <t>Christen Gerrard</t>
  </si>
  <si>
    <t>Bertha Reye</t>
  </si>
  <si>
    <t>Trixi Vose</t>
  </si>
  <si>
    <t>Redd Robeson</t>
  </si>
  <si>
    <t>Maurie Corrie</t>
  </si>
  <si>
    <t>Lanna Alberti</t>
  </si>
  <si>
    <t>Lief Youtead</t>
  </si>
  <si>
    <t>Fay Greschik</t>
  </si>
  <si>
    <t>Rosco Toffalo</t>
  </si>
  <si>
    <t>Magdaia Sirett</t>
  </si>
  <si>
    <t>Rupert Tesdale</t>
  </si>
  <si>
    <t>Valida De Freyne</t>
  </si>
  <si>
    <t>Coop Slowcock</t>
  </si>
  <si>
    <t>Buckie Brophy</t>
  </si>
  <si>
    <t>Manda Wheelhouse</t>
  </si>
  <si>
    <t>Flint Piddle</t>
  </si>
  <si>
    <t>Sandor Nitto</t>
  </si>
  <si>
    <t>Paige Wildbore</t>
  </si>
  <si>
    <t>Kurt Sallnow</t>
  </si>
  <si>
    <t>Lexie Getten</t>
  </si>
  <si>
    <t>Babara Jermy</t>
  </si>
  <si>
    <t>Chadwick Beckett</t>
  </si>
  <si>
    <t>Alameda Medina</t>
  </si>
  <si>
    <t>Maximilien Wooder</t>
  </si>
  <si>
    <t>Valerie Hrinchishin</t>
  </si>
  <si>
    <t>Grace Flintoff</t>
  </si>
  <si>
    <t>Jesselyn Gibke</t>
  </si>
  <si>
    <t>Brinn McGillivray</t>
  </si>
  <si>
    <t>Lyell Cobby</t>
  </si>
  <si>
    <t>Matty Dubble</t>
  </si>
  <si>
    <t>Elwyn Rupp</t>
  </si>
  <si>
    <t>Kristofer Fuster</t>
  </si>
  <si>
    <t>Kandy Verson</t>
  </si>
  <si>
    <t>Catlin Mixon</t>
  </si>
  <si>
    <t>Teddie Ritchard</t>
  </si>
  <si>
    <t>Bartholemy Franks</t>
  </si>
  <si>
    <t>Ynes Cobley</t>
  </si>
  <si>
    <t>Nathalie Kinworthy</t>
  </si>
  <si>
    <t>Chandra Slaney</t>
  </si>
  <si>
    <t>Staffard Lawie</t>
  </si>
  <si>
    <t>Kinny Ridges</t>
  </si>
  <si>
    <t>Hashim Giovannini</t>
  </si>
  <si>
    <t>Addy Provest</t>
  </si>
  <si>
    <t>Blondie Hugonet</t>
  </si>
  <si>
    <t>Kingsley Delve</t>
  </si>
  <si>
    <t>Onida Harbar</t>
  </si>
  <si>
    <t>Aleda Tomasik</t>
  </si>
  <si>
    <t>Reagan Karlsson</t>
  </si>
  <si>
    <t>Lilian Gullivent</t>
  </si>
  <si>
    <t>Malinde Leamy</t>
  </si>
  <si>
    <t>Vanna Wearn</t>
  </si>
  <si>
    <t>Kaitlyn Renols</t>
  </si>
  <si>
    <t>Selene Runcieman</t>
  </si>
  <si>
    <t>Meir Clowsley</t>
  </si>
  <si>
    <t>Briney Sket</t>
  </si>
  <si>
    <t>Arlina Vatini</t>
  </si>
  <si>
    <t>Hillary Charnley</t>
  </si>
  <si>
    <t>Joline Boddington</t>
  </si>
  <si>
    <t>Julie Slides</t>
  </si>
  <si>
    <t>Abagail McAline</t>
  </si>
  <si>
    <t>Judah Chessel</t>
  </si>
  <si>
    <t>Salmon Secombe</t>
  </si>
  <si>
    <t>Lani Thal</t>
  </si>
  <si>
    <t>Dona Hegarty</t>
  </si>
  <si>
    <t>Sapphira Dormand</t>
  </si>
  <si>
    <t>Kissee McKinless</t>
  </si>
  <si>
    <t>Milt Domengue</t>
  </si>
  <si>
    <t>Letizia Holbie</t>
  </si>
  <si>
    <t>Alister Stygall</t>
  </si>
  <si>
    <t>Gerek Dabels</t>
  </si>
  <si>
    <t>Selina Kytley</t>
  </si>
  <si>
    <t>Rorke Aluard</t>
  </si>
  <si>
    <t>Sax Baselio</t>
  </si>
  <si>
    <t>Wat Loughhead</t>
  </si>
  <si>
    <t>Estella Ianiello</t>
  </si>
  <si>
    <t>Brannon Lang</t>
  </si>
  <si>
    <t>Burgess Trevon</t>
  </si>
  <si>
    <t>Caril Disbury</t>
  </si>
  <si>
    <t>Ede Caser</t>
  </si>
  <si>
    <t>Tait Cordeau</t>
  </si>
  <si>
    <t>Cher Tillerton</t>
  </si>
  <si>
    <t>Alvan Stellino</t>
  </si>
  <si>
    <t>Cullen Pagen</t>
  </si>
  <si>
    <t>Shaun Spary</t>
  </si>
  <si>
    <t>Daven Zimmermanns</t>
  </si>
  <si>
    <t>Thea Rawstorn</t>
  </si>
  <si>
    <t>Ives Bonnette</t>
  </si>
  <si>
    <t>Vernen Gerring</t>
  </si>
  <si>
    <t>Mellisent Slaten</t>
  </si>
  <si>
    <t>Oran Farress</t>
  </si>
  <si>
    <t>Bevvy Minelli</t>
  </si>
  <si>
    <t>Lion Pimblott</t>
  </si>
  <si>
    <t>Grannie Cawdery</t>
  </si>
  <si>
    <t>Raimundo Alexandrescu</t>
  </si>
  <si>
    <t>Ophelie Fairn</t>
  </si>
  <si>
    <t>Elisabeth Piola</t>
  </si>
  <si>
    <t>Sammie Braghini</t>
  </si>
  <si>
    <t>Dudley Epp</t>
  </si>
  <si>
    <t>Nye Tersay</t>
  </si>
  <si>
    <t>Vance McInerney</t>
  </si>
  <si>
    <t>Wes Clows</t>
  </si>
  <si>
    <t>Aloin Mackness</t>
  </si>
  <si>
    <t>Caryl Huntington</t>
  </si>
  <si>
    <t>Rosella Danilyuk</t>
  </si>
  <si>
    <t>Dotty Grimme</t>
  </si>
  <si>
    <t>Ev Bradly</t>
  </si>
  <si>
    <t>Leonidas Starcks</t>
  </si>
  <si>
    <t>Ernestus Bilovsky</t>
  </si>
  <si>
    <t>Gerladina Branscombe</t>
  </si>
  <si>
    <t>Rochette Hayden</t>
  </si>
  <si>
    <t>Chrisy O'Nion</t>
  </si>
  <si>
    <t>Aurelia Passmore</t>
  </si>
  <si>
    <t>Westleigh Deporte</t>
  </si>
  <si>
    <t>Creight Gabotti</t>
  </si>
  <si>
    <t>Jannel Pevsner</t>
  </si>
  <si>
    <t>Lucita Gridley</t>
  </si>
  <si>
    <t>Des Boud</t>
  </si>
  <si>
    <t>Sheila-kathryn Britto</t>
  </si>
  <si>
    <t>Christabel Kenshole</t>
  </si>
  <si>
    <t>Ilysa Collough</t>
  </si>
  <si>
    <t>Isaac Claibourn</t>
  </si>
  <si>
    <t>Dunstan Devita</t>
  </si>
  <si>
    <t>King Titmus</t>
  </si>
  <si>
    <t>Wilden Baudrey</t>
  </si>
  <si>
    <t>Nelle Godart</t>
  </si>
  <si>
    <t>Rossy Knutsen</t>
  </si>
  <si>
    <t>Cobby Loveard</t>
  </si>
  <si>
    <t>Loy Handsheart</t>
  </si>
  <si>
    <t>Emmalee Henken</t>
  </si>
  <si>
    <t>Parry Toplis</t>
  </si>
  <si>
    <t>Garry Bode</t>
  </si>
  <si>
    <t>Kamillah Howatt</t>
  </si>
  <si>
    <t>Nariko Jaffra</t>
  </si>
  <si>
    <t>Orlan Soutter</t>
  </si>
  <si>
    <t>Clarabelle Cosson</t>
  </si>
  <si>
    <t>Tonya Vedeshkin</t>
  </si>
  <si>
    <t>Alfie Muscat</t>
  </si>
  <si>
    <t>Adina Grossier</t>
  </si>
  <si>
    <t>Celie Oleszcuk</t>
  </si>
  <si>
    <t>Hyacinthe Blasl</t>
  </si>
  <si>
    <t>Hilario Zorzutti</t>
  </si>
  <si>
    <t>Odella Sirkett</t>
  </si>
  <si>
    <t>Pinchas Dillamore</t>
  </si>
  <si>
    <t>Gram Geerits</t>
  </si>
  <si>
    <t>Sondra Roubottom</t>
  </si>
  <si>
    <t>Mair Jantel</t>
  </si>
  <si>
    <t>Eddie Craigmyle</t>
  </si>
  <si>
    <t>Thatch Verma</t>
  </si>
  <si>
    <t>Rawley Cranmer</t>
  </si>
  <si>
    <t>Ody Napoli</t>
  </si>
  <si>
    <t>Kinsley Kissack</t>
  </si>
  <si>
    <t>Salim Bellingham</t>
  </si>
  <si>
    <t>Gordie Kilshaw</t>
  </si>
  <si>
    <t>Farly Boichat</t>
  </si>
  <si>
    <t>Forster Miguel</t>
  </si>
  <si>
    <t>Liva Pepperell</t>
  </si>
  <si>
    <t>Euphemia Nacey</t>
  </si>
  <si>
    <t>Emerson Stollenberg</t>
  </si>
  <si>
    <t>Oby Wassell</t>
  </si>
  <si>
    <t>Dame Brakewell</t>
  </si>
  <si>
    <t>Jessee Serrier</t>
  </si>
  <si>
    <t>Linda Broomhall</t>
  </si>
  <si>
    <t>Dolli Dibb</t>
  </si>
  <si>
    <t>Markus Hardi</t>
  </si>
  <si>
    <t>Emma Meneghi</t>
  </si>
  <si>
    <t>Phillip Rocks</t>
  </si>
  <si>
    <t>Tony Westgarth</t>
  </si>
  <si>
    <t>Lenci Brantzen</t>
  </si>
  <si>
    <t>Caressa Colbert</t>
  </si>
  <si>
    <t>Port Gabbetis</t>
  </si>
  <si>
    <t>Levey Greathead</t>
  </si>
  <si>
    <t>Devondra Stringer</t>
  </si>
  <si>
    <t>Peirce Worsley</t>
  </si>
  <si>
    <t>Stormi Rawkesby</t>
  </si>
  <si>
    <t>Manuel McCuthais</t>
  </si>
  <si>
    <t>Balduin Denkel</t>
  </si>
  <si>
    <t>Winston Matisse</t>
  </si>
  <si>
    <t>Daryl Gutcher</t>
  </si>
  <si>
    <t>Thain Vawton</t>
  </si>
  <si>
    <t>Joane Brislane</t>
  </si>
  <si>
    <t>Dana Mably</t>
  </si>
  <si>
    <t>Una Treece</t>
  </si>
  <si>
    <t>Coriss Relph</t>
  </si>
  <si>
    <t>Betteann Quiddington</t>
  </si>
  <si>
    <t>Cassandra Bowra</t>
  </si>
  <si>
    <t>Florella Gomm</t>
  </si>
  <si>
    <t>Mordecai Heugel</t>
  </si>
  <si>
    <t>Maria Bridywater</t>
  </si>
  <si>
    <t>Derril Ubsdell</t>
  </si>
  <si>
    <t>Armando Guitel</t>
  </si>
  <si>
    <t>Catlaina Moakson</t>
  </si>
  <si>
    <t>Janos Legges</t>
  </si>
  <si>
    <t>Giordano Abrahmovici</t>
  </si>
  <si>
    <t>Sonnie Hardy</t>
  </si>
  <si>
    <t>Robenia Le Pruvost</t>
  </si>
  <si>
    <t>Osbert Abbate</t>
  </si>
  <si>
    <t>Rheba Konzel</t>
  </si>
  <si>
    <t>Lorena Veneur</t>
  </si>
  <si>
    <t>Ced Sherratt</t>
  </si>
  <si>
    <t>Timmy Jossel</t>
  </si>
  <si>
    <t>Roseline Pittem</t>
  </si>
  <si>
    <t>Eadie Upson</t>
  </si>
  <si>
    <t>Mahala Sibille</t>
  </si>
  <si>
    <t>Araldo Zellick</t>
  </si>
  <si>
    <t>Oralla Stroder</t>
  </si>
  <si>
    <t>Sheffie Ughini</t>
  </si>
  <si>
    <t>Farlie Kaye</t>
  </si>
  <si>
    <t>Tallulah Massie</t>
  </si>
  <si>
    <t>Olva Elmore</t>
  </si>
  <si>
    <t>Tersina Shellibeer</t>
  </si>
  <si>
    <t>Juline Glas</t>
  </si>
  <si>
    <t>Josefa Peddowe</t>
  </si>
  <si>
    <t>Sigismundo Waterhowse</t>
  </si>
  <si>
    <t>Aaron Vesty</t>
  </si>
  <si>
    <t>Belva Westgate</t>
  </si>
  <si>
    <t>Mehetabel Dundridge</t>
  </si>
  <si>
    <t>Scarface Livezley</t>
  </si>
  <si>
    <t>Berthe Rounsefell</t>
  </si>
  <si>
    <t>Rosamund Dainty</t>
  </si>
  <si>
    <t>Sheelah Boyall</t>
  </si>
  <si>
    <t>Merrile Haggata</t>
  </si>
  <si>
    <t>Katrina Maylam</t>
  </si>
  <si>
    <t>Zak Whelband</t>
  </si>
  <si>
    <t>Colly Roseby</t>
  </si>
  <si>
    <t>Gerome Losemann</t>
  </si>
  <si>
    <t>Christin Skalls</t>
  </si>
  <si>
    <t>Mervin Peat</t>
  </si>
  <si>
    <t>Damien Figger</t>
  </si>
  <si>
    <t>Polly Syrett</t>
  </si>
  <si>
    <t>Anthea Renals</t>
  </si>
  <si>
    <t>Madelene Helkin</t>
  </si>
  <si>
    <t>Amber Dearth</t>
  </si>
  <si>
    <t>Joelie Wabey</t>
  </si>
  <si>
    <t>Devina Blanning</t>
  </si>
  <si>
    <t>Isaiah Guerrero</t>
  </si>
  <si>
    <t>Biron Likly</t>
  </si>
  <si>
    <t>Sherwin St. Queintain</t>
  </si>
  <si>
    <t>Haley Peaseman</t>
  </si>
  <si>
    <t>Bruis Johananov</t>
  </si>
  <si>
    <t>Zachery Portugal</t>
  </si>
  <si>
    <t>Georgette Barltrop</t>
  </si>
  <si>
    <t>Shane Bastide</t>
  </si>
  <si>
    <t>Chad Ornillos</t>
  </si>
  <si>
    <t>Kyla Duckitt</t>
  </si>
  <si>
    <t>Layla Samter</t>
  </si>
  <si>
    <t>Northrop Elleton</t>
  </si>
  <si>
    <t>Daven Hartzenberg</t>
  </si>
  <si>
    <t>Gypsy Zimmermanns</t>
  </si>
  <si>
    <t>Ty Iverson</t>
  </si>
  <si>
    <t>Eden Pohlke</t>
  </si>
  <si>
    <t>Ber Steggals</t>
  </si>
  <si>
    <t>Wang Vlasenkov</t>
  </si>
  <si>
    <t>Terrance Nixon</t>
  </si>
  <si>
    <t>Finn Sarsons</t>
  </si>
  <si>
    <t>Vinson Soughton</t>
  </si>
  <si>
    <t>Joane Birden</t>
  </si>
  <si>
    <t>Gale Horrod</t>
  </si>
  <si>
    <t>Sholom Sabbin</t>
  </si>
  <si>
    <t>Lacy Guilloud</t>
  </si>
  <si>
    <t>Connie Orans</t>
  </si>
  <si>
    <t>Ignaz Meriot</t>
  </si>
  <si>
    <t>Virginie Benko</t>
  </si>
  <si>
    <t>Gui Donald</t>
  </si>
  <si>
    <t>Benyamin Lyenyng</t>
  </si>
  <si>
    <t>Bradley Hartshorn</t>
  </si>
  <si>
    <t>Westley Davisson</t>
  </si>
  <si>
    <t>Alena Tewelson</t>
  </si>
  <si>
    <t>Thayne Jarvis</t>
  </si>
  <si>
    <t>Nadya Commusso</t>
  </si>
  <si>
    <t>Tulley Handrock</t>
  </si>
  <si>
    <t>Riva MacNamee</t>
  </si>
  <si>
    <t>Marlyn Balam</t>
  </si>
  <si>
    <t>Danita Fallen</t>
  </si>
  <si>
    <t>Gloriane Styles</t>
  </si>
  <si>
    <t>Skyler Dubbin</t>
  </si>
  <si>
    <t>Darrell Dahmke</t>
  </si>
  <si>
    <t>Neils Worsell</t>
  </si>
  <si>
    <t>Kelley Jent</t>
  </si>
  <si>
    <t>Humphrey Finders</t>
  </si>
  <si>
    <t>Shandra Blincko</t>
  </si>
  <si>
    <t>Kristopher Merryfield</t>
  </si>
  <si>
    <t>Vivyanne Dederich</t>
  </si>
  <si>
    <t>Felecia Danilchev</t>
  </si>
  <si>
    <t>Dollie Bravey</t>
  </si>
  <si>
    <t>Ody Hindshaw</t>
  </si>
  <si>
    <t>Lissa Couroy</t>
  </si>
  <si>
    <t>Zora Jantel</t>
  </si>
  <si>
    <t>Elliot Stoddart</t>
  </si>
  <si>
    <t>Evangelin Callington</t>
  </si>
  <si>
    <t>Leone Ledgister</t>
  </si>
  <si>
    <t>Seline MacGhee</t>
  </si>
  <si>
    <t>Aloysia Vertey</t>
  </si>
  <si>
    <t>Caressa Curmi</t>
  </si>
  <si>
    <t>Eugenius Hardware</t>
  </si>
  <si>
    <t>Doug Towndrow</t>
  </si>
  <si>
    <t>Tris Tobias</t>
  </si>
  <si>
    <t>Ozzie Swiffen</t>
  </si>
  <si>
    <t>Rita Fogarty</t>
  </si>
  <si>
    <t>Rossie Sijmons</t>
  </si>
  <si>
    <t>Ber Lindenfeld</t>
  </si>
  <si>
    <t>Gertie Johl</t>
  </si>
  <si>
    <t>Athene Bouldstridge</t>
  </si>
  <si>
    <t>Sigismondo Diperaus</t>
  </si>
  <si>
    <t>Nona Wipper</t>
  </si>
  <si>
    <t>Lonnard Tompkin</t>
  </si>
  <si>
    <t>Kincaid Sibley</t>
  </si>
  <si>
    <t>Meg Carlozzi</t>
  </si>
  <si>
    <t>Catherina Heselwood</t>
  </si>
  <si>
    <t>Stanton Petts</t>
  </si>
  <si>
    <t>Tessie Sircomb</t>
  </si>
  <si>
    <t>Barb Healeas</t>
  </si>
  <si>
    <t>Ivar Axston</t>
  </si>
  <si>
    <t>Kayla Bruhke</t>
  </si>
  <si>
    <t>Katinka Pettinger</t>
  </si>
  <si>
    <t>Elayne Ekless</t>
  </si>
  <si>
    <t>Roxane Blunsum</t>
  </si>
  <si>
    <t>Oralla Helis</t>
  </si>
  <si>
    <t>Josi Chessum</t>
  </si>
  <si>
    <t>Dara Crewe</t>
  </si>
  <si>
    <t>Arie Jakes</t>
  </si>
  <si>
    <t>Chaunce Southerell</t>
  </si>
  <si>
    <t>Hurley Futcher</t>
  </si>
  <si>
    <t>Simone Blyde</t>
  </si>
  <si>
    <t>Aime Garbutt</t>
  </si>
  <si>
    <t>Reinald Christaeas</t>
  </si>
  <si>
    <t>Kasey Richemond</t>
  </si>
  <si>
    <t>Jeri Lindstedt</t>
  </si>
  <si>
    <t>Scarlett Wyett</t>
  </si>
  <si>
    <t>Marjory Bossingham</t>
  </si>
  <si>
    <t>Christyna Seamon</t>
  </si>
  <si>
    <t>Boigie Copcott</t>
  </si>
  <si>
    <t>Emylee Spratley</t>
  </si>
  <si>
    <t>Derek Geist</t>
  </si>
  <si>
    <t>Hunter Minchinton</t>
  </si>
  <si>
    <t>Herman Shoebridge</t>
  </si>
  <si>
    <t>Calv Bucklan</t>
  </si>
  <si>
    <t>Lonee Doncom</t>
  </si>
  <si>
    <t>Vincenty Smullen</t>
  </si>
  <si>
    <t>Carmelle Achromov</t>
  </si>
  <si>
    <t>Kellie Mandell</t>
  </si>
  <si>
    <t>Nert Jaquemar</t>
  </si>
  <si>
    <t>Cissiee Borne</t>
  </si>
  <si>
    <t>Judye Hoyles</t>
  </si>
  <si>
    <t>Ralph MacCoughen</t>
  </si>
  <si>
    <t>Wells Lyston</t>
  </si>
  <si>
    <t>Artur Giacomelli</t>
  </si>
  <si>
    <t>Oneida Lorek</t>
  </si>
  <si>
    <t>Lindi Savage</t>
  </si>
  <si>
    <t>Faustina Francescotti</t>
  </si>
  <si>
    <t>Borden Bezley</t>
  </si>
  <si>
    <t>Eldridge Grills</t>
  </si>
  <si>
    <t>Fulvia Eadmead</t>
  </si>
  <si>
    <t>Saudra Farra</t>
  </si>
  <si>
    <t>Deny Pates</t>
  </si>
  <si>
    <t>Lissi Ludye</t>
  </si>
  <si>
    <t>Grange Espin</t>
  </si>
  <si>
    <t>Kinnie Tolson</t>
  </si>
  <si>
    <t>Phaedra Roff</t>
  </si>
  <si>
    <t>Kasper Salt</t>
  </si>
  <si>
    <t>Ruperta Ortega</t>
  </si>
  <si>
    <t>Kennie Goodbourn</t>
  </si>
  <si>
    <t>Darrin Wandrach</t>
  </si>
  <si>
    <t>Quintana Kubat</t>
  </si>
  <si>
    <t>Dexter Eaden</t>
  </si>
  <si>
    <t>Davon Spere</t>
  </si>
  <si>
    <t>Finley Churchman</t>
  </si>
  <si>
    <t>Gabbey Wrates</t>
  </si>
  <si>
    <t>Livy Theobald</t>
  </si>
  <si>
    <t>Morly Vasilov</t>
  </si>
  <si>
    <t>Peta Porson</t>
  </si>
  <si>
    <t>Aurora Hawe</t>
  </si>
  <si>
    <t>Gar Hebditch</t>
  </si>
  <si>
    <t>Stephie Janku</t>
  </si>
  <si>
    <t>Miguela Raikes</t>
  </si>
  <si>
    <t>Cletis Wikey</t>
  </si>
  <si>
    <t>Stanton Momery</t>
  </si>
  <si>
    <t>Brodie Manuele</t>
  </si>
  <si>
    <t>Susie Bordman</t>
  </si>
  <si>
    <t>Sansone Willimot</t>
  </si>
  <si>
    <t>Mari Phebee</t>
  </si>
  <si>
    <t>Myrvyn Piscopiello</t>
  </si>
  <si>
    <t>Ula McFeate</t>
  </si>
  <si>
    <t>Dorice Blankau</t>
  </si>
  <si>
    <t>Audrye Hoggan</t>
  </si>
  <si>
    <t>Osbert Heggs</t>
  </si>
  <si>
    <t>Taber Stiller</t>
  </si>
  <si>
    <t>Florida Sprigings</t>
  </si>
  <si>
    <t>Cybil Garfath</t>
  </si>
  <si>
    <t>Tod Herrema</t>
  </si>
  <si>
    <t>Royall Dallyn</t>
  </si>
  <si>
    <t>Spenser Inderwick</t>
  </si>
  <si>
    <t>Leah Kendrick</t>
  </si>
  <si>
    <t>Barty Coulter</t>
  </si>
  <si>
    <t>Robert Leale</t>
  </si>
  <si>
    <t>Felipe Doey</t>
  </si>
  <si>
    <t>Culley Stoves</t>
  </si>
  <si>
    <t>Alyce Lantoph</t>
  </si>
  <si>
    <t>Beret Laise</t>
  </si>
  <si>
    <t>Ernesto Bousler</t>
  </si>
  <si>
    <t>Cristy Rozycki</t>
  </si>
  <si>
    <t>Foss Strangman</t>
  </si>
  <si>
    <t>Grove Utterson</t>
  </si>
  <si>
    <t>Stanley Showalter</t>
  </si>
  <si>
    <t>Jenny Stranio</t>
  </si>
  <si>
    <t>Manny Tomkin</t>
  </si>
  <si>
    <t>Corrianne Darlington</t>
  </si>
  <si>
    <t>Leslie Franzen</t>
  </si>
  <si>
    <t>Vanna Smedley</t>
  </si>
  <si>
    <t>Brigit Roon</t>
  </si>
  <si>
    <t>Bastien Dani</t>
  </si>
  <si>
    <t>Jobina Covendon</t>
  </si>
  <si>
    <t>Fairlie Banes</t>
  </si>
  <si>
    <t>Wynne Husband</t>
  </si>
  <si>
    <t>Mathian Mulcaster</t>
  </si>
  <si>
    <t>Horatius Ausello</t>
  </si>
  <si>
    <t>Odie Poultney</t>
  </si>
  <si>
    <t>Ahmad Damrell</t>
  </si>
  <si>
    <t>Lurline Longmire</t>
  </si>
  <si>
    <t>Bellina Physic</t>
  </si>
  <si>
    <t>Hazel Toderini</t>
  </si>
  <si>
    <t>Hannie Wathen</t>
  </si>
  <si>
    <t>Marion Beyne</t>
  </si>
  <si>
    <t>Nolana Shipley</t>
  </si>
  <si>
    <t>Eb Gotter</t>
  </si>
  <si>
    <t>Hi Samet</t>
  </si>
  <si>
    <t>Ly Rex</t>
  </si>
  <si>
    <t>Filbert Keeling</t>
  </si>
  <si>
    <t>Iver Learmount</t>
  </si>
  <si>
    <t>Lanette Mufford</t>
  </si>
  <si>
    <t>Audra Farrimond</t>
  </si>
  <si>
    <t>Norene Cork</t>
  </si>
  <si>
    <t>Ingaberg Dalzell</t>
  </si>
  <si>
    <t>Graehme Chantler</t>
  </si>
  <si>
    <t>Amory Lutton</t>
  </si>
  <si>
    <t>Nicolina Andersen</t>
  </si>
  <si>
    <t>Karl Ellins</t>
  </si>
  <si>
    <t>Laurene Mallock</t>
  </si>
  <si>
    <t>Wildon Reaper</t>
  </si>
  <si>
    <t>Brandise Scanlan</t>
  </si>
  <si>
    <t>Pippy Wabey</t>
  </si>
  <si>
    <t>Jodi Loads</t>
  </si>
  <si>
    <t>Tabbie Brian</t>
  </si>
  <si>
    <t>Engelbert Foxworthy</t>
  </si>
  <si>
    <t>Aguie Wisbey</t>
  </si>
  <si>
    <t>Drusilla Pyrah</t>
  </si>
  <si>
    <t>Pascal Steketee</t>
  </si>
  <si>
    <t>Bride Whyard</t>
  </si>
  <si>
    <t>Denver Brimicombe</t>
  </si>
  <si>
    <t>Mattie Godin</t>
  </si>
  <si>
    <t>Ingelbert Maymond</t>
  </si>
  <si>
    <t>Annice Bauldrey</t>
  </si>
  <si>
    <t>Kelvin Colegrove</t>
  </si>
  <si>
    <t>Kelli Wildash</t>
  </si>
  <si>
    <t>Elston Pennigar</t>
  </si>
  <si>
    <t>Zacharia Cuttings</t>
  </si>
  <si>
    <t>Rubetta Formie</t>
  </si>
  <si>
    <t>Fair Lewens</t>
  </si>
  <si>
    <t>Laurice Kinzel</t>
  </si>
  <si>
    <t>Errick Polotti</t>
  </si>
  <si>
    <t>Don Mulliner</t>
  </si>
  <si>
    <t>Elwira Novotna</t>
  </si>
  <si>
    <t>Marchall Ringham</t>
  </si>
  <si>
    <t>Nellie Jerosch</t>
  </si>
  <si>
    <t>Jennette Jennens</t>
  </si>
  <si>
    <t>Milt Urquhart</t>
  </si>
  <si>
    <t>Pavia Gingel</t>
  </si>
  <si>
    <t>Jessika Delwater</t>
  </si>
  <si>
    <t>Klaus Leaman</t>
  </si>
  <si>
    <t>Babb Lynskey</t>
  </si>
  <si>
    <t>Leicester Chimenti</t>
  </si>
  <si>
    <t>Dario Waleworke</t>
  </si>
  <si>
    <t>Car Curley</t>
  </si>
  <si>
    <t>Raf Saill</t>
  </si>
  <si>
    <t>Lizette Goodwin</t>
  </si>
  <si>
    <t>Milzie Tout</t>
  </si>
  <si>
    <t>Ezequiel Ottawell</t>
  </si>
  <si>
    <t>Hughie Tarney</t>
  </si>
  <si>
    <t>Doralia Hanhardt</t>
  </si>
  <si>
    <t>Merrile Drury</t>
  </si>
  <si>
    <t>Norri Cod</t>
  </si>
  <si>
    <t>Livy Reyne</t>
  </si>
  <si>
    <t>Moyna Eam</t>
  </si>
  <si>
    <t>Jaquelyn Vittori</t>
  </si>
  <si>
    <t>Maurice Dzenisenka</t>
  </si>
  <si>
    <t>Neely Pumfrett</t>
  </si>
  <si>
    <t>Lynsey Ghioni</t>
  </si>
  <si>
    <t>Bailie Shortall</t>
  </si>
  <si>
    <t>Donica Zavattero</t>
  </si>
  <si>
    <t>Coreen Stow</t>
  </si>
  <si>
    <t>Kristy Mughal</t>
  </si>
  <si>
    <t>Chauncey Wardrope</t>
  </si>
  <si>
    <t>Haze Cutridge</t>
  </si>
  <si>
    <t>Brannon Moisey</t>
  </si>
  <si>
    <t>Tamas Morby</t>
  </si>
  <si>
    <t>Finn Kirk</t>
  </si>
  <si>
    <t>Patsy Conneau</t>
  </si>
  <si>
    <t>Booth Bridgens</t>
  </si>
  <si>
    <t>Clemmy Hartle</t>
  </si>
  <si>
    <t>Leodora Koppen</t>
  </si>
  <si>
    <t>Sheff Wilsdon</t>
  </si>
  <si>
    <t>Alard Bavester</t>
  </si>
  <si>
    <t>Minni Seres</t>
  </si>
  <si>
    <t>Olivero Edelman</t>
  </si>
  <si>
    <t>Nessie Espinas</t>
  </si>
  <si>
    <t>Norina Parlatt</t>
  </si>
  <si>
    <t>Odell Imos</t>
  </si>
  <si>
    <t>Seward Battista</t>
  </si>
  <si>
    <t>Winthrop Sankey</t>
  </si>
  <si>
    <t>Woodman Ligertwood</t>
  </si>
  <si>
    <t>Kore MacKilroe</t>
  </si>
  <si>
    <t>El Chellam</t>
  </si>
  <si>
    <t>Lemmy Bottell</t>
  </si>
  <si>
    <t>Giffy Spillane</t>
  </si>
  <si>
    <t>Temple Isaq</t>
  </si>
  <si>
    <t>Lenette McNeely</t>
  </si>
  <si>
    <t>Aluin McCloch</t>
  </si>
  <si>
    <t>Bernita Lealle</t>
  </si>
  <si>
    <t>Tabby Moles</t>
  </si>
  <si>
    <t>Cathryn Klempke</t>
  </si>
  <si>
    <t>Liz Magnar</t>
  </si>
  <si>
    <t>Vale Bonson</t>
  </si>
  <si>
    <t>Avigdor Keep</t>
  </si>
  <si>
    <t>Kamillah Wheatland</t>
  </si>
  <si>
    <t>Frederica Hearnaman</t>
  </si>
  <si>
    <t>Casey Rooper</t>
  </si>
  <si>
    <t>Chrissie D'Oyly</t>
  </si>
  <si>
    <t>Noby Rennicks</t>
  </si>
  <si>
    <t>Ange Cavil</t>
  </si>
  <si>
    <t>Enid Mickelwright</t>
  </si>
  <si>
    <t>Zed Teliga</t>
  </si>
  <si>
    <t>Honey Fryatt</t>
  </si>
  <si>
    <t>Franky Doxey</t>
  </si>
  <si>
    <t>Margaretta Immings</t>
  </si>
  <si>
    <t>Kassi Hadwin</t>
  </si>
  <si>
    <t>Gilligan Cope</t>
  </si>
  <si>
    <t>Juliane Charity</t>
  </si>
  <si>
    <t>Shellysheldon Richfield</t>
  </si>
  <si>
    <t>Suzanne Dominey</t>
  </si>
  <si>
    <t>Merrielle Bentzen</t>
  </si>
  <si>
    <t>Loren O'Neill</t>
  </si>
  <si>
    <t>Latia Skim</t>
  </si>
  <si>
    <t>Desiree Cerie</t>
  </si>
  <si>
    <t>Boony Walley</t>
  </si>
  <si>
    <t>Birdie Baskerville</t>
  </si>
  <si>
    <t>Keelia Langhorne</t>
  </si>
  <si>
    <t>Noreen Braycotton</t>
  </si>
  <si>
    <t>Viviyan Lounds</t>
  </si>
  <si>
    <t>Wesley Dunrige</t>
  </si>
  <si>
    <t>Mela Stancer</t>
  </si>
  <si>
    <t>Wilona Maggorini</t>
  </si>
  <si>
    <t>Jaymie Espasa</t>
  </si>
  <si>
    <t>Ignatius Brandrick</t>
  </si>
  <si>
    <t>Kerwin Eydel</t>
  </si>
  <si>
    <t>Emelia Cartin</t>
  </si>
  <si>
    <t>Brendan Storey</t>
  </si>
  <si>
    <t>Ferdy Vickors</t>
  </si>
  <si>
    <t>Arvin Blowne</t>
  </si>
  <si>
    <t>Benito Gullifant</t>
  </si>
  <si>
    <t>Chev Francisco</t>
  </si>
  <si>
    <t>Dorian Minillo</t>
  </si>
  <si>
    <t>Gawain McCheyne</t>
  </si>
  <si>
    <t>Traci Schiesterl</t>
  </si>
  <si>
    <t>Valaree Stammirs</t>
  </si>
  <si>
    <t>Delainey Onele</t>
  </si>
  <si>
    <t>Wye Baversor</t>
  </si>
  <si>
    <t>Deb Youhill</t>
  </si>
  <si>
    <t>Gamaliel Boyn</t>
  </si>
  <si>
    <t>Horatio Baise</t>
  </si>
  <si>
    <t>Trace Frentz</t>
  </si>
  <si>
    <t>Fitzgerald Edgler</t>
  </si>
  <si>
    <t>Nikolaus Minty</t>
  </si>
  <si>
    <t>Cameron Densumbe</t>
  </si>
  <si>
    <t>Davidde Bodell</t>
  </si>
  <si>
    <t>Dari Bloomfield</t>
  </si>
  <si>
    <t>Clayson Crone</t>
  </si>
  <si>
    <t>Sophronia Broadhurst</t>
  </si>
  <si>
    <t>Halsy Chastaing</t>
  </si>
  <si>
    <t>Ginger Dacks</t>
  </si>
  <si>
    <t>Adrian Goodbarr</t>
  </si>
  <si>
    <t>Arley Yexley</t>
  </si>
  <si>
    <t>Edna Bortolozzi</t>
  </si>
  <si>
    <t>Wittie Steanyng</t>
  </si>
  <si>
    <t>Nell Walworche</t>
  </si>
  <si>
    <t>Caralie Cubin</t>
  </si>
  <si>
    <t>Tripp O'Tierney</t>
  </si>
  <si>
    <t>Jareb Bluschke</t>
  </si>
  <si>
    <t>Florri Noyes</t>
  </si>
  <si>
    <t>Smith Lintill</t>
  </si>
  <si>
    <t>Hallsy Gittings</t>
  </si>
  <si>
    <t>Clarette Barham</t>
  </si>
  <si>
    <t>Octavius Yoseloff</t>
  </si>
  <si>
    <t>Hollyanne Tingle</t>
  </si>
  <si>
    <t>Sumner Stadding</t>
  </si>
  <si>
    <t>Daffy Proven</t>
  </si>
  <si>
    <t>Shaine Ewbanche</t>
  </si>
  <si>
    <t>Kareem Rowney</t>
  </si>
  <si>
    <t>Cooper Rowet</t>
  </si>
  <si>
    <t>Russell Bernlin</t>
  </si>
  <si>
    <t>Isabeau Grigor</t>
  </si>
  <si>
    <t>Willy Atwell</t>
  </si>
  <si>
    <t>Mike Baguley</t>
  </si>
  <si>
    <t>Hadlee Brandoni</t>
  </si>
  <si>
    <t>Uriah Dahlberg</t>
  </si>
  <si>
    <t>Ozzie Girardeau</t>
  </si>
  <si>
    <t>Frankie Schult</t>
  </si>
  <si>
    <t>Elianora Ledington</t>
  </si>
  <si>
    <t>Bertie McIlhone</t>
  </si>
  <si>
    <t>Glennie Jepson</t>
  </si>
  <si>
    <t>Krista Carles</t>
  </si>
  <si>
    <t>Artus Miere</t>
  </si>
  <si>
    <t>Sandra Blackley</t>
  </si>
  <si>
    <t>Kimberly Glanister</t>
  </si>
  <si>
    <t>Faythe Kigelman</t>
  </si>
  <si>
    <t>Rubi Faivre</t>
  </si>
  <si>
    <t>Barry Moxham</t>
  </si>
  <si>
    <t>Noelle Simonsson</t>
  </si>
  <si>
    <t>Jeffie Iacomettii</t>
  </si>
  <si>
    <t>Chariot Kippling</t>
  </si>
  <si>
    <t>Kinnie Jerratsch</t>
  </si>
  <si>
    <t>Sile Stivens</t>
  </si>
  <si>
    <t>Olive Coggon</t>
  </si>
  <si>
    <t>Alain Quarrell</t>
  </si>
  <si>
    <t>Godiva Probert</t>
  </si>
  <si>
    <t>Kyla Burlay</t>
  </si>
  <si>
    <t>Manfred Langrish</t>
  </si>
  <si>
    <t>Loren Curness</t>
  </si>
  <si>
    <t>Wenonah Silley</t>
  </si>
  <si>
    <t>Camile Dowdam</t>
  </si>
  <si>
    <t>Vinnie MacClancey</t>
  </si>
  <si>
    <t>Giovanni Springett</t>
  </si>
  <si>
    <t>Collin Columbell</t>
  </si>
  <si>
    <t>Jeremias Rissom</t>
  </si>
  <si>
    <t>Jasmina MacAllen</t>
  </si>
  <si>
    <t>Berky Rossborough</t>
  </si>
  <si>
    <t>Bobbie Pieroni</t>
  </si>
  <si>
    <t>Dianna Sacker</t>
  </si>
  <si>
    <t>Ivie Ventham</t>
  </si>
  <si>
    <t>Carny Hodjetts</t>
  </si>
  <si>
    <t>Sam Cicchitello</t>
  </si>
  <si>
    <t>Lindi Castenda</t>
  </si>
  <si>
    <t>Hymie Fielders</t>
  </si>
  <si>
    <t>Caitlin Fergyson</t>
  </si>
  <si>
    <t>Vivie Warrender</t>
  </si>
  <si>
    <t>Dee dee Hendrichs</t>
  </si>
  <si>
    <t>Galen Spong</t>
  </si>
  <si>
    <t>Hallie Sherrocks</t>
  </si>
  <si>
    <t>Taber Ody</t>
  </si>
  <si>
    <t>Baldwin Lindegard</t>
  </si>
  <si>
    <t>Atlante Jenkerson</t>
  </si>
  <si>
    <t>De witt Roocroft</t>
  </si>
  <si>
    <t>Janine Outibridge</t>
  </si>
  <si>
    <t>Balduin Swindells</t>
  </si>
  <si>
    <t>Wiley Lambrook</t>
  </si>
  <si>
    <t>Purcell Tatam</t>
  </si>
  <si>
    <t>Gretal Etridge</t>
  </si>
  <si>
    <t>Ewart Gotcher</t>
  </si>
  <si>
    <t>Nedi Nisco</t>
  </si>
  <si>
    <t>Graeme Mowles</t>
  </si>
  <si>
    <t>Anita Albasini</t>
  </si>
  <si>
    <t>Waiter Punt</t>
  </si>
  <si>
    <t>Koral Caddies</t>
  </si>
  <si>
    <t>Ade Grist</t>
  </si>
  <si>
    <t>Corabelle Harroll</t>
  </si>
  <si>
    <t>Scarlet Gutherson</t>
  </si>
  <si>
    <t>Rupert Braban</t>
  </si>
  <si>
    <t>Deb Junes</t>
  </si>
  <si>
    <t>Itch Braund</t>
  </si>
  <si>
    <t>Alasdair Klee</t>
  </si>
  <si>
    <t>Durward Ayris</t>
  </si>
  <si>
    <t>Gerardo Upham</t>
  </si>
  <si>
    <t>Zandra D'Aguanno</t>
  </si>
  <si>
    <t>Shanda Jess</t>
  </si>
  <si>
    <t>Arlena Bunclark</t>
  </si>
  <si>
    <t>Arleen Liepins</t>
  </si>
  <si>
    <t>Valentina Harley</t>
  </si>
  <si>
    <t>Buddy Pittwood</t>
  </si>
  <si>
    <t>Harris Furneaux</t>
  </si>
  <si>
    <t>Doti Sexten</t>
  </si>
  <si>
    <t>Julianna Maps</t>
  </si>
  <si>
    <t>Denys Tilzey</t>
  </si>
  <si>
    <t>Pyotr Josskowitz</t>
  </si>
  <si>
    <t>Pavel Beeswing</t>
  </si>
  <si>
    <t>Homere Ambrosio</t>
  </si>
  <si>
    <t>Tabitha Crellim</t>
  </si>
  <si>
    <t>Harriot Dewbury</t>
  </si>
  <si>
    <t>Sampson MacKessock</t>
  </si>
  <si>
    <t>Kenna Glencorse</t>
  </si>
  <si>
    <t>Eugenia Perri</t>
  </si>
  <si>
    <t>Benedetto McCathie</t>
  </si>
  <si>
    <t>Lazaro Gartshore</t>
  </si>
  <si>
    <t>Pandora Brownell</t>
  </si>
  <si>
    <t>Francis Chaldecott</t>
  </si>
  <si>
    <t>Eleni Gosker</t>
  </si>
  <si>
    <t>Rich McAvaddy</t>
  </si>
  <si>
    <t>Taryn Jentet</t>
  </si>
  <si>
    <t>Preston Zannutti</t>
  </si>
  <si>
    <t>Tabor Feld</t>
  </si>
  <si>
    <t>Lexie De Mitris</t>
  </si>
  <si>
    <t>Tabina Lawson</t>
  </si>
  <si>
    <t>Ranee Yedy</t>
  </si>
  <si>
    <t>Eustacia Skakunas</t>
  </si>
  <si>
    <t>Ollie Gilyott</t>
  </si>
  <si>
    <t>Gardener Atcock</t>
  </si>
  <si>
    <t>Allsun Landon</t>
  </si>
  <si>
    <t>Carling Larmuth</t>
  </si>
  <si>
    <t>Gale Blood</t>
  </si>
  <si>
    <t>Jordon Whittek</t>
  </si>
  <si>
    <t>Dianne Georgeon</t>
  </si>
  <si>
    <t>Jamima Doorey</t>
  </si>
  <si>
    <t>Lynea Dimitrescu</t>
  </si>
  <si>
    <t>Lukas Curcher</t>
  </si>
  <si>
    <t>Jory Shorter</t>
  </si>
  <si>
    <t>Rollo Sheehy</t>
  </si>
  <si>
    <t>Brianne Andreichik</t>
  </si>
  <si>
    <t>Parke Gauson</t>
  </si>
  <si>
    <t>Angie Messham</t>
  </si>
  <si>
    <t>Dulcinea Cardoo</t>
  </si>
  <si>
    <t>Nerty Tripet</t>
  </si>
  <si>
    <t>Ingrim Tither</t>
  </si>
  <si>
    <t>Harriette Eshelby</t>
  </si>
  <si>
    <t>Saundra Goldstein</t>
  </si>
  <si>
    <t>Jarred Lovelace</t>
  </si>
  <si>
    <t>Bogey Hutchings</t>
  </si>
  <si>
    <t>Cyrillus Caulder</t>
  </si>
  <si>
    <t>Roddie Mullaney</t>
  </si>
  <si>
    <t>Donni Croxford</t>
  </si>
  <si>
    <t>Kristan Comellini</t>
  </si>
  <si>
    <t>Chrisse Eltune</t>
  </si>
  <si>
    <t>Miriam Creaven</t>
  </si>
  <si>
    <t>Clementine Bilfoot</t>
  </si>
  <si>
    <t>Caresse Nevins</t>
  </si>
  <si>
    <t>Winni Freschini</t>
  </si>
  <si>
    <t>Abby MacKereth</t>
  </si>
  <si>
    <t>Tessi Costigan</t>
  </si>
  <si>
    <t>Carolynn De Angelo</t>
  </si>
  <si>
    <t>Josiah Yurkov</t>
  </si>
  <si>
    <t>Pooh Tuddenham</t>
  </si>
  <si>
    <t>Iolanthe Sogg</t>
  </si>
  <si>
    <t>Matty Merwe</t>
  </si>
  <si>
    <t>Ambros Rings</t>
  </si>
  <si>
    <t>Nicky Daoust</t>
  </si>
  <si>
    <t>Riannon Strowthers</t>
  </si>
  <si>
    <t>Hilda D'Antuoni</t>
  </si>
  <si>
    <t>Rurik Comben</t>
  </si>
  <si>
    <t>Maribel Howchin</t>
  </si>
  <si>
    <t>Stephanus Burchell</t>
  </si>
  <si>
    <t>Sid Berthelmot</t>
  </si>
  <si>
    <t>Dirk Eastgate</t>
  </si>
  <si>
    <t>Griffy Extence</t>
  </si>
  <si>
    <t>Celisse Northridge</t>
  </si>
  <si>
    <t>Dixie Jillitt</t>
  </si>
  <si>
    <t>Richmond Ferryman</t>
  </si>
  <si>
    <t>Raffaello Warnock</t>
  </si>
  <si>
    <t>Jenna Shall</t>
  </si>
  <si>
    <t>Costa Skehens</t>
  </si>
  <si>
    <t>Titus Bothwell</t>
  </si>
  <si>
    <t>Stephen Donald</t>
  </si>
  <si>
    <t>Fritz Hickisson</t>
  </si>
  <si>
    <t>Salomon Ivakhno</t>
  </si>
  <si>
    <t>Hugo Bickmore</t>
  </si>
  <si>
    <t>Jerrold Haines</t>
  </si>
  <si>
    <t>Rafael Danzey</t>
  </si>
  <si>
    <t>Eduino Malec</t>
  </si>
  <si>
    <t>Ginevra Villa</t>
  </si>
  <si>
    <t>Horatio Rabl</t>
  </si>
  <si>
    <t>Oberon Sudworth</t>
  </si>
  <si>
    <t>Stanislas Martinovic</t>
  </si>
  <si>
    <t>Cordie Attoc</t>
  </si>
  <si>
    <t>Callida Cockrell</t>
  </si>
  <si>
    <t>Heindrick Hairsnape</t>
  </si>
  <si>
    <t>Bobbee Gillooly</t>
  </si>
  <si>
    <t>Kenny Labrone</t>
  </si>
  <si>
    <t>Alonso Barff</t>
  </si>
  <si>
    <t>Freida Curr</t>
  </si>
  <si>
    <t>Ethelda Rix</t>
  </si>
  <si>
    <t>Alard Bleesing</t>
  </si>
  <si>
    <t>Merrel Biskupiak</t>
  </si>
  <si>
    <t>Bethina Vaissiere</t>
  </si>
  <si>
    <t>Filmer Murdy</t>
  </si>
  <si>
    <t>Dulcie Gerb</t>
  </si>
  <si>
    <t>Maryl Tennant</t>
  </si>
  <si>
    <t>Kasper Cassie</t>
  </si>
  <si>
    <t>Reinhold Caldecot</t>
  </si>
  <si>
    <t>Haleigh Strange</t>
  </si>
  <si>
    <t>Nessa Podbury</t>
  </si>
  <si>
    <t>Adela Cyples</t>
  </si>
  <si>
    <t>Pamella Cowton</t>
  </si>
  <si>
    <t>Karlene O'Loughnan</t>
  </si>
  <si>
    <t>Krystle Fisher</t>
  </si>
  <si>
    <t>Kirstin Bonds</t>
  </si>
  <si>
    <t>Trip Jeans</t>
  </si>
  <si>
    <t>Jone Gotmann</t>
  </si>
  <si>
    <t>Lauren Sleney</t>
  </si>
  <si>
    <t>Mada Suart</t>
  </si>
  <si>
    <t>Jenna Clipsham</t>
  </si>
  <si>
    <t>Alvan MacKonochie</t>
  </si>
  <si>
    <t>Keane Klaff</t>
  </si>
  <si>
    <t>Ginny Howgego</t>
  </si>
  <si>
    <t>See Tamas</t>
  </si>
  <si>
    <t>Kristin Paulmann</t>
  </si>
  <si>
    <t>Susanetta Elvin</t>
  </si>
  <si>
    <t>Sholom Pauletti</t>
  </si>
  <si>
    <t>Allie Goodsell</t>
  </si>
  <si>
    <t>Cross Lerer</t>
  </si>
  <si>
    <t>Rusty Myerscough</t>
  </si>
  <si>
    <t>Wilden Terris</t>
  </si>
  <si>
    <t>Lilian Ivanikov</t>
  </si>
  <si>
    <t>Margaret Werrilow</t>
  </si>
  <si>
    <t>Homere Hemphrey</t>
  </si>
  <si>
    <t>Bethany Leftridge</t>
  </si>
  <si>
    <t>Kenyon Blythe</t>
  </si>
  <si>
    <t>Abeu Rasp</t>
  </si>
  <si>
    <t>Jammal Graddon</t>
  </si>
  <si>
    <t>Shaun Westraw</t>
  </si>
  <si>
    <t>Fernando Magenny</t>
  </si>
  <si>
    <t>Quintana Grgic</t>
  </si>
  <si>
    <t>Jacquetta Ivashin</t>
  </si>
  <si>
    <t>Antony Luxford</t>
  </si>
  <si>
    <t>Hyman Murley</t>
  </si>
  <si>
    <t>Zack Hoyt</t>
  </si>
  <si>
    <t>Grete Dyson</t>
  </si>
  <si>
    <t>Randolf Ferguson</t>
  </si>
  <si>
    <t>Fredrick Jumel</t>
  </si>
  <si>
    <t>Flory Eliyahu</t>
  </si>
  <si>
    <t>Shandra Higginbottam</t>
  </si>
  <si>
    <t>Laure Coan</t>
  </si>
  <si>
    <t>Ines Ambage</t>
  </si>
  <si>
    <t>Darrin Vasyukov</t>
  </si>
  <si>
    <t>Juieta Fletcher</t>
  </si>
  <si>
    <t>Anabella Paxforde</t>
  </si>
  <si>
    <t>Carrie Eliasen</t>
  </si>
  <si>
    <t>Ramon Sharpe</t>
  </si>
  <si>
    <t>Adan Ilieve</t>
  </si>
  <si>
    <t>Lorelle Cowthard</t>
  </si>
  <si>
    <t>Janey Theakston</t>
  </si>
  <si>
    <t>Isobel Gibben</t>
  </si>
  <si>
    <t>Carlynne Delooze</t>
  </si>
  <si>
    <t>Benedikta Cosyns</t>
  </si>
  <si>
    <t>Kiersten Haitlie</t>
  </si>
  <si>
    <t>Truda Jeske</t>
  </si>
  <si>
    <t>Hadlee Willarton</t>
  </si>
  <si>
    <t>Row Labels</t>
  </si>
  <si>
    <t>Column Labels</t>
  </si>
  <si>
    <t>15-29</t>
  </si>
  <si>
    <t>30-44</t>
  </si>
  <si>
    <t>45-59</t>
  </si>
  <si>
    <t>60-74</t>
  </si>
  <si>
    <t>75-89</t>
  </si>
  <si>
    <t>Selling Price</t>
  </si>
  <si>
    <t>Total Cost</t>
  </si>
  <si>
    <t xml:space="preserve">Total Revenue </t>
  </si>
  <si>
    <t>Discount Amount</t>
  </si>
  <si>
    <t>Profit/Loss</t>
  </si>
  <si>
    <t>Custome Age Bracket</t>
  </si>
  <si>
    <t>Discount</t>
  </si>
  <si>
    <t>Young</t>
  </si>
  <si>
    <t>Middle Age</t>
  </si>
  <si>
    <t>Prime Adult</t>
  </si>
  <si>
    <t>Oldie</t>
  </si>
  <si>
    <t>Veteran</t>
  </si>
  <si>
    <t>Age Brackets</t>
  </si>
  <si>
    <t>Count</t>
  </si>
  <si>
    <t/>
  </si>
  <si>
    <t>Profit/Loss Ratio</t>
  </si>
  <si>
    <t>Count of Profit/Loss2</t>
  </si>
  <si>
    <t>Loss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</si>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</sst>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5" fillId="2" borderId="0" xfId="0" applyFont="1" applyFill="1"/>
    <xf numFmtId="0" fontId="2" fillId="3" borderId="0" xfId="0" applyFont="1" applyFill="1"/>
    <xf numFmtId="164" fontId="8" fillId="2" borderId="0" xfId="1" applyFont="1" applyFill="1"/>
    <xf numFmtId="0" fontId="9" fillId="2" borderId="0" xfId="0" applyFont="1" applyFill="1"/>
    <xf numFmtId="0" fontId="9" fillId="2" borderId="2" xfId="0" applyFont="1" applyFill="1" applyBorder="1"/>
    <xf numFmtId="0" fontId="0" fillId="2" borderId="2" xfId="0" applyFill="1" applyBorder="1"/>
    <xf numFmtId="164" fontId="0" fillId="2" borderId="2" xfId="1" applyFont="1" applyFill="1" applyBorder="1"/>
    <xf numFmtId="0" fontId="0" fillId="4" borderId="0" xfId="0" applyFill="1"/>
    <xf numFmtId="0" fontId="2" fillId="4" borderId="2" xfId="0" applyFont="1" applyFill="1" applyBorder="1"/>
    <xf numFmtId="0" fontId="10" fillId="2" borderId="0" xfId="0" applyFont="1" applyFill="1"/>
    <xf numFmtId="0" fontId="3" fillId="2" borderId="1" xfId="0" applyFont="1" applyFill="1" applyBorder="1"/>
    <xf numFmtId="0" fontId="5" fillId="0" borderId="0" xfId="0" applyFont="1"/>
    <xf numFmtId="0" fontId="3" fillId="2" borderId="0" xfId="0" applyFont="1" applyFill="1" applyBorder="1"/>
    <xf numFmtId="0" fontId="5" fillId="2" borderId="0" xfId="0" applyFont="1" applyFill="1" applyBorder="1"/>
    <xf numFmtId="0" fontId="11" fillId="2" borderId="0" xfId="0" applyFont="1" applyFill="1"/>
    <xf numFmtId="0" fontId="3" fillId="5" borderId="2" xfId="0" applyFont="1" applyFill="1" applyBorder="1" applyAlignment="1">
      <alignment horizontal="center"/>
    </xf>
    <xf numFmtId="0" fontId="7" fillId="5" borderId="2" xfId="3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7" fillId="6" borderId="2" xfId="3" applyFont="1" applyFill="1" applyBorder="1" applyAlignment="1">
      <alignment horizontal="center"/>
    </xf>
    <xf numFmtId="0" fontId="3" fillId="7" borderId="2" xfId="0" applyFont="1" applyFill="1" applyBorder="1"/>
    <xf numFmtId="0" fontId="3" fillId="2" borderId="2" xfId="0" applyFont="1" applyFill="1" applyBorder="1"/>
    <xf numFmtId="0" fontId="0" fillId="0" borderId="2" xfId="0" applyBorder="1"/>
    <xf numFmtId="0" fontId="0" fillId="0" borderId="1" xfId="0" applyBorder="1"/>
    <xf numFmtId="0" fontId="2" fillId="8" borderId="1" xfId="0" applyFont="1" applyFill="1" applyBorder="1"/>
    <xf numFmtId="0" fontId="0" fillId="0" borderId="1" xfId="0" applyBorder="1" applyAlignment="1">
      <alignment horizontal="center"/>
    </xf>
    <xf numFmtId="164" fontId="4" fillId="4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2" borderId="11" xfId="3" applyNumberFormat="1" applyFont="1" applyFill="1" applyBorder="1" applyAlignment="1">
      <alignment horizontal="center"/>
    </xf>
    <xf numFmtId="2" fontId="6" fillId="2" borderId="11" xfId="4" applyNumberFormat="1" applyFont="1" applyFill="1" applyBorder="1" applyAlignment="1">
      <alignment horizontal="center"/>
    </xf>
    <xf numFmtId="2" fontId="6" fillId="2" borderId="0" xfId="4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 applyAlignment="1">
      <alignment horizontal="left" indent="1"/>
    </xf>
  </cellXfs>
  <cellStyles count="5">
    <cellStyle name="Comma" xfId="1" builtinId="3"/>
    <cellStyle name="Currency 2" xfId="2" xr:uid="{DC917F4A-F57C-4321-BB62-76EF598D5145}"/>
    <cellStyle name="Currency_Book1" xfId="4" xr:uid="{B6DD718C-60A1-49F3-8987-A8B54FCDF0B2}"/>
    <cellStyle name="Normal" xfId="0" builtinId="0"/>
    <cellStyle name="Normal_Book1" xfId="3" xr:uid="{728FB13A-1081-4FE1-A84C-588D8A45E499}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Analytics for IF_CountIF_SUMIF.xlsx]Assignment!PivotTable30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Profit/Loss</a:t>
            </a:r>
            <a:r>
              <a:rPr lang="en-US" b="1" baseline="0"/>
              <a:t> Count Across Age Brackets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Assignment!$P$33:$P$34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Assignment!$O$35:$O$39</c:f>
              <c:strCache>
                <c:ptCount val="5"/>
                <c:pt idx="0">
                  <c:v>Middle Age</c:v>
                </c:pt>
                <c:pt idx="1">
                  <c:v>Oldie</c:v>
                </c:pt>
                <c:pt idx="2">
                  <c:v>Prime Adult</c:v>
                </c:pt>
                <c:pt idx="3">
                  <c:v>Veteran</c:v>
                </c:pt>
                <c:pt idx="4">
                  <c:v>Young</c:v>
                </c:pt>
              </c:strCache>
            </c:strRef>
          </c:cat>
          <c:val>
            <c:numRef>
              <c:f>Assignment!$P$35:$P$39</c:f>
              <c:numCache>
                <c:formatCode>General</c:formatCode>
                <c:ptCount val="5"/>
                <c:pt idx="0">
                  <c:v>48</c:v>
                </c:pt>
                <c:pt idx="1">
                  <c:v>36</c:v>
                </c:pt>
                <c:pt idx="2">
                  <c:v>46</c:v>
                </c:pt>
                <c:pt idx="3">
                  <c:v>29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2-4FEB-B0B8-1A2E7CD49F15}"/>
            </c:ext>
          </c:extLst>
        </c:ser>
        <c:ser>
          <c:idx val="1"/>
          <c:order val="1"/>
          <c:tx>
            <c:strRef>
              <c:f>Assignment!$Q$33:$Q$34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Assignment!$O$35:$O$39</c:f>
              <c:strCache>
                <c:ptCount val="5"/>
                <c:pt idx="0">
                  <c:v>Middle Age</c:v>
                </c:pt>
                <c:pt idx="1">
                  <c:v>Oldie</c:v>
                </c:pt>
                <c:pt idx="2">
                  <c:v>Prime Adult</c:v>
                </c:pt>
                <c:pt idx="3">
                  <c:v>Veteran</c:v>
                </c:pt>
                <c:pt idx="4">
                  <c:v>Young</c:v>
                </c:pt>
              </c:strCache>
            </c:strRef>
          </c:cat>
          <c:val>
            <c:numRef>
              <c:f>Assignment!$Q$35:$Q$39</c:f>
              <c:numCache>
                <c:formatCode>General</c:formatCode>
                <c:ptCount val="5"/>
                <c:pt idx="0">
                  <c:v>163</c:v>
                </c:pt>
                <c:pt idx="1">
                  <c:v>177</c:v>
                </c:pt>
                <c:pt idx="2">
                  <c:v>189</c:v>
                </c:pt>
                <c:pt idx="3">
                  <c:v>120</c:v>
                </c:pt>
                <c:pt idx="4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2-4FEB-B0B8-1A2E7CD49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1467455"/>
        <c:axId val="1081469119"/>
      </c:barChart>
      <c:catAx>
        <c:axId val="108146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69119"/>
        <c:crosses val="autoZero"/>
        <c:auto val="1"/>
        <c:lblAlgn val="ctr"/>
        <c:lblOffset val="100"/>
        <c:noMultiLvlLbl val="0"/>
      </c:catAx>
      <c:valAx>
        <c:axId val="108146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6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76200</xdr:rowOff>
    </xdr:from>
    <xdr:to>
      <xdr:col>12</xdr:col>
      <xdr:colOff>590550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B925B9-26FF-403D-92A1-C84CE34E4A5F}"/>
            </a:ext>
          </a:extLst>
        </xdr:cNvPr>
        <xdr:cNvSpPr/>
      </xdr:nvSpPr>
      <xdr:spPr>
        <a:xfrm>
          <a:off x="8220075" y="1028700"/>
          <a:ext cx="1762125" cy="4572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bg1"/>
              </a:solidFill>
            </a:rPr>
            <a:t>Was  the goal</a:t>
          </a:r>
          <a:r>
            <a:rPr lang="en-GB" sz="1100" b="1" baseline="0">
              <a:solidFill>
                <a:schemeClr val="bg1"/>
              </a:solidFill>
            </a:rPr>
            <a:t> met?</a:t>
          </a:r>
        </a:p>
        <a:p>
          <a:pPr algn="l"/>
          <a:r>
            <a:rPr lang="en-GB" sz="1100" baseline="0">
              <a:solidFill>
                <a:schemeClr val="bg1"/>
              </a:solidFill>
            </a:rPr>
            <a:t>        Either "Yes" or "No"</a:t>
          </a:r>
        </a:p>
      </xdr:txBody>
    </xdr:sp>
    <xdr:clientData/>
  </xdr:twoCellAnchor>
  <xdr:twoCellAnchor>
    <xdr:from>
      <xdr:col>10</xdr:col>
      <xdr:colOff>38100</xdr:colOff>
      <xdr:row>3</xdr:row>
      <xdr:rowOff>180974</xdr:rowOff>
    </xdr:from>
    <xdr:to>
      <xdr:col>14</xdr:col>
      <xdr:colOff>38100</xdr:colOff>
      <xdr:row>9</xdr:row>
      <xdr:rowOff>76199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76BFB8-AB73-4F91-86BC-1B9ABC36C67D}"/>
            </a:ext>
          </a:extLst>
        </xdr:cNvPr>
        <xdr:cNvSpPr/>
      </xdr:nvSpPr>
      <xdr:spPr>
        <a:xfrm>
          <a:off x="8210550" y="752474"/>
          <a:ext cx="2438400" cy="10382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bg1"/>
              </a:solidFill>
            </a:rPr>
            <a:t>Bonus Status</a:t>
          </a:r>
          <a:endParaRPr lang="en-GB" sz="1100" b="1" baseline="0">
            <a:solidFill>
              <a:schemeClr val="bg1"/>
            </a:solidFill>
          </a:endParaRPr>
        </a:p>
        <a:p>
          <a:pPr algn="l"/>
          <a:r>
            <a:rPr lang="en-GB" sz="1100" baseline="0">
              <a:solidFill>
                <a:schemeClr val="bg1"/>
              </a:solidFill>
            </a:rPr>
            <a:t> </a:t>
          </a:r>
        </a:p>
        <a:p>
          <a:pPr algn="l"/>
          <a:r>
            <a:rPr lang="en-GB" sz="1100" baseline="0">
              <a:solidFill>
                <a:schemeClr val="bg1"/>
              </a:solidFill>
            </a:rPr>
            <a:t>If the Sales Person met his/her target, they will get 10% bonus. If not, "On Probation"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</xdr:row>
      <xdr:rowOff>38100</xdr:rowOff>
    </xdr:from>
    <xdr:to>
      <xdr:col>16</xdr:col>
      <xdr:colOff>9525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C56DD22-EB2C-4CE6-8AEC-5550DF1976A0}"/>
            </a:ext>
          </a:extLst>
        </xdr:cNvPr>
        <xdr:cNvSpPr/>
      </xdr:nvSpPr>
      <xdr:spPr>
        <a:xfrm>
          <a:off x="9144000" y="419100"/>
          <a:ext cx="338137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Convert to an</a:t>
          </a:r>
          <a:r>
            <a:rPr lang="en-GB" sz="1100" baseline="0"/>
            <a:t> Excel Table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Get the  Selling price. </a:t>
          </a:r>
          <a:r>
            <a:rPr lang="en-GB" sz="1100" b="1" baseline="0"/>
            <a:t>(Hint:  use Units and Sales)</a:t>
          </a:r>
        </a:p>
        <a:p>
          <a:pPr algn="l"/>
          <a:endParaRPr lang="en-GB" sz="1100" b="1" baseline="0"/>
        </a:p>
        <a:p>
          <a:pPr algn="l"/>
          <a:endParaRPr lang="en-GB" sz="11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559594</xdr:colOff>
      <xdr:row>4</xdr:row>
      <xdr:rowOff>35719</xdr:rowOff>
    </xdr:from>
    <xdr:to>
      <xdr:col>13</xdr:col>
      <xdr:colOff>226218</xdr:colOff>
      <xdr:row>8</xdr:row>
      <xdr:rowOff>107157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61EB98-9E08-40EF-9989-4E780DDB8EEE}"/>
            </a:ext>
          </a:extLst>
        </xdr:cNvPr>
        <xdr:cNvSpPr/>
      </xdr:nvSpPr>
      <xdr:spPr>
        <a:xfrm>
          <a:off x="4369594" y="797719"/>
          <a:ext cx="3309937" cy="833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/>
            <a:t>Use the Data_Set</a:t>
          </a:r>
          <a:r>
            <a:rPr lang="en-GB" sz="2000" b="1" baseline="0"/>
            <a:t> 1 to answer this Question 1 and 2</a:t>
          </a:r>
        </a:p>
        <a:p>
          <a:pPr algn="l"/>
          <a:endParaRPr lang="en-NG" sz="2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11</xdr:col>
      <xdr:colOff>261937</xdr:colOff>
      <xdr:row>6</xdr:row>
      <xdr:rowOff>180976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501F97-7CBE-41A4-8622-557A6BBAD71C}"/>
            </a:ext>
          </a:extLst>
        </xdr:cNvPr>
        <xdr:cNvSpPr/>
      </xdr:nvSpPr>
      <xdr:spPr>
        <a:xfrm>
          <a:off x="5981700" y="571500"/>
          <a:ext cx="3309937" cy="752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/>
            <a:t>Use the Data_Set</a:t>
          </a:r>
          <a:r>
            <a:rPr lang="en-GB" sz="2000" b="1" baseline="0"/>
            <a:t> 2 to answer this Question </a:t>
          </a:r>
        </a:p>
        <a:p>
          <a:pPr algn="l"/>
          <a:endParaRPr lang="en-NG" sz="2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128533</xdr:colOff>
      <xdr:row>4</xdr:row>
      <xdr:rowOff>0</xdr:rowOff>
    </xdr:from>
    <xdr:to>
      <xdr:col>27</xdr:col>
      <xdr:colOff>29780</xdr:colOff>
      <xdr:row>15</xdr:row>
      <xdr:rowOff>27699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5A1427-93DD-40BB-B059-6870324E6FC5}"/>
            </a:ext>
          </a:extLst>
        </xdr:cNvPr>
        <xdr:cNvSpPr/>
      </xdr:nvSpPr>
      <xdr:spPr>
        <a:xfrm>
          <a:off x="14799223" y="744483"/>
          <a:ext cx="6645385" cy="207502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latin typeface="Book Antiqua" panose="02040602050305030304" pitchFamily="18" charset="0"/>
            </a:rPr>
            <a:t>Question.</a:t>
          </a:r>
        </a:p>
        <a:p>
          <a:pPr algn="l"/>
          <a:endParaRPr lang="en-US" sz="1100">
            <a:latin typeface="Book Antiqua" panose="02040602050305030304" pitchFamily="18" charset="0"/>
          </a:endParaRPr>
        </a:p>
        <a:p>
          <a:pPr algn="l"/>
          <a:r>
            <a:rPr lang="en-US" sz="1100">
              <a:latin typeface="Book Antiqua" panose="02040602050305030304" pitchFamily="18" charset="0"/>
            </a:rPr>
            <a:t>1.Format</a:t>
          </a:r>
          <a:r>
            <a:rPr lang="en-US" sz="1100" baseline="0">
              <a:latin typeface="Book Antiqua" panose="02040602050305030304" pitchFamily="18" charset="0"/>
            </a:rPr>
            <a:t> as a Table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2. Categorise Customer Age into 5 Age Brackets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3. Every customer with a quantiy below 1000 gets no discount, 1000 and above gets 15% discount, 1500 and above gets 20% discount while others get 25% discount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4. Calculate Total Cost (Quantity*Cost), Total Revenue (Quantity*Price)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5. Calculate Discount Amount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6. Calculate </a:t>
          </a:r>
          <a:r>
            <a:rPr lang="en-US" sz="1100" baseline="0">
              <a:solidFill>
                <a:schemeClr val="lt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Profit/Loss  (</a:t>
          </a:r>
          <a:r>
            <a:rPr lang="en-US" sz="1100" baseline="0">
              <a:latin typeface="Book Antiqua" panose="02040602050305030304" pitchFamily="18" charset="0"/>
            </a:rPr>
            <a:t>Total Revenue less Discount Amount)</a:t>
          </a:r>
        </a:p>
        <a:p>
          <a:pPr algn="l"/>
          <a:r>
            <a:rPr lang="en-US" sz="1100" baseline="0">
              <a:latin typeface="Book Antiqua" panose="02040602050305030304" pitchFamily="18" charset="0"/>
            </a:rPr>
            <a:t>7. Categorise Profit/Loss into "Profit" or "Loss". (Positive Value = "Profit" and Negative Value = "Loss")</a:t>
          </a:r>
        </a:p>
      </xdr:txBody>
    </xdr:sp>
    <xdr:clientData/>
  </xdr:twoCellAnchor>
  <xdr:twoCellAnchor>
    <xdr:from>
      <xdr:col>19</xdr:col>
      <xdr:colOff>458390</xdr:colOff>
      <xdr:row>19</xdr:row>
      <xdr:rowOff>27385</xdr:rowOff>
    </xdr:from>
    <xdr:to>
      <xdr:col>26</xdr:col>
      <xdr:colOff>119061</xdr:colOff>
      <xdr:row>35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048DA6-11A9-EF45-27E1-950E9B9E7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4.545034606483" createdVersion="6" refreshedVersion="8" minRefreshableVersion="3" recordCount="1000" xr:uid="{A7E9F992-B395-43FE-8F69-A011E7346281}">
  <cacheSource type="worksheet">
    <worksheetSource name="Table2"/>
  </cacheSource>
  <cacheFields count="15">
    <cacheField name="Customer ID" numFmtId="0">
      <sharedItems containsSemiMixedTypes="0" containsString="0" containsNumber="1" containsInteger="1" minValue="1" maxValue="1000"/>
    </cacheField>
    <cacheField name="Customer Name" numFmtId="0">
      <sharedItems/>
    </cacheField>
    <cacheField name="Customer age" numFmtId="0">
      <sharedItems containsSemiMixedTypes="0" containsString="0" containsNumber="1" containsInteger="1" minValue="15" maxValue="85" count="71">
        <n v="24"/>
        <n v="40"/>
        <n v="32"/>
        <n v="75"/>
        <n v="67"/>
        <n v="56"/>
        <n v="61"/>
        <n v="79"/>
        <n v="72"/>
        <n v="18"/>
        <n v="82"/>
        <n v="57"/>
        <n v="55"/>
        <n v="15"/>
        <n v="43"/>
        <n v="52"/>
        <n v="76"/>
        <n v="27"/>
        <n v="84"/>
        <n v="66"/>
        <n v="70"/>
        <n v="33"/>
        <n v="64"/>
        <n v="58"/>
        <n v="42"/>
        <n v="45"/>
        <n v="63"/>
        <n v="78"/>
        <n v="35"/>
        <n v="38"/>
        <n v="29"/>
        <n v="77"/>
        <n v="65"/>
        <n v="30"/>
        <n v="73"/>
        <n v="39"/>
        <n v="46"/>
        <n v="54"/>
        <n v="62"/>
        <n v="49"/>
        <n v="81"/>
        <n v="51"/>
        <n v="69"/>
        <n v="50"/>
        <n v="23"/>
        <n v="80"/>
        <n v="85"/>
        <n v="37"/>
        <n v="16"/>
        <n v="17"/>
        <n v="26"/>
        <n v="71"/>
        <n v="22"/>
        <n v="74"/>
        <n v="41"/>
        <n v="34"/>
        <n v="20"/>
        <n v="21"/>
        <n v="83"/>
        <n v="53"/>
        <n v="47"/>
        <n v="28"/>
        <n v="19"/>
        <n v="44"/>
        <n v="36"/>
        <n v="48"/>
        <n v="59"/>
        <n v="68"/>
        <n v="31"/>
        <n v="60"/>
        <n v="25"/>
      </sharedItems>
      <fieldGroup base="2">
        <rangePr startNum="15" endNum="85" groupInterval="15"/>
        <groupItems count="7">
          <s v="&lt;15"/>
          <s v="15-29"/>
          <s v="30-44"/>
          <s v="45-59"/>
          <s v="60-74"/>
          <s v="75-89"/>
          <s v="&gt;90"/>
        </groupItems>
      </fieldGroup>
    </cacheField>
    <cacheField name="Custome Age Bracket" numFmtId="0">
      <sharedItems count="5">
        <s v="Young"/>
        <s v="Middle Age"/>
        <s v="Veteran"/>
        <s v="Oldie"/>
        <s v="Prime Adult"/>
      </sharedItems>
    </cacheField>
    <cacheField name="Customer Gender" numFmtId="0">
      <sharedItems count="2">
        <s v="Male"/>
        <s v="Female"/>
      </sharedItems>
    </cacheField>
    <cacheField name="Quantity" numFmtId="0">
      <sharedItems containsSemiMixedTypes="0" containsString="0" containsNumber="1" containsInteger="1" minValue="1004" maxValue="2500"/>
    </cacheField>
    <cacheField name="Cost" numFmtId="0">
      <sharedItems containsSemiMixedTypes="0" containsString="0" containsNumber="1" containsInteger="1" minValue="100" maxValue="400"/>
    </cacheField>
    <cacheField name="Price" numFmtId="0">
      <sharedItems containsSemiMixedTypes="0" containsString="0" containsNumber="1" containsInteger="1" minValue="200" maxValue="550"/>
    </cacheField>
    <cacheField name="Total Cost" numFmtId="0">
      <sharedItems containsSemiMixedTypes="0" containsString="0" containsNumber="1" containsInteger="1" minValue="102414" maxValue="990515"/>
    </cacheField>
    <cacheField name="Total Revenue " numFmtId="0">
      <sharedItems containsSemiMixedTypes="0" containsString="0" containsNumber="1" containsInteger="1" minValue="201804" maxValue="1352613"/>
    </cacheField>
    <cacheField name="Discount" numFmtId="0">
      <sharedItems containsSemiMixedTypes="0" containsString="0" containsNumber="1" minValue="150.6" maxValue="375"/>
    </cacheField>
    <cacheField name="Discount Amount" numFmtId="0">
      <sharedItems containsSemiMixedTypes="0" containsString="0" containsNumber="1" minValue="102261.9" maxValue="990140.75"/>
    </cacheField>
    <cacheField name="Profit/Loss" numFmtId="0">
      <sharedItems containsSemiMixedTypes="0" containsString="0" containsNumber="1" minValue="-385455.5" maxValue="935715.2" count="1000">
        <n v="216881.05000000005"/>
        <n v="482908"/>
        <n v="-140296.44999999995"/>
        <n v="19686.850000000006"/>
        <n v="-129000.15000000002"/>
        <n v="72015.400000000023"/>
        <n v="437147.94999999995"/>
        <n v="-205037.69999999995"/>
        <n v="552351.15"/>
        <n v="400399.95"/>
        <n v="-132896.40000000002"/>
        <n v="240507.40000000002"/>
        <n v="-33030.099999999977"/>
        <n v="-184435.25"/>
        <n v="212449.25"/>
        <n v="443772.44999999995"/>
        <n v="-121408.70000000001"/>
        <n v="92629.099999999977"/>
        <n v="234689.65000000002"/>
        <n v="58935.599999999977"/>
        <n v="401681.1"/>
        <n v="113531.29999999999"/>
        <n v="-223603.40000000002"/>
        <n v="13270.400000000023"/>
        <n v="802225.2"/>
        <n v="357408.35"/>
        <n v="-214406.40000000002"/>
        <n v="210316.40000000002"/>
        <n v="72479.549999999988"/>
        <n v="535909"/>
        <n v="-126870.75"/>
        <n v="351855.45"/>
        <n v="402391.55000000005"/>
        <n v="202478.5"/>
        <n v="75740.150000000023"/>
        <n v="-239893.05000000005"/>
        <n v="428060.7"/>
        <n v="266121.15000000002"/>
        <n v="223879.95"/>
        <n v="666851.75"/>
        <n v="392802.5"/>
        <n v="346176.35"/>
        <n v="-174955.80000000005"/>
        <n v="407774.7"/>
        <n v="114767.15000000002"/>
        <n v="308021.34999999998"/>
        <n v="209465.7"/>
        <n v="92094.299999999988"/>
        <n v="137216.80000000005"/>
        <n v="-126800.84999999998"/>
        <n v="190465.45"/>
        <n v="-26026.150000000023"/>
        <n v="347247.35"/>
        <n v="595406.9"/>
        <n v="112345.80000000005"/>
        <n v="320170.34999999998"/>
        <n v="204921.59999999998"/>
        <n v="-83196.75"/>
        <n v="447513"/>
        <n v="457380.6"/>
        <n v="269500.59999999998"/>
        <n v="129084.65000000002"/>
        <n v="318791.55000000005"/>
        <n v="-57646.549999999988"/>
        <n v="143418.6"/>
        <n v="195029.80000000005"/>
        <n v="482473.8"/>
        <n v="189096.75"/>
        <n v="97667.049999999988"/>
        <n v="480497.65"/>
        <n v="39635.099999999977"/>
        <n v="121729.20000000001"/>
        <n v="181951.65000000002"/>
        <n v="675602.1"/>
        <n v="481558"/>
        <n v="435641.4"/>
        <n v="639841.35"/>
        <n v="-228741.84999999998"/>
        <n v="-34706.25"/>
        <n v="-31860.400000000023"/>
        <n v="-111865.19999999995"/>
        <n v="-85564.150000000023"/>
        <n v="627617.15"/>
        <n v="-234868.5"/>
        <n v="307173"/>
        <n v="831173.7"/>
        <n v="792384.2"/>
        <n v="185438.55000000005"/>
        <n v="31823"/>
        <n v="171123.15"/>
        <n v="-190905.34999999998"/>
        <n v="341260.5"/>
        <n v="-108761.25"/>
        <n v="-83033.099999999977"/>
        <n v="225600.65000000002"/>
        <n v="766759.95"/>
        <n v="562370.85"/>
        <n v="190799.90000000002"/>
        <n v="435363.2"/>
        <n v="168719.84999999998"/>
        <n v="-268997.75"/>
        <n v="31195.849999999977"/>
        <n v="655575.25"/>
        <n v="256104.44999999995"/>
        <n v="422735.95"/>
        <n v="811538.7"/>
        <n v="455550.8"/>
        <n v="109380"/>
        <n v="-46963.599999999977"/>
        <n v="-123714.15000000002"/>
        <n v="307329.75"/>
        <n v="99754.950000000012"/>
        <n v="80337.25"/>
        <n v="332634.05"/>
        <n v="14585.099999999977"/>
        <n v="366698.5"/>
        <n v="272331.5"/>
        <n v="74827.049999999988"/>
        <n v="343704.55"/>
        <n v="299807.09999999998"/>
        <n v="248137.94999999995"/>
        <n v="345025.75"/>
        <n v="-75373.199999999953"/>
        <n v="91982.549999999988"/>
        <n v="64166.25"/>
        <n v="235638"/>
        <n v="23300.700000000012"/>
        <n v="-17537.849999999977"/>
        <n v="85706.349999999977"/>
        <n v="545088.15"/>
        <n v="-61347.299999999988"/>
        <n v="323858.5"/>
        <n v="409574.15"/>
        <n v="459187.15"/>
        <n v="477123.35"/>
        <n v="-7288.4000000000233"/>
        <n v="197481.25"/>
        <n v="-56707.699999999953"/>
        <n v="104222.29999999999"/>
        <n v="347542.05000000005"/>
        <n v="43984.300000000047"/>
        <n v="245247.09999999998"/>
        <n v="537068.44999999995"/>
        <n v="-138291.15000000002"/>
        <n v="796696.9"/>
        <n v="153288.90000000002"/>
        <n v="531931.05000000005"/>
        <n v="289336.65000000002"/>
        <n v="122156.35"/>
        <n v="-318733.15000000002"/>
        <n v="-5261.0999999999767"/>
        <n v="308388.59999999998"/>
        <n v="-130856.55000000005"/>
        <n v="-131357.59999999998"/>
        <n v="312252.30000000005"/>
        <n v="250853.55000000005"/>
        <n v="611249.44999999995"/>
        <n v="549735.5"/>
        <n v="-136586.25"/>
        <n v="-96951.799999999988"/>
        <n v="340109.05"/>
        <n v="191229.2"/>
        <n v="396132.45"/>
        <n v="660129.44999999995"/>
        <n v="292071.05000000005"/>
        <n v="-44003"/>
        <n v="43791.150000000023"/>
        <n v="55907.25"/>
        <n v="912944.1"/>
        <n v="632380.94999999995"/>
        <n v="491901.8"/>
        <n v="-5680.0499999999884"/>
        <n v="213626.05000000005"/>
        <n v="478010.4"/>
        <n v="-95978"/>
        <n v="-385455.5"/>
        <n v="538876.80000000005"/>
        <n v="181159.65000000002"/>
        <n v="316143.09999999998"/>
        <n v="206565.45"/>
        <n v="134256.90000000002"/>
        <n v="397326.55"/>
        <n v="-77771"/>
        <n v="414885.44999999995"/>
        <n v="749171.7"/>
        <n v="-192401.15000000002"/>
        <n v="455910.35"/>
        <n v="22829.849999999977"/>
        <n v="139390.54999999999"/>
        <n v="448779.5"/>
        <n v="304294.80000000005"/>
        <n v="46360.299999999988"/>
        <n v="567742.5"/>
        <n v="-304422.30000000005"/>
        <n v="128623.95000000001"/>
        <n v="385058.85"/>
        <n v="-3659.4000000000233"/>
        <n v="606797.85"/>
        <n v="483015.7"/>
        <n v="565047.65"/>
        <n v="-62272.75"/>
        <n v="-112406.20000000001"/>
        <n v="228012.75"/>
        <n v="-6067.3499999999767"/>
        <n v="146381.70000000001"/>
        <n v="303605.15000000002"/>
        <n v="508929.95"/>
        <n v="430335.45"/>
        <n v="216991.05000000005"/>
        <n v="251491.20000000001"/>
        <n v="-99344.599999999977"/>
        <n v="584036.69999999995"/>
        <n v="-331996.19999999995"/>
        <n v="-36069.75"/>
        <n v="-12141.150000000023"/>
        <n v="-113095.90000000002"/>
        <n v="111351.34999999998"/>
        <n v="60230.099999999977"/>
        <n v="458891.8"/>
        <n v="313514.25"/>
        <n v="456933.9"/>
        <n v="550559.44999999995"/>
        <n v="132054.40000000002"/>
        <n v="-141304.94999999995"/>
        <n v="-45130.75"/>
        <n v="311987.69999999995"/>
        <n v="28451.700000000012"/>
        <n v="15794.700000000012"/>
        <n v="13105.949999999953"/>
        <n v="-69283"/>
        <n v="508572.05000000005"/>
        <n v="128659.40000000002"/>
        <n v="76628.700000000012"/>
        <n v="587509.5"/>
        <n v="-117041.25"/>
        <n v="-1988.1500000000233"/>
        <n v="296861.25"/>
        <n v="-236344.19999999995"/>
        <n v="113333.45000000001"/>
        <n v="474841.35"/>
        <n v="185719.05"/>
        <n v="240548.34999999998"/>
        <n v="73865.400000000023"/>
        <n v="291260.94999999995"/>
        <n v="7321.5999999999767"/>
        <n v="790020.65"/>
        <n v="470345.85"/>
        <n v="80033.700000000012"/>
        <n v="478301.4"/>
        <n v="208283.25"/>
        <n v="248314.3"/>
        <n v="104560.75"/>
        <n v="388773.6"/>
        <n v="198979.19999999995"/>
        <n v="98688.700000000012"/>
        <n v="-48603.099999999977"/>
        <n v="-97666.800000000047"/>
        <n v="226129.35"/>
        <n v="50495.650000000023"/>
        <n v="287469.25"/>
        <n v="-138340.45000000001"/>
        <n v="58604.700000000012"/>
        <n v="151669.09999999998"/>
        <n v="327102.3"/>
        <n v="296876.90000000002"/>
        <n v="116563.95000000001"/>
        <n v="230654.69999999995"/>
        <n v="-164493.90000000002"/>
        <n v="362513.25"/>
        <n v="452032.65"/>
        <n v="-128915"/>
        <n v="259.95000000001164"/>
        <n v="727542.15"/>
        <n v="108842.09999999998"/>
        <n v="487550.45"/>
        <n v="375739.35"/>
        <n v="-860.20000000001164"/>
        <n v="328371.44999999995"/>
        <n v="366920.44999999995"/>
        <n v="825392.75"/>
        <n v="129341.84999999998"/>
        <n v="404433.44999999995"/>
        <n v="-151106.15000000002"/>
        <n v="113555.40000000002"/>
        <n v="-204704.05000000005"/>
        <n v="-244555.19999999995"/>
        <n v="-33129.650000000023"/>
        <n v="707817.65"/>
        <n v="110961.9"/>
        <n v="269038.34999999998"/>
        <n v="141338.80000000005"/>
        <n v="-65114.900000000023"/>
        <n v="-44927.299999999988"/>
        <n v="-15832.650000000023"/>
        <n v="278693.75"/>
        <n v="195985.3"/>
        <n v="15649.900000000023"/>
        <n v="330505.3"/>
        <n v="295420.05"/>
        <n v="190241.75"/>
        <n v="-89146.849999999977"/>
        <n v="186934.45"/>
        <n v="210654.90000000002"/>
        <n v="127159.75"/>
        <n v="406317.25"/>
        <n v="383072.7"/>
        <n v="320528.09999999998"/>
        <n v="571943.75"/>
        <n v="57373.099999999977"/>
        <n v="466118.55"/>
        <n v="140667.80000000005"/>
        <n v="101692.5"/>
        <n v="-138305.5"/>
        <n v="402145.8"/>
        <n v="119832.19999999995"/>
        <n v="126684"/>
        <n v="393401.75"/>
        <n v="5291.25"/>
        <n v="335315.20000000001"/>
        <n v="472831.19999999995"/>
        <n v="-4377.5999999999767"/>
        <n v="81927.650000000023"/>
        <n v="277218.3"/>
        <n v="414878.1"/>
        <n v="-8943.4000000000233"/>
        <n v="104480.54999999999"/>
        <n v="224379.3"/>
        <n v="164950.45000000001"/>
        <n v="82773"/>
        <n v="718581.5"/>
        <n v="168262.5"/>
        <n v="97097.849999999977"/>
        <n v="370602.35"/>
        <n v="-178611.09999999998"/>
        <n v="447756.6"/>
        <n v="274829.40000000002"/>
        <n v="132601.95000000001"/>
        <n v="88608"/>
        <n v="134840.65000000002"/>
        <n v="-95595.5"/>
        <n v="738127.65"/>
        <n v="355217.85"/>
        <n v="195975.40000000002"/>
        <n v="366613.05"/>
        <n v="472501.35"/>
        <n v="263344.05000000005"/>
        <n v="212258.15"/>
        <n v="336990.15"/>
        <n v="125143.20000000001"/>
        <n v="-50955.5"/>
        <n v="99613.349999999977"/>
        <n v="322405.84999999998"/>
        <n v="322098.7"/>
        <n v="-155445.45000000001"/>
        <n v="54240.900000000023"/>
        <n v="109013.09999999998"/>
        <n v="102052.65000000002"/>
        <n v="146053.34999999998"/>
        <n v="79057.25"/>
        <n v="85768.549999999988"/>
        <n v="348794.1"/>
        <n v="36631.800000000047"/>
        <n v="302797.59999999998"/>
        <n v="406675.95"/>
        <n v="-202617.90000000002"/>
        <n v="128759.95000000001"/>
        <n v="-15770.650000000023"/>
        <n v="57783.25"/>
        <n v="281393.09999999998"/>
        <n v="80919.150000000023"/>
        <n v="133654.20000000001"/>
        <n v="627230.25"/>
        <n v="597643.55000000005"/>
        <n v="177125.90000000002"/>
        <n v="580164.30000000005"/>
        <n v="79489.849999999977"/>
        <n v="51279.25"/>
        <n v="660059.4"/>
        <n v="381983.7"/>
        <n v="48234.450000000012"/>
        <n v="34608.600000000006"/>
        <n v="179523"/>
        <n v="95499.299999999988"/>
        <n v="-118091.84999999998"/>
        <n v="197328.15000000002"/>
        <n v="239560.2"/>
        <n v="27161.400000000023"/>
        <n v="228304.65000000002"/>
        <n v="395858.5"/>
        <n v="12160.349999999977"/>
        <n v="580985.59999999998"/>
        <n v="9573.8499999999767"/>
        <n v="59078.25"/>
        <n v="448204.5"/>
        <n v="289961.8"/>
        <n v="239245.8"/>
        <n v="-236429.65000000002"/>
        <n v="-20188.350000000006"/>
        <n v="797887.35"/>
        <n v="316306.3"/>
        <n v="469972.65"/>
        <n v="42109.650000000023"/>
        <n v="62756.75"/>
        <n v="78806.300000000047"/>
        <n v="49790.399999999994"/>
        <n v="345207"/>
        <n v="247198.84999999998"/>
        <n v="288293.90000000002"/>
        <n v="60750.450000000012"/>
        <n v="81851"/>
        <n v="167348.85"/>
        <n v="61578.049999999988"/>
        <n v="230952.15000000002"/>
        <n v="-185631.59999999998"/>
        <n v="254983.05"/>
        <n v="-78896.549999999988"/>
        <n v="-37218.5"/>
        <n v="155650.94999999995"/>
        <n v="245904.15000000002"/>
        <n v="464736.65"/>
        <n v="-106187.40000000002"/>
        <n v="-47966.099999999977"/>
        <n v="7075.75"/>
        <n v="191677.05"/>
        <n v="219963.80000000005"/>
        <n v="473637.44999999995"/>
        <n v="351407.4"/>
        <n v="-131602.29999999999"/>
        <n v="268897.75"/>
        <n v="185659"/>
        <n v="-240828.15000000002"/>
        <n v="250572"/>
        <n v="324342.19999999995"/>
        <n v="32269.099999999977"/>
        <n v="453509"/>
        <n v="548678.40000000002"/>
        <n v="105154.34999999998"/>
        <n v="-207503.40000000002"/>
        <n v="222790.8"/>
        <n v="237284.65000000002"/>
        <n v="77691.199999999953"/>
        <n v="103516.54999999999"/>
        <n v="-29387.150000000023"/>
        <n v="419905.5"/>
        <n v="227917"/>
        <n v="122305.95000000001"/>
        <n v="179461.5"/>
        <n v="114697.70000000001"/>
        <n v="247138.45"/>
        <n v="400117.3"/>
        <n v="59734.950000000012"/>
        <n v="90707.650000000023"/>
        <n v="447316.05"/>
        <n v="42388.150000000023"/>
        <n v="489917.4"/>
        <n v="-41783.400000000023"/>
        <n v="230615.7"/>
        <n v="-77119.700000000012"/>
        <n v="-226461.15000000002"/>
        <n v="450492.35"/>
        <n v="651282.6"/>
        <n v="165886"/>
        <n v="427144.9"/>
        <n v="76152.049999999988"/>
        <n v="182175.7"/>
        <n v="607875"/>
        <n v="246858.3"/>
        <n v="424654.55000000005"/>
        <n v="396468.6"/>
        <n v="-126293.75"/>
        <n v="581970.25"/>
        <n v="-200204.94999999995"/>
        <n v="286328.25"/>
        <n v="280355.59999999998"/>
        <n v="-63401.25"/>
        <n v="157830.15000000002"/>
        <n v="151020.34999999998"/>
        <n v="223450.7"/>
        <n v="253461"/>
        <n v="100505.60000000001"/>
        <n v="63907.799999999988"/>
        <n v="43550.850000000006"/>
        <n v="131194.69999999995"/>
        <n v="567884.55000000005"/>
        <n v="-89760.799999999988"/>
        <n v="90552.549999999988"/>
        <n v="108427.20000000001"/>
        <n v="228388.3"/>
        <n v="72329.699999999953"/>
        <n v="180.15000000002328"/>
        <n v="667289.35"/>
        <n v="104100.30000000005"/>
        <n v="-147201.30000000005"/>
        <n v="112683.45000000001"/>
        <n v="-265232.94999999995"/>
        <n v="802349.1"/>
        <n v="219064.8"/>
        <n v="41967.900000000023"/>
        <n v="661136.85"/>
        <n v="186399.40000000002"/>
        <n v="465036.55"/>
        <n v="82632.900000000023"/>
        <n v="300156.90000000002"/>
        <n v="-230465.30000000005"/>
        <n v="133811.70000000001"/>
        <n v="-201923.55"/>
        <n v="-84797.400000000023"/>
        <n v="128354.84999999998"/>
        <n v="344695"/>
        <n v="-118768.05000000005"/>
        <n v="430609.85"/>
        <n v="813744.2"/>
        <n v="504982.35"/>
        <n v="72921.799999999988"/>
        <n v="21562.900000000023"/>
        <n v="119529.79999999999"/>
        <n v="114084.84999999998"/>
        <n v="206396.09999999998"/>
        <n v="330958.5"/>
        <n v="-131916.05000000005"/>
        <n v="206065.19999999995"/>
        <n v="202975.34999999998"/>
        <n v="-74984.75"/>
        <n v="317250.69999999995"/>
        <n v="-77869.150000000023"/>
        <n v="-296807.59999999998"/>
        <n v="208689.25"/>
        <n v="337801.05"/>
        <n v="-222122.30000000005"/>
        <n v="379361.05"/>
        <n v="253172.5"/>
        <n v="-50961.300000000047"/>
        <n v="216148.40000000002"/>
        <n v="414441.3"/>
        <n v="467010.05"/>
        <n v="285544.34999999998"/>
        <n v="452551.25"/>
        <n v="611340.80000000005"/>
        <n v="166175.40000000002"/>
        <n v="412660.15"/>
        <n v="7230.5999999999767"/>
        <n v="347645"/>
        <n v="-62777.75"/>
        <n v="813170.35"/>
        <n v="168352.15000000002"/>
        <n v="844079.45"/>
        <n v="-176302.34999999998"/>
        <n v="125468.84999999998"/>
        <n v="177445.95"/>
        <n v="118489.35"/>
        <n v="591297.35"/>
        <n v="98773.650000000023"/>
        <n v="136751.70000000001"/>
        <n v="216013.34999999998"/>
        <n v="425857.6"/>
        <n v="-195077.84999999998"/>
        <n v="127003.90000000002"/>
        <n v="204279.59999999998"/>
        <n v="-100632.15000000002"/>
        <n v="405860.4"/>
        <n v="-87286.950000000012"/>
        <n v="430879.9"/>
        <n v="59836.049999999988"/>
        <n v="216528.65"/>
        <n v="539214.30000000005"/>
        <n v="229046.69999999995"/>
        <n v="69797.25"/>
        <n v="148666.79999999999"/>
        <n v="88239.599999999977"/>
        <n v="231278.59999999998"/>
        <n v="-62218.450000000012"/>
        <n v="65730.150000000023"/>
        <n v="90871.799999999988"/>
        <n v="339866.4"/>
        <n v="378970.9"/>
        <n v="569234.25"/>
        <n v="3307.5"/>
        <n v="166300.20000000001"/>
        <n v="378046.35"/>
        <n v="-42487.900000000023"/>
        <n v="206659.8"/>
        <n v="-97752.050000000047"/>
        <n v="288063.95"/>
        <n v="10134.300000000047"/>
        <n v="-293356.34999999998"/>
        <n v="73816.400000000023"/>
        <n v="28230.199999999953"/>
        <n v="128711.70000000001"/>
        <n v="250784.1"/>
        <n v="501497.55000000005"/>
        <n v="373301.2"/>
        <n v="308740.25"/>
        <n v="451302.25"/>
        <n v="256418.85"/>
        <n v="344955.95"/>
        <n v="261484.65000000002"/>
        <n v="506143.2"/>
        <n v="99491.699999999953"/>
        <n v="268496.7"/>
        <n v="173415.90000000002"/>
        <n v="14007"/>
        <n v="314143.3"/>
        <n v="443778.75"/>
        <n v="-38144.75"/>
        <n v="324014.55000000005"/>
        <n v="186336.15000000002"/>
        <n v="154341.29999999999"/>
        <n v="89707.799999999988"/>
        <n v="536310.75"/>
        <n v="261524.84999999998"/>
        <n v="-57397.950000000012"/>
        <n v="-21035.450000000012"/>
        <n v="560577.25"/>
        <n v="611866.9"/>
        <n v="391869.2"/>
        <n v="236250.75"/>
        <n v="147614.34999999998"/>
        <n v="458031.95"/>
        <n v="251113.5"/>
        <n v="-33820.849999999977"/>
        <n v="402371.55"/>
        <n v="179410"/>
        <n v="477530.1"/>
        <n v="429781.55"/>
        <n v="369572.35"/>
        <n v="68732.599999999977"/>
        <n v="265241.19999999995"/>
        <n v="404331.75"/>
        <n v="139613.84999999998"/>
        <n v="124411.95000000001"/>
        <n v="168352.05000000005"/>
        <n v="572018.55000000005"/>
        <n v="-134531.94999999995"/>
        <n v="319912.3"/>
        <n v="429035.1"/>
        <n v="327016.40000000002"/>
        <n v="724575.45"/>
        <n v="407005.9"/>
        <n v="96317.1"/>
        <n v="438691.25"/>
        <n v="191075.34999999998"/>
        <n v="-312465.40000000002"/>
        <n v="103604.90000000002"/>
        <n v="145976.40000000002"/>
        <n v="-98003.400000000023"/>
        <n v="-5709.5499999999884"/>
        <n v="395746.05"/>
        <n v="163321.95000000001"/>
        <n v="327725.2"/>
        <n v="18118.75"/>
        <n v="317394.84999999998"/>
        <n v="306029.34999999998"/>
        <n v="330356.59999999998"/>
        <n v="657105.35"/>
        <n v="173077.2"/>
        <n v="28636.549999999988"/>
        <n v="-29773.200000000012"/>
        <n v="814714.05"/>
        <n v="295328.69999999995"/>
        <n v="92879.150000000023"/>
        <n v="383826.6"/>
        <n v="-105444.80000000005"/>
        <n v="-218554.90000000002"/>
        <n v="208364.40000000002"/>
        <n v="316011.84999999998"/>
        <n v="25227.650000000023"/>
        <n v="271667.65000000002"/>
        <n v="-140017.80000000005"/>
        <n v="195023.15000000002"/>
        <n v="-92085"/>
        <n v="308765.25"/>
        <n v="477276.15"/>
        <n v="-194053.3"/>
        <n v="264890.40000000002"/>
        <n v="98210"/>
        <n v="172746.2"/>
        <n v="257373.44999999995"/>
        <n v="-50415.300000000047"/>
        <n v="325805.15000000002"/>
        <n v="201065.25"/>
        <n v="228534.05"/>
        <n v="842981.65"/>
        <n v="-145280.69999999995"/>
        <n v="352567.15"/>
        <n v="215480.3"/>
        <n v="510978.6"/>
        <n v="-110751.30000000005"/>
        <n v="31023"/>
        <n v="612803.69999999995"/>
        <n v="115996.65000000002"/>
        <n v="933181.7"/>
        <n v="-74910.050000000047"/>
        <n v="211238.5"/>
        <n v="99527.699999999953"/>
        <n v="-214090.44999999995"/>
        <n v="-6302.4500000000116"/>
        <n v="-4134.9000000000233"/>
        <n v="42277.950000000012"/>
        <n v="425244.45"/>
        <n v="267940.95"/>
        <n v="362607.35"/>
        <n v="179375.85"/>
        <n v="145131.35"/>
        <n v="183492.9"/>
        <n v="157922.65000000002"/>
        <n v="692285.7"/>
        <n v="-79536.450000000012"/>
        <n v="120410.15000000002"/>
        <n v="694476.35"/>
        <n v="-86577.299999999988"/>
        <n v="-60963.650000000023"/>
        <n v="271094.84999999998"/>
        <n v="260059.84999999998"/>
        <n v="18400.650000000023"/>
        <n v="479886.45"/>
        <n v="501014.85"/>
        <n v="117543.8"/>
        <n v="27374.25"/>
        <n v="279129.59999999998"/>
        <n v="-85881.25"/>
        <n v="293587.05000000005"/>
        <n v="270137.09999999998"/>
        <n v="46756.599999999977"/>
        <n v="-138584.44999999995"/>
        <n v="86420.049999999988"/>
        <n v="181227.90000000002"/>
        <n v="-187310.55000000005"/>
        <n v="-10825.150000000023"/>
        <n v="279879.3"/>
        <n v="456499.35"/>
        <n v="143034.84999999998"/>
        <n v="542335.35"/>
        <n v="259.04999999998836"/>
        <n v="539171.6"/>
        <n v="389267.55"/>
        <n v="280078.7"/>
        <n v="200830.8"/>
        <n v="132559.19999999995"/>
        <n v="-168714.65000000002"/>
        <n v="407838.15"/>
        <n v="588908.80000000005"/>
        <n v="539052.30000000005"/>
        <n v="509598.30000000005"/>
        <n v="595483.5"/>
        <n v="331504.8"/>
        <n v="-50755.150000000023"/>
        <n v="273244.5"/>
        <n v="422390.25"/>
        <n v="-181658.75"/>
        <n v="48898.800000000047"/>
        <n v="257315.40000000002"/>
        <n v="385156.9"/>
        <n v="34125.75"/>
        <n v="304624.05"/>
        <n v="608605.80000000005"/>
        <n v="113665.5"/>
        <n v="8549.3499999999767"/>
        <n v="292761.34999999998"/>
        <n v="-7201.3499999999767"/>
        <n v="388930.95"/>
        <n v="768022.65"/>
        <n v="459793.55"/>
        <n v="396079.35"/>
        <n v="479204.55"/>
        <n v="151368"/>
        <n v="387961.59999999998"/>
        <n v="78877.050000000047"/>
        <n v="201988.40000000002"/>
        <n v="307659.65000000002"/>
        <n v="405193.3"/>
        <n v="456986.45"/>
        <n v="404026.15"/>
        <n v="422180.4"/>
        <n v="274757.40000000002"/>
        <n v="215176.59999999998"/>
        <n v="671697.25"/>
        <n v="38301.900000000023"/>
        <n v="779554.7"/>
        <n v="186330.09999999998"/>
        <n v="76480.950000000012"/>
        <n v="388504.15"/>
        <n v="393898.2"/>
        <n v="186635.25"/>
        <n v="82658.400000000023"/>
        <n v="685633.45"/>
        <n v="398626.2"/>
        <n v="102221.20000000001"/>
        <n v="387124.65"/>
        <n v="560213.55000000005"/>
        <n v="306722.2"/>
        <n v="322456.5"/>
        <n v="189130.45"/>
        <n v="220473"/>
        <n v="353765.75"/>
        <n v="39676.200000000012"/>
        <n v="284622.3"/>
        <n v="683638.35"/>
        <n v="299730.45"/>
        <n v="250907.15000000002"/>
        <n v="806046.3"/>
        <n v="-31050.150000000023"/>
        <n v="-196163.09999999998"/>
        <n v="308257.95"/>
        <n v="-109322.54999999999"/>
        <n v="74620.650000000023"/>
        <n v="254422.34999999998"/>
        <n v="29102.400000000023"/>
        <n v="468915.95"/>
        <n v="256625.95"/>
        <n v="585103.30000000005"/>
        <n v="-6290.9000000000233"/>
        <n v="444409.35"/>
        <n v="-37681.150000000023"/>
        <n v="247207.65000000002"/>
        <n v="-42520.099999999977"/>
        <n v="693567"/>
        <n v="543794.85"/>
        <n v="-169428.25"/>
        <n v="248641.65000000002"/>
        <n v="100266"/>
        <n v="301909.75"/>
        <n v="28361.150000000023"/>
        <n v="291916.3"/>
        <n v="296678.40000000002"/>
        <n v="232919.84999999998"/>
        <n v="215547.75"/>
        <n v="458640.45"/>
        <n v="254857.05"/>
        <n v="271786.2"/>
        <n v="159409.40000000002"/>
        <n v="323867.95"/>
        <n v="135714.15000000002"/>
        <n v="205988.84999999998"/>
        <n v="509260.05"/>
        <n v="279046"/>
        <n v="390285.55000000005"/>
        <n v="297247.5"/>
        <n v="222677.55"/>
        <n v="-56961.900000000023"/>
        <n v="329089.75"/>
        <n v="849289.4"/>
        <n v="217169.05"/>
        <n v="271698.7"/>
        <n v="141064"/>
        <n v="220309.55"/>
        <n v="148594.5"/>
        <n v="-27896"/>
        <n v="9030.2000000000116"/>
        <n v="172472.30000000005"/>
        <n v="-281139.5"/>
        <n v="836733.4"/>
        <n v="183214.40000000002"/>
        <n v="401445.85"/>
        <n v="-143659.90000000002"/>
        <n v="278733"/>
        <n v="534223.30000000005"/>
        <n v="253486.19999999995"/>
        <n v="105616"/>
        <n v="-127745.65000000002"/>
        <n v="6013.3499999999767"/>
        <n v="29841"/>
        <n v="231771.1"/>
        <n v="317128"/>
        <n v="413071.25"/>
        <n v="24853.349999999977"/>
        <n v="215445.65000000002"/>
        <n v="375003.6"/>
        <n v="67533.75"/>
        <n v="425622.6"/>
        <n v="188498.19999999995"/>
        <n v="435350.2"/>
        <n v="105956.29999999999"/>
        <n v="647152.80000000005"/>
        <n v="289249.34999999998"/>
        <n v="-85277.949999999953"/>
        <n v="311715.3"/>
        <n v="225638.45"/>
        <n v="447210.75"/>
        <n v="62812.299999999988"/>
        <n v="298062.90000000002"/>
        <n v="251197.95"/>
        <n v="935715.2"/>
        <n v="-57781.950000000012"/>
        <n v="-341208.44999999995"/>
        <n v="232322.34999999998"/>
        <n v="169939.34999999998"/>
        <n v="437316.65"/>
        <n v="132268.5"/>
        <n v="-137546.90000000002"/>
        <n v="292842.59999999998"/>
        <n v="-119291.05000000005"/>
        <n v="242800.95"/>
        <n v="769261.65"/>
        <n v="185339.7"/>
        <n v="-56452.949999999953"/>
        <n v="126497.70000000001"/>
        <n v="16365.200000000012"/>
        <n v="31918.150000000023"/>
        <n v="-65777.25"/>
        <n v="-133148.69999999995"/>
        <n v="-72455.25"/>
        <n v="221571.34999999998"/>
        <n v="495769.94999999995"/>
        <n v="399917.7"/>
        <n v="314832.84999999998"/>
        <n v="231891.44999999995"/>
        <n v="685763.1"/>
        <n v="-302088.15000000002"/>
        <n v="666615.9"/>
        <n v="252804.6"/>
        <n v="412881.19999999995"/>
        <n v="220150.45"/>
        <n v="-223483.65000000002"/>
        <n v="260490.3"/>
        <n v="235753.09999999998"/>
        <n v="202588.05000000005"/>
        <n v="285225"/>
        <n v="617962.55000000005"/>
        <n v="-53073.299999999988"/>
        <n v="-94465.75"/>
        <n v="573020.05000000005"/>
        <n v="153559.35"/>
        <n v="285625.7"/>
        <n v="110656.04999999999"/>
        <n v="620386.94999999995"/>
        <n v="335410.19999999995"/>
        <n v="240086.75"/>
        <n v="444249.9"/>
        <n v="386180.85"/>
        <n v="-103242.29999999999"/>
        <n v="-83766.5"/>
        <n v="-20351.400000000023"/>
        <n v="363036.6"/>
        <n v="-41161.049999999988"/>
        <n v="312176.40000000002"/>
        <n v="424318"/>
        <n v="125907.84999999998"/>
        <n v="-6697.5"/>
        <n v="228649.05000000005"/>
        <n v="610976.6"/>
        <n v="497387.3"/>
        <n v="533855.69999999995"/>
        <n v="563083.35"/>
        <n v="-1726.3499999999767"/>
        <n v="310505.45"/>
        <n v="208564.95"/>
        <n v="280430.09999999998"/>
        <n v="244709.2"/>
        <n v="839790.7"/>
        <n v="-137717.5"/>
        <n v="269700.30000000005"/>
        <n v="351387.4"/>
        <n v="221346.65000000002"/>
        <n v="178677.9"/>
        <n v="346957.65"/>
        <n v="273771"/>
        <n v="-89059.349999999977"/>
        <n v="-169235"/>
        <n v="299500.80000000005"/>
        <n v="373073.85"/>
        <n v="-53455.849999999977"/>
        <n v="304966.40000000002"/>
        <n v="-119377"/>
        <n v="19061.699999999953"/>
        <n v="394906.2"/>
        <n v="-160740.44999999995"/>
        <n v="411342.3"/>
        <n v="83161.800000000047"/>
        <n v="793870.1"/>
        <n v="534084.85"/>
        <n v="-58081.399999999994"/>
        <n v="274462.44999999995"/>
        <n v="246582.25"/>
        <n v="167402.25"/>
        <n v="175968.8"/>
        <n v="134639.5"/>
        <n v="228078.90000000002"/>
        <n v="-63741.900000000023"/>
        <n v="-111683.54999999999"/>
        <n v="334888.05"/>
        <n v="126427.35"/>
        <n v="221935.2"/>
        <n v="277854.94999999995"/>
        <n v="827282.25"/>
        <n v="711082.75"/>
        <n v="93894.400000000023"/>
        <n v="-95418"/>
        <n v="503212.15"/>
        <n v="111757.45000000001"/>
        <n v="102960.75"/>
        <n v="53497.599999999977"/>
        <n v="574678.94999999995"/>
        <n v="318099.40000000002"/>
        <n v="697886.55"/>
        <n v="137143.65"/>
        <n v="359205.7"/>
        <n v="331003.5"/>
        <n v="41391.75"/>
        <n v="217717.35"/>
        <n v="172372.2"/>
      </sharedItems>
    </cacheField>
    <cacheField name="Row Labels" numFmtId="0">
      <sharedItems containsSemiMixedTypes="0" containsString="0" containsNumber="1" minValue="-385455.5" maxValue="935715.2"/>
    </cacheField>
    <cacheField name="Profit/Loss2" numFmtId="0">
      <sharedItems count="2">
        <s v="Loss"/>
        <s v="Prof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Titos Glenfield"/>
    <x v="0"/>
    <x v="0"/>
    <x v="0"/>
    <n v="1987"/>
    <n v="325"/>
    <n v="434"/>
    <n v="645775"/>
    <n v="862358"/>
    <n v="298.05"/>
    <n v="645476.94999999995"/>
    <x v="0"/>
    <n v="-385455.5"/>
    <x v="0"/>
  </r>
  <r>
    <n v="2"/>
    <s v="Kristi Sadler"/>
    <x v="1"/>
    <x v="1"/>
    <x v="1"/>
    <n v="2320"/>
    <n v="180"/>
    <n v="388"/>
    <n v="417600"/>
    <n v="900160"/>
    <n v="348"/>
    <n v="417252"/>
    <x v="1"/>
    <n v="-341208.44999999995"/>
    <x v="0"/>
  </r>
  <r>
    <n v="3"/>
    <s v="Bessy Pattrick"/>
    <x v="2"/>
    <x v="1"/>
    <x v="1"/>
    <n v="1597"/>
    <n v="387"/>
    <n v="299"/>
    <n v="618039"/>
    <n v="477503"/>
    <n v="239.54999999999998"/>
    <n v="617799.44999999995"/>
    <x v="2"/>
    <n v="-331996.19999999995"/>
    <x v="0"/>
  </r>
  <r>
    <n v="4"/>
    <s v="Francisco Hutable"/>
    <x v="3"/>
    <x v="2"/>
    <x v="0"/>
    <n v="1219"/>
    <n v="207"/>
    <n v="223"/>
    <n v="252333"/>
    <n v="271837"/>
    <n v="182.85"/>
    <n v="252150.15"/>
    <x v="3"/>
    <n v="-318733.15000000002"/>
    <x v="0"/>
  </r>
  <r>
    <n v="5"/>
    <s v="Maribeth Carrodus"/>
    <x v="4"/>
    <x v="3"/>
    <x v="1"/>
    <n v="1959"/>
    <n v="305"/>
    <n v="239"/>
    <n v="597495"/>
    <n v="468201"/>
    <n v="293.84999999999997"/>
    <n v="597201.15"/>
    <x v="4"/>
    <n v="-312465.40000000002"/>
    <x v="0"/>
  </r>
  <r>
    <n v="6"/>
    <s v="Salomon Ferenczi"/>
    <x v="5"/>
    <x v="4"/>
    <x v="0"/>
    <n v="1436"/>
    <n v="202"/>
    <n v="252"/>
    <n v="290072"/>
    <n v="361872"/>
    <n v="215.4"/>
    <n v="289856.59999999998"/>
    <x v="5"/>
    <n v="-304422.30000000005"/>
    <x v="0"/>
  </r>
  <r>
    <n v="7"/>
    <s v="Bea Brenston"/>
    <x v="6"/>
    <x v="3"/>
    <x v="1"/>
    <n v="1933"/>
    <n v="296"/>
    <n v="522"/>
    <n v="572168"/>
    <n v="1009026"/>
    <n v="289.95"/>
    <n v="571878.05000000005"/>
    <x v="6"/>
    <n v="-302088.15000000002"/>
    <x v="0"/>
  </r>
  <r>
    <n v="8"/>
    <s v="Geri Dugood"/>
    <x v="7"/>
    <x v="2"/>
    <x v="0"/>
    <n v="2282"/>
    <n v="334"/>
    <n v="244"/>
    <n v="762188"/>
    <n v="556808"/>
    <n v="342.3"/>
    <n v="761845.7"/>
    <x v="7"/>
    <n v="-296807.59999999998"/>
    <x v="0"/>
  </r>
  <r>
    <n v="9"/>
    <s v="Berti Manes"/>
    <x v="8"/>
    <x v="3"/>
    <x v="0"/>
    <n v="2421"/>
    <n v="107"/>
    <n v="335"/>
    <n v="259047"/>
    <n v="811035"/>
    <n v="363.15"/>
    <n v="258683.85"/>
    <x v="8"/>
    <n v="-293356.34999999998"/>
    <x v="0"/>
  </r>
  <r>
    <n v="10"/>
    <s v="Maurine Perroni"/>
    <x v="9"/>
    <x v="0"/>
    <x v="1"/>
    <n v="2073"/>
    <n v="136"/>
    <n v="329"/>
    <n v="281928"/>
    <n v="682017"/>
    <n v="310.95"/>
    <n v="281617.05"/>
    <x v="9"/>
    <n v="-281139.5"/>
    <x v="0"/>
  </r>
  <r>
    <n v="11"/>
    <s v="Kendra McGoon"/>
    <x v="10"/>
    <x v="2"/>
    <x v="1"/>
    <n v="2184"/>
    <n v="303"/>
    <n v="242"/>
    <n v="661752"/>
    <n v="528528"/>
    <n v="327.59999999999997"/>
    <n v="661424.4"/>
    <x v="10"/>
    <n v="-268997.75"/>
    <x v="0"/>
  </r>
  <r>
    <n v="12"/>
    <s v="Tucker Carette"/>
    <x v="11"/>
    <x v="4"/>
    <x v="0"/>
    <n v="1036"/>
    <n v="285"/>
    <n v="517"/>
    <n v="295260"/>
    <n v="535612"/>
    <n v="155.4"/>
    <n v="295104.59999999998"/>
    <x v="11"/>
    <n v="-265232.94999999995"/>
    <x v="0"/>
  </r>
  <r>
    <n v="13"/>
    <s v="Rosetta Jillis"/>
    <x v="12"/>
    <x v="4"/>
    <x v="1"/>
    <n v="1186"/>
    <n v="304"/>
    <n v="276"/>
    <n v="360544"/>
    <n v="327336"/>
    <n v="177.9"/>
    <n v="360366.1"/>
    <x v="12"/>
    <n v="-244555.19999999995"/>
    <x v="0"/>
  </r>
  <r>
    <n v="14"/>
    <s v="Sherilyn Mounter"/>
    <x v="13"/>
    <x v="0"/>
    <x v="1"/>
    <n v="1565"/>
    <n v="375"/>
    <n v="257"/>
    <n v="586875"/>
    <n v="402205"/>
    <n v="234.75"/>
    <n v="586640.25"/>
    <x v="13"/>
    <n v="-240828.15000000002"/>
    <x v="0"/>
  </r>
  <r>
    <n v="15"/>
    <s v="Stevie Sands-Allan"/>
    <x v="13"/>
    <x v="0"/>
    <x v="0"/>
    <n v="2495"/>
    <n v="397"/>
    <n v="482"/>
    <n v="990515"/>
    <n v="1202590"/>
    <n v="374.25"/>
    <n v="990140.75"/>
    <x v="14"/>
    <n v="-239893.05000000005"/>
    <x v="0"/>
  </r>
  <r>
    <n v="16"/>
    <s v="Gabbie Souten"/>
    <x v="14"/>
    <x v="1"/>
    <x v="1"/>
    <n v="2423"/>
    <n v="218"/>
    <n v="401"/>
    <n v="528214"/>
    <n v="971623"/>
    <n v="363.45"/>
    <n v="527850.55000000005"/>
    <x v="15"/>
    <n v="-236429.65000000002"/>
    <x v="0"/>
  </r>
  <r>
    <n v="17"/>
    <s v="Phip Younie"/>
    <x v="15"/>
    <x v="4"/>
    <x v="0"/>
    <n v="1382"/>
    <n v="370"/>
    <n v="282"/>
    <n v="511340"/>
    <n v="389724"/>
    <n v="207.29999999999998"/>
    <n v="511132.7"/>
    <x v="16"/>
    <n v="-236344.19999999995"/>
    <x v="0"/>
  </r>
  <r>
    <n v="18"/>
    <s v="Mile McEntegart"/>
    <x v="16"/>
    <x v="2"/>
    <x v="0"/>
    <n v="1114"/>
    <n v="387"/>
    <n v="470"/>
    <n v="431118"/>
    <n v="523580"/>
    <n v="167.1"/>
    <n v="430950.9"/>
    <x v="17"/>
    <n v="-234868.5"/>
    <x v="0"/>
  </r>
  <r>
    <n v="19"/>
    <s v="Rainer Streak"/>
    <x v="17"/>
    <x v="0"/>
    <x v="0"/>
    <n v="1651"/>
    <n v="387"/>
    <n v="529"/>
    <n v="638937"/>
    <n v="873379"/>
    <n v="247.64999999999998"/>
    <n v="638689.35"/>
    <x v="18"/>
    <n v="-230465.30000000005"/>
    <x v="0"/>
  </r>
  <r>
    <n v="20"/>
    <s v="Grady Dilon"/>
    <x v="18"/>
    <x v="2"/>
    <x v="0"/>
    <n v="1224"/>
    <n v="265"/>
    <n v="313"/>
    <n v="324360"/>
    <n v="383112"/>
    <n v="183.6"/>
    <n v="324176.40000000002"/>
    <x v="19"/>
    <n v="-228741.84999999998"/>
    <x v="0"/>
  </r>
  <r>
    <n v="21"/>
    <s v="Titos Muckian"/>
    <x v="1"/>
    <x v="1"/>
    <x v="0"/>
    <n v="1394"/>
    <n v="172"/>
    <n v="460"/>
    <n v="239768"/>
    <n v="641240"/>
    <n v="209.1"/>
    <n v="239558.9"/>
    <x v="20"/>
    <n v="-226461.15000000002"/>
    <x v="0"/>
  </r>
  <r>
    <n v="22"/>
    <s v="Enos Cossell"/>
    <x v="19"/>
    <x v="3"/>
    <x v="0"/>
    <n v="1382"/>
    <n v="144"/>
    <n v="226"/>
    <n v="199008"/>
    <n v="312332"/>
    <n v="207.29999999999998"/>
    <n v="198800.7"/>
    <x v="21"/>
    <n v="-223603.40000000002"/>
    <x v="0"/>
  </r>
  <r>
    <n v="23"/>
    <s v="Fitzgerald Groundwator"/>
    <x v="0"/>
    <x v="0"/>
    <x v="0"/>
    <n v="1444"/>
    <n v="373"/>
    <n v="218"/>
    <n v="538612"/>
    <n v="314792"/>
    <n v="216.6"/>
    <n v="538395.4"/>
    <x v="22"/>
    <n v="-223483.65000000002"/>
    <x v="0"/>
  </r>
  <r>
    <n v="24"/>
    <s v="Jamal Malloy"/>
    <x v="10"/>
    <x v="2"/>
    <x v="0"/>
    <n v="1856"/>
    <n v="252"/>
    <n v="259"/>
    <n v="467712"/>
    <n v="480704"/>
    <n v="278.39999999999998"/>
    <n v="467433.6"/>
    <x v="23"/>
    <n v="-222122.30000000005"/>
    <x v="0"/>
  </r>
  <r>
    <n v="25"/>
    <s v="Lizette Ansell"/>
    <x v="20"/>
    <x v="3"/>
    <x v="1"/>
    <n v="2408"/>
    <n v="102"/>
    <n v="435"/>
    <n v="245616"/>
    <n v="1047480"/>
    <n v="361.2"/>
    <n v="245254.8"/>
    <x v="24"/>
    <n v="-218554.90000000002"/>
    <x v="0"/>
  </r>
  <r>
    <n v="26"/>
    <s v="Sayre Leonardi"/>
    <x v="21"/>
    <x v="1"/>
    <x v="1"/>
    <n v="2029"/>
    <n v="224"/>
    <n v="400"/>
    <n v="454496"/>
    <n v="811600"/>
    <n v="304.34999999999997"/>
    <n v="454191.65"/>
    <x v="25"/>
    <n v="-214406.40000000002"/>
    <x v="0"/>
  </r>
  <r>
    <n v="27"/>
    <s v="Brooke Balsom"/>
    <x v="22"/>
    <x v="3"/>
    <x v="0"/>
    <n v="1664"/>
    <n v="380"/>
    <n v="251"/>
    <n v="632320"/>
    <n v="417664"/>
    <n v="249.6"/>
    <n v="632070.40000000002"/>
    <x v="26"/>
    <n v="-214090.44999999995"/>
    <x v="0"/>
  </r>
  <r>
    <n v="28"/>
    <s v="Demetria Gue"/>
    <x v="23"/>
    <x v="4"/>
    <x v="1"/>
    <n v="1736"/>
    <n v="346"/>
    <n v="467"/>
    <n v="600656"/>
    <n v="810712"/>
    <n v="260.39999999999998"/>
    <n v="600395.6"/>
    <x v="27"/>
    <n v="-207503.40000000002"/>
    <x v="0"/>
  </r>
  <r>
    <n v="29"/>
    <s v="Artair Ellcock"/>
    <x v="24"/>
    <x v="1"/>
    <x v="0"/>
    <n v="1417"/>
    <n v="206"/>
    <n v="257"/>
    <n v="291902"/>
    <n v="364169"/>
    <n v="212.54999999999998"/>
    <n v="291689.45"/>
    <x v="28"/>
    <n v="-205037.69999999995"/>
    <x v="0"/>
  </r>
  <r>
    <n v="30"/>
    <s v="Sallie Fynan"/>
    <x v="2"/>
    <x v="1"/>
    <x v="1"/>
    <n v="2060"/>
    <n v="187"/>
    <n v="447"/>
    <n v="385220"/>
    <n v="920820"/>
    <n v="309"/>
    <n v="384911"/>
    <x v="29"/>
    <n v="-204704.05000000005"/>
    <x v="0"/>
  </r>
  <r>
    <n v="31"/>
    <s v="Kylen Gowrich"/>
    <x v="25"/>
    <x v="4"/>
    <x v="1"/>
    <n v="1695"/>
    <n v="386"/>
    <n v="311"/>
    <n v="654270"/>
    <n v="527145"/>
    <n v="254.25"/>
    <n v="654015.75"/>
    <x v="30"/>
    <n v="-202617.90000000002"/>
    <x v="0"/>
  </r>
  <r>
    <n v="32"/>
    <s v="Cedric Hurlin"/>
    <x v="8"/>
    <x v="3"/>
    <x v="0"/>
    <n v="1803"/>
    <n v="177"/>
    <n v="372"/>
    <n v="319131"/>
    <n v="670716"/>
    <n v="270.45"/>
    <n v="318860.55"/>
    <x v="31"/>
    <n v="-201923.55"/>
    <x v="0"/>
  </r>
  <r>
    <n v="33"/>
    <s v="Noellyn Schubbert"/>
    <x v="26"/>
    <x v="3"/>
    <x v="1"/>
    <n v="2497"/>
    <n v="238"/>
    <n v="399"/>
    <n v="594286"/>
    <n v="996303"/>
    <n v="374.55"/>
    <n v="593911.44999999995"/>
    <x v="32"/>
    <n v="-200204.94999999995"/>
    <x v="0"/>
  </r>
  <r>
    <n v="34"/>
    <s v="Kimberly Everill"/>
    <x v="10"/>
    <x v="2"/>
    <x v="1"/>
    <n v="1190"/>
    <n v="149"/>
    <n v="319"/>
    <n v="177310"/>
    <n v="379610"/>
    <n v="178.5"/>
    <n v="177131.5"/>
    <x v="33"/>
    <n v="-196163.09999999998"/>
    <x v="0"/>
  </r>
  <r>
    <n v="35"/>
    <s v="Lynelle Prisk"/>
    <x v="27"/>
    <x v="2"/>
    <x v="1"/>
    <n v="1541"/>
    <n v="289"/>
    <n v="338"/>
    <n v="445349"/>
    <n v="520858"/>
    <n v="231.14999999999998"/>
    <n v="445117.85"/>
    <x v="34"/>
    <n v="-195077.84999999998"/>
    <x v="0"/>
  </r>
  <r>
    <n v="36"/>
    <s v="Joye Deverill"/>
    <x v="21"/>
    <x v="1"/>
    <x v="1"/>
    <n v="2053"/>
    <n v="346"/>
    <n v="229"/>
    <n v="710338"/>
    <n v="470137"/>
    <n v="307.95"/>
    <n v="710030.05"/>
    <x v="35"/>
    <n v="-194053.3"/>
    <x v="0"/>
  </r>
  <r>
    <n v="37"/>
    <s v="Judy Steanson"/>
    <x v="28"/>
    <x v="1"/>
    <x v="1"/>
    <n v="2458"/>
    <n v="164"/>
    <n v="338"/>
    <n v="403112"/>
    <n v="830804"/>
    <n v="368.7"/>
    <n v="402743.3"/>
    <x v="36"/>
    <n v="-192401.15000000002"/>
    <x v="0"/>
  </r>
  <r>
    <n v="38"/>
    <s v="Christa Fourman"/>
    <x v="29"/>
    <x v="1"/>
    <x v="1"/>
    <n v="1461"/>
    <n v="100"/>
    <n v="282"/>
    <n v="146100"/>
    <n v="412002"/>
    <n v="219.15"/>
    <n v="145880.85"/>
    <x v="37"/>
    <n v="-190905.34999999998"/>
    <x v="0"/>
  </r>
  <r>
    <n v="39"/>
    <s v="Kayla Awde"/>
    <x v="3"/>
    <x v="2"/>
    <x v="1"/>
    <n v="1113"/>
    <n v="277"/>
    <n v="478"/>
    <n v="308301"/>
    <n v="532014"/>
    <n v="166.95"/>
    <n v="308134.05"/>
    <x v="38"/>
    <n v="-187310.55000000005"/>
    <x v="0"/>
  </r>
  <r>
    <n v="40"/>
    <s v="Karlie Randalson"/>
    <x v="30"/>
    <x v="0"/>
    <x v="1"/>
    <n v="1745"/>
    <n v="148"/>
    <n v="530"/>
    <n v="258260"/>
    <n v="924850"/>
    <n v="261.75"/>
    <n v="257998.25"/>
    <x v="39"/>
    <n v="-185631.59999999998"/>
    <x v="0"/>
  </r>
  <r>
    <n v="41"/>
    <s v="Quintin Hessay"/>
    <x v="23"/>
    <x v="4"/>
    <x v="0"/>
    <n v="2350"/>
    <n v="313"/>
    <n v="480"/>
    <n v="735550"/>
    <n v="1128000"/>
    <n v="352.5"/>
    <n v="735197.5"/>
    <x v="40"/>
    <n v="-184435.25"/>
    <x v="0"/>
  </r>
  <r>
    <n v="42"/>
    <s v="Chaunce McConnulty"/>
    <x v="21"/>
    <x v="1"/>
    <x v="0"/>
    <n v="1609"/>
    <n v="196"/>
    <n v="411"/>
    <n v="315364"/>
    <n v="661299"/>
    <n v="241.35"/>
    <n v="315122.65000000002"/>
    <x v="41"/>
    <n v="-181658.75"/>
    <x v="0"/>
  </r>
  <r>
    <n v="43"/>
    <s v="Boniface Baudinot"/>
    <x v="31"/>
    <x v="2"/>
    <x v="0"/>
    <n v="1788"/>
    <n v="302"/>
    <n v="204"/>
    <n v="539976"/>
    <n v="364752"/>
    <n v="268.2"/>
    <n v="539707.80000000005"/>
    <x v="42"/>
    <n v="-178611.09999999998"/>
    <x v="0"/>
  </r>
  <r>
    <n v="44"/>
    <s v="Fidelio Kerfoot"/>
    <x v="24"/>
    <x v="1"/>
    <x v="0"/>
    <n v="1698"/>
    <n v="296"/>
    <n v="536"/>
    <n v="502608"/>
    <n v="910128"/>
    <n v="254.7"/>
    <n v="502353.3"/>
    <x v="43"/>
    <n v="-176302.34999999998"/>
    <x v="0"/>
  </r>
  <r>
    <n v="45"/>
    <s v="Nert Elie"/>
    <x v="11"/>
    <x v="4"/>
    <x v="1"/>
    <n v="2081"/>
    <n v="378"/>
    <n v="433"/>
    <n v="786618"/>
    <n v="901073"/>
    <n v="312.14999999999998"/>
    <n v="786305.85"/>
    <x v="44"/>
    <n v="-174955.80000000005"/>
    <x v="0"/>
  </r>
  <r>
    <n v="46"/>
    <s v="Bron Cann"/>
    <x v="32"/>
    <x v="3"/>
    <x v="0"/>
    <n v="1729"/>
    <n v="129"/>
    <n v="307"/>
    <n v="223041"/>
    <n v="530803"/>
    <n v="259.34999999999997"/>
    <n v="222781.65"/>
    <x v="45"/>
    <n v="-169428.25"/>
    <x v="0"/>
  </r>
  <r>
    <n v="47"/>
    <s v="Bethena Whitesel"/>
    <x v="33"/>
    <x v="1"/>
    <x v="1"/>
    <n v="1758"/>
    <n v="133"/>
    <n v="252"/>
    <n v="233814"/>
    <n v="443016"/>
    <n v="263.7"/>
    <n v="233550.3"/>
    <x v="46"/>
    <n v="-169235"/>
    <x v="0"/>
  </r>
  <r>
    <n v="48"/>
    <s v="Querida Vass"/>
    <x v="4"/>
    <x v="3"/>
    <x v="1"/>
    <n v="1242"/>
    <n v="304"/>
    <n v="378"/>
    <n v="377568"/>
    <n v="469476"/>
    <n v="186.29999999999998"/>
    <n v="377381.7"/>
    <x v="47"/>
    <n v="-168714.65000000002"/>
    <x v="0"/>
  </r>
  <r>
    <n v="49"/>
    <s v="Gates Wahlberg"/>
    <x v="34"/>
    <x v="3"/>
    <x v="1"/>
    <n v="1712"/>
    <n v="366"/>
    <n v="446"/>
    <n v="626592"/>
    <n v="763552"/>
    <n v="256.8"/>
    <n v="626335.19999999995"/>
    <x v="48"/>
    <n v="-164493.90000000002"/>
    <x v="0"/>
  </r>
  <r>
    <n v="50"/>
    <s v="Milty Devas"/>
    <x v="35"/>
    <x v="1"/>
    <x v="0"/>
    <n v="1221"/>
    <n v="381"/>
    <n v="277"/>
    <n v="465201"/>
    <n v="338217"/>
    <n v="183.15"/>
    <n v="465017.85"/>
    <x v="49"/>
    <n v="-160740.44999999995"/>
    <x v="0"/>
  </r>
  <r>
    <n v="51"/>
    <s v="Charleen Gubbins"/>
    <x v="11"/>
    <x v="4"/>
    <x v="1"/>
    <n v="1883"/>
    <n v="270"/>
    <n v="371"/>
    <n v="508410"/>
    <n v="698593"/>
    <n v="282.45"/>
    <n v="508127.55"/>
    <x v="50"/>
    <n v="-155445.45000000001"/>
    <x v="0"/>
  </r>
  <r>
    <n v="52"/>
    <s v="Andrey Gellibrand"/>
    <x v="36"/>
    <x v="4"/>
    <x v="0"/>
    <n v="1139"/>
    <n v="326"/>
    <n v="303"/>
    <n v="371314"/>
    <n v="345117"/>
    <n v="170.85"/>
    <n v="371143.15"/>
    <x v="51"/>
    <n v="-151106.15000000002"/>
    <x v="0"/>
  </r>
  <r>
    <n v="53"/>
    <s v="Dana Paffett"/>
    <x v="32"/>
    <x v="3"/>
    <x v="0"/>
    <n v="1009"/>
    <n v="201"/>
    <n v="545"/>
    <n v="202809"/>
    <n v="549905"/>
    <n v="151.35"/>
    <n v="202657.65"/>
    <x v="52"/>
    <n v="-147201.30000000005"/>
    <x v="0"/>
  </r>
  <r>
    <n v="54"/>
    <s v="Pernell Kettow"/>
    <x v="37"/>
    <x v="4"/>
    <x v="0"/>
    <n v="1766"/>
    <n v="196"/>
    <n v="533"/>
    <n v="346136"/>
    <n v="941278"/>
    <n v="264.89999999999998"/>
    <n v="345871.1"/>
    <x v="53"/>
    <n v="-145280.69999999995"/>
    <x v="0"/>
  </r>
  <r>
    <n v="55"/>
    <s v="Drew Meriguet"/>
    <x v="34"/>
    <x v="3"/>
    <x v="0"/>
    <n v="1932"/>
    <n v="280"/>
    <n v="338"/>
    <n v="540960"/>
    <n v="653016"/>
    <n v="289.8"/>
    <n v="540670.19999999995"/>
    <x v="54"/>
    <n v="-143659.90000000002"/>
    <x v="0"/>
  </r>
  <r>
    <n v="56"/>
    <s v="Emilie Rosenbaum"/>
    <x v="38"/>
    <x v="3"/>
    <x v="1"/>
    <n v="2369"/>
    <n v="363"/>
    <n v="498"/>
    <n v="859947"/>
    <n v="1179762"/>
    <n v="355.34999999999997"/>
    <n v="859591.65"/>
    <x v="55"/>
    <n v="-141304.94999999995"/>
    <x v="0"/>
  </r>
  <r>
    <n v="57"/>
    <s v="Thorny Mintram"/>
    <x v="8"/>
    <x v="3"/>
    <x v="0"/>
    <n v="1664"/>
    <n v="387"/>
    <n v="510"/>
    <n v="643968"/>
    <n v="848640"/>
    <n v="249.6"/>
    <n v="643718.40000000002"/>
    <x v="56"/>
    <n v="-140296.44999999995"/>
    <x v="0"/>
  </r>
  <r>
    <n v="58"/>
    <s v="Keven Redhead"/>
    <x v="0"/>
    <x v="0"/>
    <x v="0"/>
    <n v="1855"/>
    <n v="287"/>
    <n v="242"/>
    <n v="532385"/>
    <n v="448910"/>
    <n v="278.25"/>
    <n v="532106.75"/>
    <x v="57"/>
    <n v="-140017.80000000005"/>
    <x v="0"/>
  </r>
  <r>
    <n v="59"/>
    <s v="Halsey Rustedge"/>
    <x v="33"/>
    <x v="1"/>
    <x v="0"/>
    <n v="1420"/>
    <n v="129"/>
    <n v="444"/>
    <n v="183180"/>
    <n v="630480"/>
    <n v="213"/>
    <n v="182967"/>
    <x v="58"/>
    <n v="-138584.44999999995"/>
    <x v="0"/>
  </r>
  <r>
    <n v="60"/>
    <s v="Sylvan Scurrah"/>
    <x v="37"/>
    <x v="4"/>
    <x v="0"/>
    <n v="1604"/>
    <n v="113"/>
    <n v="398"/>
    <n v="181252"/>
    <n v="638392"/>
    <n v="240.6"/>
    <n v="181011.4"/>
    <x v="59"/>
    <n v="-138340.45000000001"/>
    <x v="0"/>
  </r>
  <r>
    <n v="61"/>
    <s v="Kalvin Fildes"/>
    <x v="39"/>
    <x v="4"/>
    <x v="0"/>
    <n v="1844"/>
    <n v="163"/>
    <n v="309"/>
    <n v="300572"/>
    <n v="569796"/>
    <n v="276.59999999999997"/>
    <n v="300295.40000000002"/>
    <x v="60"/>
    <n v="-138305.5"/>
    <x v="0"/>
  </r>
  <r>
    <n v="62"/>
    <s v="Bentley Dawnay"/>
    <x v="40"/>
    <x v="2"/>
    <x v="0"/>
    <n v="1151"/>
    <n v="274"/>
    <n v="386"/>
    <n v="315374"/>
    <n v="444286"/>
    <n v="172.65"/>
    <n v="315201.34999999998"/>
    <x v="61"/>
    <n v="-138291.15000000002"/>
    <x v="0"/>
  </r>
  <r>
    <n v="63"/>
    <s v="Vickie Fleming"/>
    <x v="41"/>
    <x v="4"/>
    <x v="1"/>
    <n v="1617"/>
    <n v="338"/>
    <n v="535"/>
    <n v="546546"/>
    <n v="865095"/>
    <n v="242.54999999999998"/>
    <n v="546303.44999999995"/>
    <x v="62"/>
    <n v="-137717.5"/>
    <x v="0"/>
  </r>
  <r>
    <n v="64"/>
    <s v="Janice Labusch"/>
    <x v="42"/>
    <x v="3"/>
    <x v="1"/>
    <n v="1703"/>
    <n v="256"/>
    <n v="222"/>
    <n v="435968"/>
    <n v="378066"/>
    <n v="255.45"/>
    <n v="435712.55"/>
    <x v="63"/>
    <n v="-137546.90000000002"/>
    <x v="0"/>
  </r>
  <r>
    <n v="65"/>
    <s v="Brantley Salzberger"/>
    <x v="43"/>
    <x v="4"/>
    <x v="0"/>
    <n v="1404"/>
    <n v="104"/>
    <n v="206"/>
    <n v="146016"/>
    <n v="289224"/>
    <n v="210.6"/>
    <n v="145805.4"/>
    <x v="64"/>
    <n v="-136586.25"/>
    <x v="0"/>
  </r>
  <r>
    <n v="66"/>
    <s v="Brewster Surpliss"/>
    <x v="12"/>
    <x v="4"/>
    <x v="0"/>
    <n v="1372"/>
    <n v="391"/>
    <n v="533"/>
    <n v="536452"/>
    <n v="731276"/>
    <n v="205.79999999999998"/>
    <n v="536246.19999999995"/>
    <x v="65"/>
    <n v="-134531.94999999995"/>
    <x v="0"/>
  </r>
  <r>
    <n v="67"/>
    <s v="Carley Hodjetts"/>
    <x v="13"/>
    <x v="0"/>
    <x v="1"/>
    <n v="1692"/>
    <n v="199"/>
    <n v="484"/>
    <n v="336708"/>
    <n v="818928"/>
    <n v="253.79999999999998"/>
    <n v="336454.2"/>
    <x v="66"/>
    <n v="-133148.69999999995"/>
    <x v="0"/>
  </r>
  <r>
    <n v="68"/>
    <s v="Mohammed Acreman"/>
    <x v="37"/>
    <x v="4"/>
    <x v="0"/>
    <n v="1145"/>
    <n v="230"/>
    <n v="395"/>
    <n v="263350"/>
    <n v="452275"/>
    <n v="171.75"/>
    <n v="263178.25"/>
    <x v="67"/>
    <n v="-132896.40000000002"/>
    <x v="0"/>
  </r>
  <r>
    <n v="69"/>
    <s v="Tannie Doll"/>
    <x v="32"/>
    <x v="3"/>
    <x v="0"/>
    <n v="1147"/>
    <n v="395"/>
    <n v="480"/>
    <n v="453065"/>
    <n v="550560"/>
    <n v="172.04999999999998"/>
    <n v="452892.95"/>
    <x v="68"/>
    <n v="-131916.05000000005"/>
    <x v="0"/>
  </r>
  <r>
    <n v="70"/>
    <s v="Ruperto Westmoreland"/>
    <x v="44"/>
    <x v="0"/>
    <x v="0"/>
    <n v="1691"/>
    <n v="111"/>
    <n v="395"/>
    <n v="187701"/>
    <n v="667945"/>
    <n v="253.64999999999998"/>
    <n v="187447.35"/>
    <x v="69"/>
    <n v="-131602.29999999999"/>
    <x v="0"/>
  </r>
  <r>
    <n v="71"/>
    <s v="Trula Cases"/>
    <x v="43"/>
    <x v="4"/>
    <x v="1"/>
    <n v="1874"/>
    <n v="338"/>
    <n v="359"/>
    <n v="633412"/>
    <n v="672766"/>
    <n v="281.09999999999997"/>
    <n v="633130.9"/>
    <x v="70"/>
    <n v="-131357.59999999998"/>
    <x v="0"/>
  </r>
  <r>
    <n v="72"/>
    <s v="Mattie Lazell"/>
    <x v="45"/>
    <x v="2"/>
    <x v="0"/>
    <n v="2248"/>
    <n v="172"/>
    <n v="226"/>
    <n v="386656"/>
    <n v="508048"/>
    <n v="337.2"/>
    <n v="386318.8"/>
    <x v="71"/>
    <n v="-130856.55000000005"/>
    <x v="0"/>
  </r>
  <r>
    <n v="73"/>
    <s v="Ikey Tuson"/>
    <x v="28"/>
    <x v="1"/>
    <x v="0"/>
    <n v="1431"/>
    <n v="358"/>
    <n v="485"/>
    <n v="512298"/>
    <n v="694035"/>
    <n v="214.65"/>
    <n v="512083.35"/>
    <x v="72"/>
    <n v="-129000.15000000002"/>
    <x v="0"/>
  </r>
  <r>
    <n v="74"/>
    <s v="Boyce Comins"/>
    <x v="46"/>
    <x v="2"/>
    <x v="0"/>
    <n v="2214"/>
    <n v="100"/>
    <n v="405"/>
    <n v="221400"/>
    <n v="896670"/>
    <n v="332.09999999999997"/>
    <n v="221067.9"/>
    <x v="73"/>
    <n v="-128915"/>
    <x v="0"/>
  </r>
  <r>
    <n v="75"/>
    <s v="Rosalia McGaughie"/>
    <x v="11"/>
    <x v="4"/>
    <x v="1"/>
    <n v="2120"/>
    <n v="304"/>
    <n v="531"/>
    <n v="644480"/>
    <n v="1125720"/>
    <n v="318"/>
    <n v="644162"/>
    <x v="74"/>
    <n v="-127745.65000000002"/>
    <x v="0"/>
  </r>
  <r>
    <n v="76"/>
    <s v="Niall Patzelt"/>
    <x v="47"/>
    <x v="1"/>
    <x v="0"/>
    <n v="1476"/>
    <n v="184"/>
    <n v="479"/>
    <n v="271584"/>
    <n v="707004"/>
    <n v="221.4"/>
    <n v="271362.59999999998"/>
    <x v="75"/>
    <n v="-126870.75"/>
    <x v="0"/>
  </r>
  <r>
    <n v="77"/>
    <s v="Geoff Hub"/>
    <x v="19"/>
    <x v="3"/>
    <x v="0"/>
    <n v="2469"/>
    <n v="195"/>
    <n v="454"/>
    <n v="481455"/>
    <n v="1120926"/>
    <n v="370.34999999999997"/>
    <n v="481084.65"/>
    <x v="76"/>
    <n v="-126800.84999999998"/>
    <x v="0"/>
  </r>
  <r>
    <n v="78"/>
    <s v="Bradan Cuesta"/>
    <x v="15"/>
    <x v="4"/>
    <x v="0"/>
    <n v="2161"/>
    <n v="394"/>
    <n v="288"/>
    <n v="851434"/>
    <n v="622368"/>
    <n v="324.14999999999998"/>
    <n v="851109.85"/>
    <x v="77"/>
    <n v="-126293.75"/>
    <x v="0"/>
  </r>
  <r>
    <n v="79"/>
    <s v="Katharina Paynter"/>
    <x v="6"/>
    <x v="3"/>
    <x v="1"/>
    <n v="1125"/>
    <n v="330"/>
    <n v="299"/>
    <n v="371250"/>
    <n v="336375"/>
    <n v="168.75"/>
    <n v="371081.25"/>
    <x v="78"/>
    <n v="-123714.15000000002"/>
    <x v="0"/>
  </r>
  <r>
    <n v="80"/>
    <s v="Archibald Begent"/>
    <x v="40"/>
    <x v="2"/>
    <x v="0"/>
    <n v="1144"/>
    <n v="380"/>
    <n v="352"/>
    <n v="434720"/>
    <n v="402688"/>
    <n v="171.6"/>
    <n v="434548.4"/>
    <x v="79"/>
    <n v="-121408.70000000001"/>
    <x v="0"/>
  </r>
  <r>
    <n v="81"/>
    <s v="Peta Bogart"/>
    <x v="48"/>
    <x v="0"/>
    <x v="1"/>
    <n v="1752"/>
    <n v="339"/>
    <n v="275"/>
    <n v="593928"/>
    <n v="481800"/>
    <n v="262.8"/>
    <n v="593665.19999999995"/>
    <x v="80"/>
    <n v="-119377"/>
    <x v="0"/>
  </r>
  <r>
    <n v="82"/>
    <s v="Hildagard McNysche"/>
    <x v="49"/>
    <x v="0"/>
    <x v="1"/>
    <n v="1619"/>
    <n v="263"/>
    <n v="210"/>
    <n v="425797"/>
    <n v="339990"/>
    <n v="242.85"/>
    <n v="425554.15"/>
    <x v="81"/>
    <n v="-119291.05000000005"/>
    <x v="0"/>
  </r>
  <r>
    <n v="83"/>
    <s v="Asia Widdowes"/>
    <x v="48"/>
    <x v="0"/>
    <x v="1"/>
    <n v="2281"/>
    <n v="268"/>
    <n v="543"/>
    <n v="611308"/>
    <n v="1238583"/>
    <n v="342.15"/>
    <n v="610965.85"/>
    <x v="82"/>
    <n v="-118768.05000000005"/>
    <x v="0"/>
  </r>
  <r>
    <n v="84"/>
    <s v="Dannie Lascell"/>
    <x v="50"/>
    <x v="0"/>
    <x v="1"/>
    <n v="2010"/>
    <n v="388"/>
    <n v="271"/>
    <n v="779880"/>
    <n v="544710"/>
    <n v="301.5"/>
    <n v="779578.5"/>
    <x v="83"/>
    <n v="-118091.84999999998"/>
    <x v="0"/>
  </r>
  <r>
    <n v="85"/>
    <s v="Claire Hinze"/>
    <x v="3"/>
    <x v="2"/>
    <x v="1"/>
    <n v="1020"/>
    <n v="190"/>
    <n v="491"/>
    <n v="193800"/>
    <n v="500820"/>
    <n v="153"/>
    <n v="193647"/>
    <x v="84"/>
    <n v="-117041.25"/>
    <x v="0"/>
  </r>
  <r>
    <n v="86"/>
    <s v="Corty McEniry"/>
    <x v="51"/>
    <x v="3"/>
    <x v="0"/>
    <n v="2198"/>
    <n v="134"/>
    <n v="512"/>
    <n v="294532"/>
    <n v="1125376"/>
    <n v="329.7"/>
    <n v="294202.3"/>
    <x v="85"/>
    <n v="-113095.90000000002"/>
    <x v="0"/>
  </r>
  <r>
    <n v="87"/>
    <s v="Lorelle Larchier"/>
    <x v="1"/>
    <x v="1"/>
    <x v="1"/>
    <n v="2188"/>
    <n v="131"/>
    <n v="493"/>
    <n v="286628"/>
    <n v="1078684"/>
    <n v="328.2"/>
    <n v="286299.8"/>
    <x v="86"/>
    <n v="-112406.20000000001"/>
    <x v="0"/>
  </r>
  <r>
    <n v="88"/>
    <s v="Luigi Ingold"/>
    <x v="23"/>
    <x v="4"/>
    <x v="0"/>
    <n v="2057"/>
    <n v="265"/>
    <n v="355"/>
    <n v="545105"/>
    <n v="730235"/>
    <n v="308.55"/>
    <n v="544796.44999999995"/>
    <x v="87"/>
    <n v="-111865.19999999995"/>
    <x v="0"/>
  </r>
  <r>
    <n v="89"/>
    <s v="Teodoro Squier"/>
    <x v="39"/>
    <x v="4"/>
    <x v="0"/>
    <n v="2420"/>
    <n v="321"/>
    <n v="334"/>
    <n v="776820"/>
    <n v="808280"/>
    <n v="363"/>
    <n v="776457"/>
    <x v="88"/>
    <n v="-111683.54999999999"/>
    <x v="0"/>
  </r>
  <r>
    <n v="90"/>
    <s v="Marlene Silverman"/>
    <x v="52"/>
    <x v="0"/>
    <x v="1"/>
    <n v="1221"/>
    <n v="149"/>
    <n v="289"/>
    <n v="181929"/>
    <n v="352869"/>
    <n v="183.15"/>
    <n v="181745.85"/>
    <x v="89"/>
    <n v="-110751.30000000005"/>
    <x v="0"/>
  </r>
  <r>
    <n v="91"/>
    <s v="Myriam Garthland"/>
    <x v="53"/>
    <x v="3"/>
    <x v="1"/>
    <n v="1951"/>
    <n v="341"/>
    <n v="243"/>
    <n v="665291"/>
    <n v="474093"/>
    <n v="292.64999999999998"/>
    <n v="664998.35"/>
    <x v="90"/>
    <n v="-109322.54999999999"/>
    <x v="0"/>
  </r>
  <r>
    <n v="92"/>
    <s v="Stace Messom"/>
    <x v="54"/>
    <x v="1"/>
    <x v="1"/>
    <n v="1470"/>
    <n v="252"/>
    <n v="484"/>
    <n v="370440"/>
    <n v="711480"/>
    <n v="220.5"/>
    <n v="370219.5"/>
    <x v="91"/>
    <n v="-108761.25"/>
    <x v="0"/>
  </r>
  <r>
    <n v="93"/>
    <s v="Fayette Lawleff"/>
    <x v="11"/>
    <x v="4"/>
    <x v="1"/>
    <n v="2425"/>
    <n v="330"/>
    <n v="285"/>
    <n v="800250"/>
    <n v="691125"/>
    <n v="363.75"/>
    <n v="799886.25"/>
    <x v="92"/>
    <n v="-106187.40000000002"/>
    <x v="0"/>
  </r>
  <r>
    <n v="94"/>
    <s v="Lesya Breslin"/>
    <x v="51"/>
    <x v="3"/>
    <x v="1"/>
    <n v="1206"/>
    <n v="309"/>
    <n v="240"/>
    <n v="372654"/>
    <n v="289440"/>
    <n v="180.9"/>
    <n v="372473.1"/>
    <x v="93"/>
    <n v="-105444.80000000005"/>
    <x v="0"/>
  </r>
  <r>
    <n v="95"/>
    <s v="Ludovika Meegan"/>
    <x v="55"/>
    <x v="1"/>
    <x v="1"/>
    <n v="2371"/>
    <n v="368"/>
    <n v="463"/>
    <n v="872528"/>
    <n v="1097773"/>
    <n v="355.65"/>
    <n v="872172.35"/>
    <x v="94"/>
    <n v="-103242.29999999999"/>
    <x v="0"/>
  </r>
  <r>
    <n v="96"/>
    <s v="Fan Filipczynski"/>
    <x v="56"/>
    <x v="0"/>
    <x v="1"/>
    <n v="2433"/>
    <n v="118"/>
    <n v="433"/>
    <n v="287094"/>
    <n v="1053489"/>
    <n v="364.95"/>
    <n v="286729.05"/>
    <x v="95"/>
    <n v="-100632.15000000002"/>
    <x v="0"/>
  </r>
  <r>
    <n v="97"/>
    <s v="Nonna Marfe"/>
    <x v="57"/>
    <x v="0"/>
    <x v="1"/>
    <n v="1719"/>
    <n v="139"/>
    <n v="466"/>
    <n v="238941"/>
    <n v="801054"/>
    <n v="257.84999999999997"/>
    <n v="238683.15"/>
    <x v="96"/>
    <n v="-99344.599999999977"/>
    <x v="0"/>
  </r>
  <r>
    <n v="98"/>
    <s v="Benjamen Grigorey"/>
    <x v="31"/>
    <x v="2"/>
    <x v="0"/>
    <n v="1466"/>
    <n v="338"/>
    <n v="468"/>
    <n v="495508"/>
    <n v="686088"/>
    <n v="219.9"/>
    <n v="495288.1"/>
    <x v="97"/>
    <n v="-98003.400000000023"/>
    <x v="0"/>
  </r>
  <r>
    <n v="99"/>
    <s v="Phillis Witherspoon"/>
    <x v="43"/>
    <x v="4"/>
    <x v="1"/>
    <n v="1088"/>
    <n v="125"/>
    <n v="525"/>
    <n v="136000"/>
    <n v="571200"/>
    <n v="163.19999999999999"/>
    <n v="135836.79999999999"/>
    <x v="98"/>
    <n v="-97752.050000000047"/>
    <x v="0"/>
  </r>
  <r>
    <n v="100"/>
    <s v="Kit Nijs"/>
    <x v="58"/>
    <x v="2"/>
    <x v="1"/>
    <n v="1719"/>
    <n v="263"/>
    <n v="361"/>
    <n v="452097"/>
    <n v="620559"/>
    <n v="257.84999999999997"/>
    <n v="451839.15"/>
    <x v="99"/>
    <n v="-97666.800000000047"/>
    <x v="0"/>
  </r>
  <r>
    <n v="101"/>
    <s v="Alix Musico"/>
    <x v="43"/>
    <x v="4"/>
    <x v="1"/>
    <n v="1715"/>
    <n v="369"/>
    <n v="212"/>
    <n v="632835"/>
    <n v="363580"/>
    <n v="257.25"/>
    <n v="632577.75"/>
    <x v="100"/>
    <n v="-96951.799999999988"/>
    <x v="0"/>
  </r>
  <r>
    <n v="102"/>
    <s v="Bastian Tappor"/>
    <x v="8"/>
    <x v="3"/>
    <x v="0"/>
    <n v="1819"/>
    <n v="378"/>
    <n v="395"/>
    <n v="687582"/>
    <n v="718505"/>
    <n v="272.84999999999997"/>
    <n v="687309.15"/>
    <x v="101"/>
    <n v="-95978"/>
    <x v="0"/>
  </r>
  <r>
    <n v="103"/>
    <s v="Winnie Domenichelli"/>
    <x v="59"/>
    <x v="4"/>
    <x v="0"/>
    <n v="2035"/>
    <n v="166"/>
    <n v="488"/>
    <n v="337810"/>
    <n v="993080"/>
    <n v="305.25"/>
    <n v="337504.75"/>
    <x v="102"/>
    <n v="-95595.5"/>
    <x v="0"/>
  </r>
  <r>
    <n v="104"/>
    <s v="Vin Dentith"/>
    <x v="37"/>
    <x v="4"/>
    <x v="0"/>
    <n v="1983"/>
    <n v="348"/>
    <n v="477"/>
    <n v="690084"/>
    <n v="945891"/>
    <n v="297.45"/>
    <n v="689786.55"/>
    <x v="103"/>
    <n v="-95418"/>
    <x v="0"/>
  </r>
  <r>
    <n v="105"/>
    <s v="Daisy Mumbray"/>
    <x v="60"/>
    <x v="4"/>
    <x v="1"/>
    <n v="1753"/>
    <n v="298"/>
    <n v="539"/>
    <n v="522394"/>
    <n v="944867"/>
    <n v="262.95"/>
    <n v="522131.05"/>
    <x v="104"/>
    <n v="-94465.75"/>
    <x v="0"/>
  </r>
  <r>
    <n v="106"/>
    <s v="Margarette Isted"/>
    <x v="61"/>
    <x v="0"/>
    <x v="1"/>
    <n v="2018"/>
    <n v="101"/>
    <n v="503"/>
    <n v="203818"/>
    <n v="1015054"/>
    <n v="302.7"/>
    <n v="203515.3"/>
    <x v="105"/>
    <n v="-92085"/>
    <x v="0"/>
  </r>
  <r>
    <n v="107"/>
    <s v="Godart Massei"/>
    <x v="14"/>
    <x v="1"/>
    <x v="0"/>
    <n v="1592"/>
    <n v="140"/>
    <n v="426"/>
    <n v="222880"/>
    <n v="678192"/>
    <n v="238.79999999999998"/>
    <n v="222641.2"/>
    <x v="106"/>
    <n v="-89760.799999999988"/>
    <x v="0"/>
  </r>
  <r>
    <n v="108"/>
    <s v="Giorgi Foxten"/>
    <x v="45"/>
    <x v="2"/>
    <x v="0"/>
    <n v="1200"/>
    <n v="155"/>
    <n v="246"/>
    <n v="186000"/>
    <n v="295200"/>
    <n v="180"/>
    <n v="185820"/>
    <x v="107"/>
    <n v="-89146.849999999977"/>
    <x v="0"/>
  </r>
  <r>
    <n v="109"/>
    <s v="Ximenes Josowitz"/>
    <x v="24"/>
    <x v="1"/>
    <x v="0"/>
    <n v="1096"/>
    <n v="378"/>
    <n v="335"/>
    <n v="414288"/>
    <n v="367160"/>
    <n v="164.4"/>
    <n v="414123.6"/>
    <x v="108"/>
    <n v="-89059.349999999977"/>
    <x v="0"/>
  </r>
  <r>
    <n v="110"/>
    <s v="Allen McDonell"/>
    <x v="14"/>
    <x v="1"/>
    <x v="0"/>
    <n v="1239"/>
    <n v="396"/>
    <n v="296"/>
    <n v="490644"/>
    <n v="366744"/>
    <n v="185.85"/>
    <n v="490458.15"/>
    <x v="109"/>
    <n v="-87286.950000000012"/>
    <x v="0"/>
  </r>
  <r>
    <n v="111"/>
    <s v="Rhys Sadlier"/>
    <x v="46"/>
    <x v="2"/>
    <x v="0"/>
    <n v="1365"/>
    <n v="325"/>
    <n v="550"/>
    <n v="443625"/>
    <n v="750750"/>
    <n v="204.75"/>
    <n v="443420.25"/>
    <x v="110"/>
    <n v="-86577.299999999988"/>
    <x v="0"/>
  </r>
  <r>
    <n v="112"/>
    <s v="Johnath Dinnage"/>
    <x v="62"/>
    <x v="0"/>
    <x v="1"/>
    <n v="1293"/>
    <n v="266"/>
    <n v="343"/>
    <n v="343938"/>
    <n v="443499"/>
    <n v="193.95"/>
    <n v="343744.05"/>
    <x v="111"/>
    <n v="-85881.25"/>
    <x v="0"/>
  </r>
  <r>
    <n v="113"/>
    <s v="Rozalin Surgeoner"/>
    <x v="56"/>
    <x v="0"/>
    <x v="1"/>
    <n v="1015"/>
    <n v="169"/>
    <n v="248"/>
    <n v="171535"/>
    <n v="251720"/>
    <n v="152.25"/>
    <n v="171382.75"/>
    <x v="112"/>
    <n v="-85564.150000000023"/>
    <x v="0"/>
  </r>
  <r>
    <n v="114"/>
    <s v="Ingelbert Saint"/>
    <x v="63"/>
    <x v="1"/>
    <x v="0"/>
    <n v="1127"/>
    <n v="220"/>
    <n v="515"/>
    <n v="247940"/>
    <n v="580405"/>
    <n v="169.04999999999998"/>
    <n v="247770.95"/>
    <x v="113"/>
    <n v="-85277.949999999953"/>
    <x v="0"/>
  </r>
  <r>
    <n v="115"/>
    <s v="Marnia Calam"/>
    <x v="41"/>
    <x v="4"/>
    <x v="1"/>
    <n v="1594"/>
    <n v="238"/>
    <n v="247"/>
    <n v="379372"/>
    <n v="393718"/>
    <n v="239.1"/>
    <n v="379132.9"/>
    <x v="114"/>
    <n v="-84797.400000000023"/>
    <x v="0"/>
  </r>
  <r>
    <n v="116"/>
    <s v="Melany Swait"/>
    <x v="63"/>
    <x v="1"/>
    <x v="1"/>
    <n v="1190"/>
    <n v="178"/>
    <n v="486"/>
    <n v="211820"/>
    <n v="578340"/>
    <n v="178.5"/>
    <n v="211641.5"/>
    <x v="115"/>
    <n v="-83766.5"/>
    <x v="0"/>
  </r>
  <r>
    <n v="117"/>
    <s v="Padraig Bilfoot"/>
    <x v="2"/>
    <x v="1"/>
    <x v="0"/>
    <n v="1610"/>
    <n v="201"/>
    <n v="370"/>
    <n v="323610"/>
    <n v="595700"/>
    <n v="241.5"/>
    <n v="323368.5"/>
    <x v="116"/>
    <n v="-83196.75"/>
    <x v="0"/>
  </r>
  <r>
    <n v="118"/>
    <s v="Cozmo Roos"/>
    <x v="47"/>
    <x v="1"/>
    <x v="0"/>
    <n v="1587"/>
    <n v="161"/>
    <n v="208"/>
    <n v="255507"/>
    <n v="330096"/>
    <n v="238.04999999999998"/>
    <n v="255268.95"/>
    <x v="117"/>
    <n v="-83033.099999999977"/>
    <x v="0"/>
  </r>
  <r>
    <n v="119"/>
    <s v="Etheline McElrath"/>
    <x v="23"/>
    <x v="4"/>
    <x v="1"/>
    <n v="1277"/>
    <n v="242"/>
    <n v="511"/>
    <n v="309034"/>
    <n v="652547"/>
    <n v="191.54999999999998"/>
    <n v="308842.45"/>
    <x v="118"/>
    <n v="-79536.450000000012"/>
    <x v="0"/>
  </r>
  <r>
    <n v="120"/>
    <s v="Nannie Hanbidge"/>
    <x v="42"/>
    <x v="3"/>
    <x v="1"/>
    <n v="1074"/>
    <n v="149"/>
    <n v="428"/>
    <n v="160026"/>
    <n v="459672"/>
    <n v="161.1"/>
    <n v="159864.9"/>
    <x v="119"/>
    <n v="-78896.549999999988"/>
    <x v="0"/>
  </r>
  <r>
    <n v="121"/>
    <s v="Hillary De Coursey"/>
    <x v="51"/>
    <x v="3"/>
    <x v="0"/>
    <n v="2193"/>
    <n v="378"/>
    <n v="491"/>
    <n v="828954"/>
    <n v="1076763"/>
    <n v="328.95"/>
    <n v="828625.05"/>
    <x v="120"/>
    <n v="-77869.150000000023"/>
    <x v="0"/>
  </r>
  <r>
    <n v="122"/>
    <s v="Friederike Swyndley"/>
    <x v="14"/>
    <x v="1"/>
    <x v="1"/>
    <n v="1805"/>
    <n v="299"/>
    <n v="490"/>
    <n v="539695"/>
    <n v="884450"/>
    <n v="270.75"/>
    <n v="539424.25"/>
    <x v="121"/>
    <n v="-77771"/>
    <x v="0"/>
  </r>
  <r>
    <n v="123"/>
    <s v="Nollie Toogood"/>
    <x v="54"/>
    <x v="1"/>
    <x v="1"/>
    <n v="1512"/>
    <n v="381"/>
    <n v="331"/>
    <n v="576072"/>
    <n v="500472"/>
    <n v="226.79999999999998"/>
    <n v="575845.19999999995"/>
    <x v="122"/>
    <n v="-77119.700000000012"/>
    <x v="0"/>
  </r>
  <r>
    <n v="124"/>
    <s v="Regan Heijne"/>
    <x v="62"/>
    <x v="0"/>
    <x v="0"/>
    <n v="1177"/>
    <n v="264"/>
    <n v="342"/>
    <n v="310728"/>
    <n v="402534"/>
    <n v="176.54999999999998"/>
    <n v="310551.45"/>
    <x v="123"/>
    <n v="-75373.199999999953"/>
    <x v="0"/>
  </r>
  <r>
    <n v="125"/>
    <s v="Sax Courtin"/>
    <x v="42"/>
    <x v="3"/>
    <x v="0"/>
    <n v="1775"/>
    <n v="204"/>
    <n v="240"/>
    <n v="362100"/>
    <n v="426000"/>
    <n v="266.25"/>
    <n v="361833.75"/>
    <x v="124"/>
    <n v="-74984.75"/>
    <x v="0"/>
  </r>
  <r>
    <n v="126"/>
    <s v="Jefferey McLagain"/>
    <x v="24"/>
    <x v="1"/>
    <x v="0"/>
    <n v="2120"/>
    <n v="291"/>
    <n v="402"/>
    <n v="616920"/>
    <n v="852240"/>
    <n v="318"/>
    <n v="616602"/>
    <x v="125"/>
    <n v="-74910.050000000047"/>
    <x v="0"/>
  </r>
  <r>
    <n v="127"/>
    <s v="Alexandrina Gillebride"/>
    <x v="27"/>
    <x v="2"/>
    <x v="1"/>
    <n v="1538"/>
    <n v="263"/>
    <n v="278"/>
    <n v="404494"/>
    <n v="427564"/>
    <n v="230.7"/>
    <n v="404263.3"/>
    <x v="126"/>
    <n v="-72455.25"/>
    <x v="0"/>
  </r>
  <r>
    <n v="128"/>
    <s v="Anthony Braundt"/>
    <x v="0"/>
    <x v="0"/>
    <x v="0"/>
    <n v="1181"/>
    <n v="228"/>
    <n v="213"/>
    <n v="269268"/>
    <n v="251553"/>
    <n v="177.15"/>
    <n v="269090.84999999998"/>
    <x v="127"/>
    <n v="-69283"/>
    <x v="0"/>
  </r>
  <r>
    <n v="129"/>
    <s v="Norma Althrop"/>
    <x v="56"/>
    <x v="0"/>
    <x v="1"/>
    <n v="1709"/>
    <n v="176"/>
    <n v="226"/>
    <n v="300784"/>
    <n v="386234"/>
    <n v="256.34999999999997"/>
    <n v="300527.65000000002"/>
    <x v="128"/>
    <n v="-65777.25"/>
    <x v="0"/>
  </r>
  <r>
    <n v="130"/>
    <s v="Abigail Lindenbaum"/>
    <x v="6"/>
    <x v="3"/>
    <x v="1"/>
    <n v="2421"/>
    <n v="307"/>
    <n v="532"/>
    <n v="743247"/>
    <n v="1287972"/>
    <n v="363.15"/>
    <n v="742883.85"/>
    <x v="129"/>
    <n v="-65114.900000000023"/>
    <x v="0"/>
  </r>
  <r>
    <n v="131"/>
    <s v="Barbara Neeve"/>
    <x v="64"/>
    <x v="1"/>
    <x v="1"/>
    <n v="1338"/>
    <n v="274"/>
    <n v="228"/>
    <n v="366612"/>
    <n v="305064"/>
    <n v="200.7"/>
    <n v="366411.3"/>
    <x v="130"/>
    <n v="-63741.900000000023"/>
    <x v="0"/>
  </r>
  <r>
    <n v="132"/>
    <s v="Wainwright Endecott"/>
    <x v="41"/>
    <x v="4"/>
    <x v="0"/>
    <n v="1190"/>
    <n v="264"/>
    <n v="536"/>
    <n v="314160"/>
    <n v="637840"/>
    <n v="178.5"/>
    <n v="313981.5"/>
    <x v="131"/>
    <n v="-63401.25"/>
    <x v="0"/>
  </r>
  <r>
    <n v="133"/>
    <s v="Eugene Gladeche"/>
    <x v="6"/>
    <x v="3"/>
    <x v="0"/>
    <n v="1021"/>
    <n v="138"/>
    <n v="539"/>
    <n v="140898"/>
    <n v="550319"/>
    <n v="153.15"/>
    <n v="140744.85"/>
    <x v="132"/>
    <n v="-62777.75"/>
    <x v="0"/>
  </r>
  <r>
    <n v="134"/>
    <s v="Whitby Dakhno"/>
    <x v="1"/>
    <x v="1"/>
    <x v="0"/>
    <n v="2341"/>
    <n v="187"/>
    <n v="383"/>
    <n v="437767"/>
    <n v="896603"/>
    <n v="351.15"/>
    <n v="437415.85"/>
    <x v="133"/>
    <n v="-62272.75"/>
    <x v="0"/>
  </r>
  <r>
    <n v="135"/>
    <s v="Devondra Steade"/>
    <x v="41"/>
    <x v="4"/>
    <x v="1"/>
    <n v="1289"/>
    <n v="119"/>
    <n v="489"/>
    <n v="153391"/>
    <n v="630321"/>
    <n v="193.35"/>
    <n v="153197.65"/>
    <x v="134"/>
    <n v="-62218.450000000012"/>
    <x v="0"/>
  </r>
  <r>
    <n v="136"/>
    <s v="Rriocard Cammis"/>
    <x v="45"/>
    <x v="2"/>
    <x v="0"/>
    <n v="1064"/>
    <n v="284"/>
    <n v="277"/>
    <n v="302176"/>
    <n v="294728"/>
    <n v="159.6"/>
    <n v="302016.40000000002"/>
    <x v="135"/>
    <n v="-61347.299999999988"/>
    <x v="0"/>
  </r>
  <r>
    <n v="137"/>
    <s v="Alic Mayte"/>
    <x v="10"/>
    <x v="2"/>
    <x v="0"/>
    <n v="2375"/>
    <n v="292"/>
    <n v="375"/>
    <n v="693500"/>
    <n v="890625"/>
    <n v="356.25"/>
    <n v="693143.75"/>
    <x v="136"/>
    <n v="-60963.650000000023"/>
    <x v="0"/>
  </r>
  <r>
    <n v="138"/>
    <s v="Rhodie Kinsey"/>
    <x v="32"/>
    <x v="3"/>
    <x v="1"/>
    <n v="2282"/>
    <n v="308"/>
    <n v="283"/>
    <n v="702856"/>
    <n v="645806"/>
    <n v="342.3"/>
    <n v="702513.7"/>
    <x v="137"/>
    <n v="-58081.399999999994"/>
    <x v="0"/>
  </r>
  <r>
    <n v="139"/>
    <s v="Robers Rait"/>
    <x v="54"/>
    <x v="1"/>
    <x v="0"/>
    <n v="1762"/>
    <n v="291"/>
    <n v="350"/>
    <n v="512742"/>
    <n v="616700"/>
    <n v="264.3"/>
    <n v="512477.7"/>
    <x v="138"/>
    <n v="-57781.950000000012"/>
    <x v="0"/>
  </r>
  <r>
    <n v="140"/>
    <s v="Kaitlyn Southernwood"/>
    <x v="23"/>
    <x v="4"/>
    <x v="1"/>
    <n v="1867"/>
    <n v="354"/>
    <n v="540"/>
    <n v="660918"/>
    <n v="1008180"/>
    <n v="280.05"/>
    <n v="660637.94999999995"/>
    <x v="139"/>
    <n v="-57646.549999999988"/>
    <x v="0"/>
  </r>
  <r>
    <n v="141"/>
    <s v="Osbourne Skillitt"/>
    <x v="24"/>
    <x v="1"/>
    <x v="0"/>
    <n v="1682"/>
    <n v="388"/>
    <n v="414"/>
    <n v="652616"/>
    <n v="696348"/>
    <n v="252.29999999999998"/>
    <n v="652363.69999999995"/>
    <x v="140"/>
    <n v="-57397.950000000012"/>
    <x v="0"/>
  </r>
  <r>
    <n v="142"/>
    <s v="Ali Easun"/>
    <x v="36"/>
    <x v="4"/>
    <x v="1"/>
    <n v="1114"/>
    <n v="243"/>
    <n v="463"/>
    <n v="270702"/>
    <n v="515782"/>
    <n v="167.1"/>
    <n v="270534.90000000002"/>
    <x v="141"/>
    <n v="-56961.900000000023"/>
    <x v="0"/>
  </r>
  <r>
    <n v="143"/>
    <s v="Petronilla Steadman"/>
    <x v="57"/>
    <x v="0"/>
    <x v="1"/>
    <n v="1483"/>
    <n v="132"/>
    <n v="494"/>
    <n v="195756"/>
    <n v="732602"/>
    <n v="222.45"/>
    <n v="195533.55"/>
    <x v="142"/>
    <n v="-56707.699999999953"/>
    <x v="0"/>
  </r>
  <r>
    <n v="144"/>
    <s v="Sheila-kathryn Gullam"/>
    <x v="35"/>
    <x v="1"/>
    <x v="1"/>
    <n v="1399"/>
    <n v="331"/>
    <n v="232"/>
    <n v="463069"/>
    <n v="324568"/>
    <n v="209.85"/>
    <n v="462859.15"/>
    <x v="143"/>
    <n v="-56452.949999999953"/>
    <x v="0"/>
  </r>
  <r>
    <n v="145"/>
    <s v="Jeniece Bentote"/>
    <x v="14"/>
    <x v="1"/>
    <x v="1"/>
    <n v="2206"/>
    <n v="100"/>
    <n v="461"/>
    <n v="220600"/>
    <n v="1016966"/>
    <n v="330.9"/>
    <n v="220269.1"/>
    <x v="144"/>
    <n v="-53455.849999999977"/>
    <x v="0"/>
  </r>
  <r>
    <n v="146"/>
    <s v="Gerta Lidstone"/>
    <x v="50"/>
    <x v="0"/>
    <x v="1"/>
    <n v="1086"/>
    <n v="391"/>
    <n v="532"/>
    <n v="424626"/>
    <n v="577752"/>
    <n v="162.9"/>
    <n v="424463.1"/>
    <x v="145"/>
    <n v="-53073.299999999988"/>
    <x v="0"/>
  </r>
  <r>
    <n v="147"/>
    <s v="Barris Egginson"/>
    <x v="15"/>
    <x v="4"/>
    <x v="0"/>
    <n v="1827"/>
    <n v="129"/>
    <n v="420"/>
    <n v="235683"/>
    <n v="767340"/>
    <n v="274.05"/>
    <n v="235408.95"/>
    <x v="146"/>
    <n v="-50961.300000000047"/>
    <x v="0"/>
  </r>
  <r>
    <n v="148"/>
    <s v="Nels Downing"/>
    <x v="55"/>
    <x v="1"/>
    <x v="0"/>
    <n v="1731"/>
    <n v="294"/>
    <n v="461"/>
    <n v="508914"/>
    <n v="797991"/>
    <n v="259.64999999999998"/>
    <n v="508654.35"/>
    <x v="147"/>
    <n v="-50955.5"/>
    <x v="0"/>
  </r>
  <r>
    <n v="149"/>
    <s v="Johna Coniam"/>
    <x v="65"/>
    <x v="4"/>
    <x v="1"/>
    <n v="1109"/>
    <n v="149"/>
    <n v="259"/>
    <n v="165241"/>
    <n v="287231"/>
    <n v="166.35"/>
    <n v="165074.65"/>
    <x v="148"/>
    <n v="-50755.150000000023"/>
    <x v="0"/>
  </r>
  <r>
    <n v="150"/>
    <s v="Jorie Wickie"/>
    <x v="65"/>
    <x v="4"/>
    <x v="1"/>
    <n v="2099"/>
    <n v="354"/>
    <n v="202"/>
    <n v="743046"/>
    <n v="423998"/>
    <n v="314.84999999999997"/>
    <n v="742731.15"/>
    <x v="149"/>
    <n v="-50415.300000000047"/>
    <x v="0"/>
  </r>
  <r>
    <n v="151"/>
    <s v="Barton Babin"/>
    <x v="61"/>
    <x v="0"/>
    <x v="0"/>
    <n v="1846"/>
    <n v="305"/>
    <n v="302"/>
    <n v="563030"/>
    <n v="557492"/>
    <n v="276.89999999999998"/>
    <n v="562753.1"/>
    <x v="150"/>
    <n v="-48603.099999999977"/>
    <x v="0"/>
  </r>
  <r>
    <n v="152"/>
    <s v="Earlie Thomsson"/>
    <x v="26"/>
    <x v="3"/>
    <x v="0"/>
    <n v="2484"/>
    <n v="126"/>
    <n v="250"/>
    <n v="312984"/>
    <n v="621000"/>
    <n v="372.59999999999997"/>
    <n v="312611.40000000002"/>
    <x v="151"/>
    <n v="-47966.099999999977"/>
    <x v="0"/>
  </r>
  <r>
    <n v="153"/>
    <s v="Titos Durnford"/>
    <x v="7"/>
    <x v="2"/>
    <x v="0"/>
    <n v="2343"/>
    <n v="376"/>
    <n v="320"/>
    <n v="880968"/>
    <n v="749760"/>
    <n v="351.45"/>
    <n v="880616.55"/>
    <x v="152"/>
    <n v="-46963.599999999977"/>
    <x v="0"/>
  </r>
  <r>
    <n v="154"/>
    <s v="Reggie Flay"/>
    <x v="28"/>
    <x v="1"/>
    <x v="1"/>
    <n v="1936"/>
    <n v="317"/>
    <n v="249"/>
    <n v="613712"/>
    <n v="482064"/>
    <n v="290.39999999999998"/>
    <n v="613421.6"/>
    <x v="153"/>
    <n v="-45130.75"/>
    <x v="0"/>
  </r>
  <r>
    <n v="155"/>
    <s v="Ginger Ranstead"/>
    <x v="6"/>
    <x v="3"/>
    <x v="1"/>
    <n v="1962"/>
    <n v="309"/>
    <n v="468"/>
    <n v="606258"/>
    <n v="918216"/>
    <n v="294.3"/>
    <n v="605963.69999999995"/>
    <x v="154"/>
    <n v="-44927.299999999988"/>
    <x v="0"/>
  </r>
  <r>
    <n v="156"/>
    <s v="Davide Griswood"/>
    <x v="54"/>
    <x v="1"/>
    <x v="0"/>
    <n v="2217"/>
    <n v="280"/>
    <n v="393"/>
    <n v="620760"/>
    <n v="871281"/>
    <n v="332.55"/>
    <n v="620427.44999999995"/>
    <x v="155"/>
    <n v="-44003"/>
    <x v="0"/>
  </r>
  <r>
    <n v="157"/>
    <s v="Audy Churchin"/>
    <x v="52"/>
    <x v="0"/>
    <x v="1"/>
    <n v="2023"/>
    <n v="204"/>
    <n v="506"/>
    <n v="412692"/>
    <n v="1023638"/>
    <n v="303.45"/>
    <n v="412388.55"/>
    <x v="156"/>
    <n v="-42520.099999999977"/>
    <x v="0"/>
  </r>
  <r>
    <n v="158"/>
    <s v="Theodora Roo"/>
    <x v="45"/>
    <x v="2"/>
    <x v="1"/>
    <n v="1570"/>
    <n v="161"/>
    <n v="511"/>
    <n v="252770"/>
    <n v="802270"/>
    <n v="235.5"/>
    <n v="252534.5"/>
    <x v="157"/>
    <n v="-42487.900000000023"/>
    <x v="0"/>
  </r>
  <r>
    <n v="159"/>
    <s v="Margarette Nelthorp"/>
    <x v="51"/>
    <x v="3"/>
    <x v="1"/>
    <n v="1425"/>
    <n v="366"/>
    <n v="270"/>
    <n v="521550"/>
    <n v="384750"/>
    <n v="213.75"/>
    <n v="521336.25"/>
    <x v="158"/>
    <n v="-41783.400000000023"/>
    <x v="0"/>
  </r>
  <r>
    <n v="160"/>
    <s v="Christen Gerrard"/>
    <x v="57"/>
    <x v="0"/>
    <x v="1"/>
    <n v="1388"/>
    <n v="291"/>
    <n v="221"/>
    <n v="403908"/>
    <n v="306748"/>
    <n v="208.2"/>
    <n v="403699.8"/>
    <x v="159"/>
    <n v="-41161.049999999988"/>
    <x v="0"/>
  </r>
  <r>
    <n v="161"/>
    <s v="Bertha Reye"/>
    <x v="59"/>
    <x v="4"/>
    <x v="1"/>
    <n v="2047"/>
    <n v="204"/>
    <n v="370"/>
    <n v="417588"/>
    <n v="757390"/>
    <n v="307.05"/>
    <n v="417280.95"/>
    <x v="160"/>
    <n v="-38144.75"/>
    <x v="0"/>
  </r>
  <r>
    <n v="162"/>
    <s v="Trixi Vose"/>
    <x v="54"/>
    <x v="1"/>
    <x v="1"/>
    <n v="1528"/>
    <n v="234"/>
    <n v="359"/>
    <n v="357552"/>
    <n v="548552"/>
    <n v="229.2"/>
    <n v="357322.8"/>
    <x v="161"/>
    <n v="-37681.150000000023"/>
    <x v="0"/>
  </r>
  <r>
    <n v="163"/>
    <s v="Redd Robeson"/>
    <x v="13"/>
    <x v="0"/>
    <x v="0"/>
    <n v="2443"/>
    <n v="190"/>
    <n v="352"/>
    <n v="464170"/>
    <n v="859936"/>
    <n v="366.45"/>
    <n v="463803.55"/>
    <x v="162"/>
    <n v="-37218.5"/>
    <x v="0"/>
  </r>
  <r>
    <n v="164"/>
    <s v="Maurie Corrie"/>
    <x v="60"/>
    <x v="4"/>
    <x v="0"/>
    <n v="2283"/>
    <n v="172"/>
    <n v="461"/>
    <n v="392676"/>
    <n v="1052463"/>
    <n v="342.45"/>
    <n v="392333.55"/>
    <x v="163"/>
    <n v="-36069.75"/>
    <x v="0"/>
  </r>
  <r>
    <n v="165"/>
    <s v="Lanna Alberti"/>
    <x v="45"/>
    <x v="2"/>
    <x v="1"/>
    <n v="2227"/>
    <n v="312"/>
    <n v="443"/>
    <n v="694824"/>
    <n v="986561"/>
    <n v="334.05"/>
    <n v="694489.95"/>
    <x v="164"/>
    <n v="-34706.25"/>
    <x v="0"/>
  </r>
  <r>
    <n v="166"/>
    <s v="Lief Youtead"/>
    <x v="48"/>
    <x v="0"/>
    <x v="0"/>
    <n v="1580"/>
    <n v="320"/>
    <n v="292"/>
    <n v="505600"/>
    <n v="461360"/>
    <n v="237"/>
    <n v="505363"/>
    <x v="165"/>
    <n v="-33820.849999999977"/>
    <x v="0"/>
  </r>
  <r>
    <n v="167"/>
    <s v="Fay Greschik"/>
    <x v="63"/>
    <x v="1"/>
    <x v="1"/>
    <n v="1321"/>
    <n v="211"/>
    <n v="244"/>
    <n v="278731"/>
    <n v="322324"/>
    <n v="198.15"/>
    <n v="278532.84999999998"/>
    <x v="166"/>
    <n v="-33129.650000000023"/>
    <x v="0"/>
  </r>
  <r>
    <n v="168"/>
    <s v="Rosco Toffalo"/>
    <x v="38"/>
    <x v="3"/>
    <x v="0"/>
    <n v="2415"/>
    <n v="239"/>
    <n v="262"/>
    <n v="577185"/>
    <n v="632730"/>
    <n v="362.25"/>
    <n v="576822.75"/>
    <x v="167"/>
    <n v="-33030.099999999977"/>
    <x v="0"/>
  </r>
  <r>
    <n v="169"/>
    <s v="Magdaia Sirett"/>
    <x v="66"/>
    <x v="4"/>
    <x v="1"/>
    <n v="2334"/>
    <n v="137"/>
    <n v="528"/>
    <n v="319758"/>
    <n v="1232352"/>
    <n v="350.09999999999997"/>
    <n v="319407.90000000002"/>
    <x v="168"/>
    <n v="-31860.400000000023"/>
    <x v="0"/>
  </r>
  <r>
    <n v="170"/>
    <s v="Rupert Tesdale"/>
    <x v="11"/>
    <x v="4"/>
    <x v="0"/>
    <n v="1933"/>
    <n v="203"/>
    <n v="530"/>
    <n v="392399"/>
    <n v="1024490"/>
    <n v="289.95"/>
    <n v="392109.05"/>
    <x v="169"/>
    <n v="-31050.150000000023"/>
    <x v="0"/>
  </r>
  <r>
    <n v="171"/>
    <s v="Valida De Freyne"/>
    <x v="54"/>
    <x v="1"/>
    <x v="1"/>
    <n v="1612"/>
    <n v="185"/>
    <n v="490"/>
    <n v="298220"/>
    <n v="789880"/>
    <n v="241.79999999999998"/>
    <n v="297978.2"/>
    <x v="170"/>
    <n v="-29773.200000000012"/>
    <x v="0"/>
  </r>
  <r>
    <n v="172"/>
    <s v="Coop Slowcock"/>
    <x v="46"/>
    <x v="2"/>
    <x v="0"/>
    <n v="1993"/>
    <n v="204"/>
    <n v="201"/>
    <n v="406572"/>
    <n v="400593"/>
    <n v="298.95"/>
    <n v="406273.05"/>
    <x v="171"/>
    <n v="-29387.150000000023"/>
    <x v="0"/>
  </r>
  <r>
    <n v="173"/>
    <s v="Buckie Brophy"/>
    <x v="12"/>
    <x v="4"/>
    <x v="0"/>
    <n v="1667"/>
    <n v="385"/>
    <n v="513"/>
    <n v="641795"/>
    <n v="855171"/>
    <n v="250.04999999999998"/>
    <n v="641544.94999999995"/>
    <x v="172"/>
    <n v="-27896"/>
    <x v="0"/>
  </r>
  <r>
    <n v="174"/>
    <s v="Manda Wheelhouse"/>
    <x v="63"/>
    <x v="1"/>
    <x v="1"/>
    <n v="1776"/>
    <n v="251"/>
    <n v="520"/>
    <n v="445776"/>
    <n v="923520"/>
    <n v="266.39999999999998"/>
    <n v="445509.6"/>
    <x v="173"/>
    <n v="-26026.150000000023"/>
    <x v="0"/>
  </r>
  <r>
    <n v="175"/>
    <s v="Flint Piddle"/>
    <x v="9"/>
    <x v="0"/>
    <x v="0"/>
    <n v="1480"/>
    <n v="338"/>
    <n v="273"/>
    <n v="500240"/>
    <n v="404040"/>
    <n v="222"/>
    <n v="500018"/>
    <x v="174"/>
    <n v="-21035.450000000012"/>
    <x v="0"/>
  </r>
  <r>
    <n v="176"/>
    <s v="Sandor Nitto"/>
    <x v="13"/>
    <x v="0"/>
    <x v="0"/>
    <n v="2230"/>
    <n v="388"/>
    <n v="215"/>
    <n v="865240"/>
    <n v="479450"/>
    <n v="334.5"/>
    <n v="864905.5"/>
    <x v="175"/>
    <n v="-20351.400000000023"/>
    <x v="0"/>
  </r>
  <r>
    <n v="177"/>
    <s v="Paige Wildbore"/>
    <x v="17"/>
    <x v="0"/>
    <x v="1"/>
    <n v="2112"/>
    <n v="265"/>
    <n v="520"/>
    <n v="559680"/>
    <n v="1098240"/>
    <n v="316.8"/>
    <n v="559363.19999999995"/>
    <x v="176"/>
    <n v="-20188.350000000006"/>
    <x v="0"/>
  </r>
  <r>
    <n v="178"/>
    <s v="Kurt Sallnow"/>
    <x v="59"/>
    <x v="4"/>
    <x v="0"/>
    <n v="1791"/>
    <n v="376"/>
    <n v="477"/>
    <n v="673416"/>
    <n v="854307"/>
    <n v="268.64999999999998"/>
    <n v="673147.35"/>
    <x v="177"/>
    <n v="-17537.849999999977"/>
    <x v="0"/>
  </r>
  <r>
    <n v="179"/>
    <s v="Lexie Getten"/>
    <x v="20"/>
    <x v="3"/>
    <x v="1"/>
    <n v="1274"/>
    <n v="102"/>
    <n v="350"/>
    <n v="129948"/>
    <n v="445900"/>
    <n v="191.1"/>
    <n v="129756.9"/>
    <x v="178"/>
    <n v="-15832.650000000023"/>
    <x v="0"/>
  </r>
  <r>
    <n v="180"/>
    <s v="Babara Jermy"/>
    <x v="46"/>
    <x v="2"/>
    <x v="1"/>
    <n v="1443"/>
    <n v="170"/>
    <n v="313"/>
    <n v="245310"/>
    <n v="451659"/>
    <n v="216.45"/>
    <n v="245093.55"/>
    <x v="179"/>
    <n v="-15770.650000000023"/>
    <x v="0"/>
  </r>
  <r>
    <n v="181"/>
    <s v="Chadwick Beckett"/>
    <x v="15"/>
    <x v="4"/>
    <x v="0"/>
    <n v="2126"/>
    <n v="254"/>
    <n v="317"/>
    <n v="540004"/>
    <n v="673942"/>
    <n v="318.89999999999998"/>
    <n v="539685.1"/>
    <x v="180"/>
    <n v="-12141.150000000023"/>
    <x v="0"/>
  </r>
  <r>
    <n v="182"/>
    <s v="Alameda Medina"/>
    <x v="24"/>
    <x v="1"/>
    <x v="1"/>
    <n v="1037"/>
    <n v="166"/>
    <n v="549"/>
    <n v="172142"/>
    <n v="569313"/>
    <n v="155.54999999999998"/>
    <n v="171986.45"/>
    <x v="181"/>
    <n v="-10825.150000000023"/>
    <x v="0"/>
  </r>
  <r>
    <n v="183"/>
    <s v="Maximilien Wooder"/>
    <x v="58"/>
    <x v="2"/>
    <x v="0"/>
    <n v="1660"/>
    <n v="373"/>
    <n v="326"/>
    <n v="619180"/>
    <n v="541160"/>
    <n v="249"/>
    <n v="618931"/>
    <x v="182"/>
    <n v="-8943.4000000000233"/>
    <x v="0"/>
  </r>
  <r>
    <n v="184"/>
    <s v="Valerie Hrinchishin"/>
    <x v="43"/>
    <x v="4"/>
    <x v="1"/>
    <n v="2303"/>
    <n v="366"/>
    <n v="546"/>
    <n v="842898"/>
    <n v="1257438"/>
    <n v="345.45"/>
    <n v="842552.55"/>
    <x v="183"/>
    <n v="-7288.4000000000233"/>
    <x v="0"/>
  </r>
  <r>
    <n v="185"/>
    <s v="Grace Flintoff"/>
    <x v="38"/>
    <x v="3"/>
    <x v="1"/>
    <n v="1758"/>
    <n v="101"/>
    <n v="527"/>
    <n v="177558"/>
    <n v="926466"/>
    <n v="263.7"/>
    <n v="177294.3"/>
    <x v="184"/>
    <n v="-7201.3499999999767"/>
    <x v="0"/>
  </r>
  <r>
    <n v="186"/>
    <s v="Jesselyn Gibke"/>
    <x v="17"/>
    <x v="0"/>
    <x v="1"/>
    <n v="1579"/>
    <n v="342"/>
    <n v="220"/>
    <n v="540018"/>
    <n v="347380"/>
    <n v="236.85"/>
    <n v="539781.15"/>
    <x v="185"/>
    <n v="-6697.5"/>
    <x v="0"/>
  </r>
  <r>
    <n v="187"/>
    <s v="Brinn McGillivray"/>
    <x v="51"/>
    <x v="3"/>
    <x v="1"/>
    <n v="2149"/>
    <n v="226"/>
    <n v="438"/>
    <n v="485674"/>
    <n v="941262"/>
    <n v="322.34999999999997"/>
    <n v="485351.65"/>
    <x v="186"/>
    <n v="-6302.4500000000116"/>
    <x v="0"/>
  </r>
  <r>
    <n v="188"/>
    <s v="Lyell Cobby"/>
    <x v="50"/>
    <x v="0"/>
    <x v="0"/>
    <n v="1879"/>
    <n v="208"/>
    <n v="220"/>
    <n v="390832"/>
    <n v="413380"/>
    <n v="281.84999999999997"/>
    <n v="390550.15"/>
    <x v="187"/>
    <n v="-6290.9000000000233"/>
    <x v="0"/>
  </r>
  <r>
    <n v="189"/>
    <s v="Matty Dubble"/>
    <x v="44"/>
    <x v="0"/>
    <x v="0"/>
    <n v="1637"/>
    <n v="181"/>
    <n v="266"/>
    <n v="296297"/>
    <n v="435442"/>
    <n v="245.54999999999998"/>
    <n v="296051.45"/>
    <x v="188"/>
    <n v="-6067.3499999999767"/>
    <x v="0"/>
  </r>
  <r>
    <n v="190"/>
    <s v="Elwyn Rupp"/>
    <x v="47"/>
    <x v="1"/>
    <x v="0"/>
    <n v="1130"/>
    <n v="107"/>
    <n v="504"/>
    <n v="120910"/>
    <n v="569520"/>
    <n v="169.5"/>
    <n v="120740.5"/>
    <x v="189"/>
    <n v="-5709.5499999999884"/>
    <x v="0"/>
  </r>
  <r>
    <n v="191"/>
    <s v="Kristofer Fuster"/>
    <x v="63"/>
    <x v="1"/>
    <x v="0"/>
    <n v="1912"/>
    <n v="328"/>
    <n v="487"/>
    <n v="627136"/>
    <n v="931144"/>
    <n v="286.8"/>
    <n v="626849.19999999995"/>
    <x v="190"/>
    <n v="-5680.0499999999884"/>
    <x v="0"/>
  </r>
  <r>
    <n v="192"/>
    <s v="Kandy Verson"/>
    <x v="50"/>
    <x v="0"/>
    <x v="1"/>
    <n v="1442"/>
    <n v="301"/>
    <n v="333"/>
    <n v="434042"/>
    <n v="480186"/>
    <n v="216.29999999999998"/>
    <n v="433825.7"/>
    <x v="191"/>
    <n v="-5261.0999999999767"/>
    <x v="0"/>
  </r>
  <r>
    <n v="193"/>
    <s v="Catlin Mixon"/>
    <x v="64"/>
    <x v="1"/>
    <x v="1"/>
    <n v="1950"/>
    <n v="170"/>
    <n v="461"/>
    <n v="331500"/>
    <n v="898950"/>
    <n v="292.5"/>
    <n v="331207.5"/>
    <x v="192"/>
    <n v="-4377.5999999999767"/>
    <x v="0"/>
  </r>
  <r>
    <n v="194"/>
    <s v="Teddie Ritchard"/>
    <x v="30"/>
    <x v="0"/>
    <x v="0"/>
    <n v="2478"/>
    <n v="364"/>
    <n v="241"/>
    <n v="901992"/>
    <n v="597198"/>
    <n v="371.7"/>
    <n v="901620.3"/>
    <x v="193"/>
    <n v="-4134.9000000000233"/>
    <x v="0"/>
  </r>
  <r>
    <n v="195"/>
    <s v="Bartholemy Franks"/>
    <x v="29"/>
    <x v="1"/>
    <x v="0"/>
    <n v="1053"/>
    <n v="336"/>
    <n v="458"/>
    <n v="353808"/>
    <n v="482274"/>
    <n v="157.94999999999999"/>
    <n v="353650.05"/>
    <x v="194"/>
    <n v="-3659.4000000000233"/>
    <x v="0"/>
  </r>
  <r>
    <n v="196"/>
    <s v="Ynes Cobley"/>
    <x v="12"/>
    <x v="4"/>
    <x v="1"/>
    <n v="1199"/>
    <n v="168"/>
    <n v="489"/>
    <n v="201432"/>
    <n v="586311"/>
    <n v="179.85"/>
    <n v="201252.15"/>
    <x v="195"/>
    <n v="-1988.1500000000233"/>
    <x v="0"/>
  </r>
  <r>
    <n v="197"/>
    <s v="Nathalie Kinworthy"/>
    <x v="61"/>
    <x v="0"/>
    <x v="1"/>
    <n v="1284"/>
    <n v="289"/>
    <n v="286"/>
    <n v="371076"/>
    <n v="367224"/>
    <n v="192.6"/>
    <n v="370883.4"/>
    <x v="196"/>
    <n v="-1726.3499999999767"/>
    <x v="0"/>
  </r>
  <r>
    <n v="198"/>
    <s v="Chandra Slaney"/>
    <x v="58"/>
    <x v="2"/>
    <x v="1"/>
    <n v="1699"/>
    <n v="104"/>
    <n v="461"/>
    <n v="176696"/>
    <n v="783239"/>
    <n v="254.85"/>
    <n v="176441.15"/>
    <x v="197"/>
    <n v="-860.20000000001164"/>
    <x v="0"/>
  </r>
  <r>
    <n v="199"/>
    <s v="Staffard Lawie"/>
    <x v="65"/>
    <x v="4"/>
    <x v="0"/>
    <n v="1718"/>
    <n v="179"/>
    <n v="460"/>
    <n v="307522"/>
    <n v="790280"/>
    <n v="257.7"/>
    <n v="307264.3"/>
    <x v="198"/>
    <n v="180.15000000002328"/>
    <x v="1"/>
  </r>
  <r>
    <n v="200"/>
    <s v="Kinny Ridges"/>
    <x v="1"/>
    <x v="1"/>
    <x v="0"/>
    <n v="1691"/>
    <n v="105"/>
    <n v="439"/>
    <n v="177555"/>
    <n v="742349"/>
    <n v="253.64999999999998"/>
    <n v="177301.35"/>
    <x v="199"/>
    <n v="259.04999999998836"/>
    <x v="1"/>
  </r>
  <r>
    <n v="201"/>
    <s v="Hashim Giovannini"/>
    <x v="44"/>
    <x v="0"/>
    <x v="0"/>
    <n v="1115"/>
    <n v="310"/>
    <n v="254"/>
    <n v="345650"/>
    <n v="283210"/>
    <n v="167.25"/>
    <n v="345482.75"/>
    <x v="200"/>
    <n v="259.95000000001164"/>
    <x v="1"/>
  </r>
  <r>
    <n v="202"/>
    <s v="Addy Provest"/>
    <x v="18"/>
    <x v="2"/>
    <x v="1"/>
    <n v="1052"/>
    <n v="384"/>
    <n v="277"/>
    <n v="403968"/>
    <n v="291404"/>
    <n v="157.79999999999998"/>
    <n v="403810.2"/>
    <x v="201"/>
    <n v="3307.5"/>
    <x v="1"/>
  </r>
  <r>
    <n v="203"/>
    <s v="Blondie Hugonet"/>
    <x v="61"/>
    <x v="0"/>
    <x v="1"/>
    <n v="1085"/>
    <n v="157"/>
    <n v="367"/>
    <n v="170345"/>
    <n v="398195"/>
    <n v="162.75"/>
    <n v="170182.25"/>
    <x v="202"/>
    <n v="5291.25"/>
    <x v="1"/>
  </r>
  <r>
    <n v="204"/>
    <s v="Kingsley Delve"/>
    <x v="11"/>
    <x v="4"/>
    <x v="0"/>
    <n v="1251"/>
    <n v="387"/>
    <n v="382"/>
    <n v="484137"/>
    <n v="477882"/>
    <n v="187.65"/>
    <n v="483949.35"/>
    <x v="203"/>
    <n v="6013.3499999999767"/>
    <x v="1"/>
  </r>
  <r>
    <n v="205"/>
    <s v="Onida Harbar"/>
    <x v="22"/>
    <x v="3"/>
    <x v="1"/>
    <n v="2318"/>
    <n v="217"/>
    <n v="280"/>
    <n v="503006"/>
    <n v="649040"/>
    <n v="347.7"/>
    <n v="502658.3"/>
    <x v="204"/>
    <n v="7075.75"/>
    <x v="1"/>
  </r>
  <r>
    <n v="206"/>
    <s v="Aleda Tomasik"/>
    <x v="41"/>
    <x v="4"/>
    <x v="1"/>
    <n v="1061"/>
    <n v="259"/>
    <n v="545"/>
    <n v="274799"/>
    <n v="578245"/>
    <n v="159.15"/>
    <n v="274639.84999999998"/>
    <x v="205"/>
    <n v="7230.5999999999767"/>
    <x v="1"/>
  </r>
  <r>
    <n v="207"/>
    <s v="Reagan Karlsson"/>
    <x v="54"/>
    <x v="1"/>
    <x v="0"/>
    <n v="1433"/>
    <n v="102"/>
    <n v="457"/>
    <n v="146166"/>
    <n v="654881"/>
    <n v="214.95"/>
    <n v="145951.04999999999"/>
    <x v="206"/>
    <n v="7321.5999999999767"/>
    <x v="1"/>
  </r>
  <r>
    <n v="208"/>
    <s v="Lilian Gullivent"/>
    <x v="19"/>
    <x v="3"/>
    <x v="1"/>
    <n v="1103"/>
    <n v="125"/>
    <n v="515"/>
    <n v="137875"/>
    <n v="568045"/>
    <n v="165.45"/>
    <n v="137709.54999999999"/>
    <x v="207"/>
    <n v="8549.3499999999767"/>
    <x v="1"/>
  </r>
  <r>
    <n v="209"/>
    <s v="Malinde Leamy"/>
    <x v="67"/>
    <x v="3"/>
    <x v="1"/>
    <n v="2407"/>
    <n v="290"/>
    <n v="380"/>
    <n v="698030"/>
    <n v="914660"/>
    <n v="361.05"/>
    <n v="697668.95"/>
    <x v="208"/>
    <n v="9030.2000000000116"/>
    <x v="1"/>
  </r>
  <r>
    <n v="210"/>
    <s v="Vanna Wearn"/>
    <x v="50"/>
    <x v="0"/>
    <x v="1"/>
    <n v="1088"/>
    <n v="179"/>
    <n v="410"/>
    <n v="194752"/>
    <n v="446080"/>
    <n v="163.19999999999999"/>
    <n v="194588.79999999999"/>
    <x v="209"/>
    <n v="9573.8499999999767"/>
    <x v="1"/>
  </r>
  <r>
    <n v="211"/>
    <s v="Kaitlyn Renols"/>
    <x v="68"/>
    <x v="1"/>
    <x v="1"/>
    <n v="1916"/>
    <n v="376"/>
    <n v="324"/>
    <n v="720416"/>
    <n v="620784"/>
    <n v="287.39999999999998"/>
    <n v="720128.6"/>
    <x v="210"/>
    <n v="10134.300000000047"/>
    <x v="1"/>
  </r>
  <r>
    <n v="212"/>
    <s v="Selene Runcieman"/>
    <x v="11"/>
    <x v="4"/>
    <x v="1"/>
    <n v="2298"/>
    <n v="191"/>
    <n v="445"/>
    <n v="438918"/>
    <n v="1022610"/>
    <n v="344.7"/>
    <n v="438573.3"/>
    <x v="211"/>
    <n v="12160.349999999977"/>
    <x v="1"/>
  </r>
  <r>
    <n v="213"/>
    <s v="Meir Clowsley"/>
    <x v="15"/>
    <x v="4"/>
    <x v="0"/>
    <n v="2292"/>
    <n v="372"/>
    <n v="227"/>
    <n v="852624"/>
    <n v="520284"/>
    <n v="343.8"/>
    <n v="852280.2"/>
    <x v="212"/>
    <n v="13105.949999999953"/>
    <x v="1"/>
  </r>
  <r>
    <n v="214"/>
    <s v="Briney Sket"/>
    <x v="57"/>
    <x v="0"/>
    <x v="1"/>
    <n v="1035"/>
    <n v="257"/>
    <n v="222"/>
    <n v="265995"/>
    <n v="229770"/>
    <n v="155.25"/>
    <n v="265839.75"/>
    <x v="213"/>
    <n v="13270.400000000023"/>
    <x v="1"/>
  </r>
  <r>
    <n v="215"/>
    <s v="Arlina Vatini"/>
    <x v="62"/>
    <x v="0"/>
    <x v="1"/>
    <n v="1119"/>
    <n v="277"/>
    <n v="266"/>
    <n v="309963"/>
    <n v="297654"/>
    <n v="167.85"/>
    <n v="309795.15000000002"/>
    <x v="214"/>
    <n v="14007"/>
    <x v="1"/>
  </r>
  <r>
    <n v="216"/>
    <s v="Hillary Charnley"/>
    <x v="35"/>
    <x v="1"/>
    <x v="1"/>
    <n v="2414"/>
    <n v="370"/>
    <n v="323"/>
    <n v="893180"/>
    <n v="779722"/>
    <n v="362.09999999999997"/>
    <n v="892817.9"/>
    <x v="215"/>
    <n v="14585.099999999977"/>
    <x v="1"/>
  </r>
  <r>
    <n v="217"/>
    <s v="Joline Boddington"/>
    <x v="3"/>
    <x v="2"/>
    <x v="1"/>
    <n v="1049"/>
    <n v="263"/>
    <n v="369"/>
    <n v="275887"/>
    <n v="387081"/>
    <n v="157.35"/>
    <n v="275729.65000000002"/>
    <x v="216"/>
    <n v="15649.900000000023"/>
    <x v="1"/>
  </r>
  <r>
    <n v="218"/>
    <s v="Julie Slides"/>
    <x v="20"/>
    <x v="3"/>
    <x v="0"/>
    <n v="2494"/>
    <n v="265"/>
    <n v="289"/>
    <n v="660910"/>
    <n v="720766"/>
    <n v="374.09999999999997"/>
    <n v="660535.9"/>
    <x v="217"/>
    <n v="15794.700000000012"/>
    <x v="1"/>
  </r>
  <r>
    <n v="219"/>
    <s v="Abagail McAline"/>
    <x v="36"/>
    <x v="4"/>
    <x v="1"/>
    <n v="2452"/>
    <n v="201"/>
    <n v="388"/>
    <n v="492852"/>
    <n v="951376"/>
    <n v="367.8"/>
    <n v="492484.2"/>
    <x v="218"/>
    <n v="16365.200000000012"/>
    <x v="1"/>
  </r>
  <r>
    <n v="220"/>
    <s v="Judah Chessel"/>
    <x v="44"/>
    <x v="0"/>
    <x v="0"/>
    <n v="1995"/>
    <n v="300"/>
    <n v="457"/>
    <n v="598500"/>
    <n v="911715"/>
    <n v="299.25"/>
    <n v="598200.75"/>
    <x v="219"/>
    <n v="18118.75"/>
    <x v="1"/>
  </r>
  <r>
    <n v="221"/>
    <s v="Salmon Secombe"/>
    <x v="34"/>
    <x v="3"/>
    <x v="0"/>
    <n v="2306"/>
    <n v="325"/>
    <n v="523"/>
    <n v="749450"/>
    <n v="1206038"/>
    <n v="345.9"/>
    <n v="749104.1"/>
    <x v="220"/>
    <n v="18400.650000000023"/>
    <x v="1"/>
  </r>
  <r>
    <n v="222"/>
    <s v="Lani Thal"/>
    <x v="26"/>
    <x v="3"/>
    <x v="1"/>
    <n v="2023"/>
    <n v="205"/>
    <n v="477"/>
    <n v="414715"/>
    <n v="964971"/>
    <n v="303.45"/>
    <n v="414411.55"/>
    <x v="221"/>
    <n v="19061.699999999953"/>
    <x v="1"/>
  </r>
  <r>
    <n v="223"/>
    <s v="Dona Hegarty"/>
    <x v="44"/>
    <x v="0"/>
    <x v="1"/>
    <n v="1856"/>
    <n v="303"/>
    <n v="374"/>
    <n v="562368"/>
    <n v="694144"/>
    <n v="278.39999999999998"/>
    <n v="562089.6"/>
    <x v="222"/>
    <n v="19686.850000000006"/>
    <x v="1"/>
  </r>
  <r>
    <n v="224"/>
    <s v="Sapphira Dormand"/>
    <x v="21"/>
    <x v="1"/>
    <x v="1"/>
    <n v="1627"/>
    <n v="328"/>
    <n v="241"/>
    <n v="533656"/>
    <n v="392107"/>
    <n v="244.04999999999998"/>
    <n v="533411.94999999995"/>
    <x v="223"/>
    <n v="21562.900000000023"/>
    <x v="1"/>
  </r>
  <r>
    <n v="225"/>
    <s v="Kissee McKinless"/>
    <x v="65"/>
    <x v="4"/>
    <x v="1"/>
    <n v="1295"/>
    <n v="309"/>
    <n v="274"/>
    <n v="400155"/>
    <n v="354830"/>
    <n v="194.25"/>
    <n v="399960.75"/>
    <x v="224"/>
    <n v="22829.849999999977"/>
    <x v="1"/>
  </r>
  <r>
    <n v="226"/>
    <s v="Milt Domengue"/>
    <x v="4"/>
    <x v="3"/>
    <x v="0"/>
    <n v="1998"/>
    <n v="275"/>
    <n v="431"/>
    <n v="549450"/>
    <n v="861138"/>
    <n v="299.7"/>
    <n v="549150.30000000005"/>
    <x v="225"/>
    <n v="23300.700000000012"/>
    <x v="1"/>
  </r>
  <r>
    <n v="227"/>
    <s v="Letizia Holbie"/>
    <x v="14"/>
    <x v="1"/>
    <x v="1"/>
    <n v="1878"/>
    <n v="202"/>
    <n v="217"/>
    <n v="379356"/>
    <n v="407526"/>
    <n v="281.7"/>
    <n v="379074.3"/>
    <x v="226"/>
    <n v="24853.349999999977"/>
    <x v="1"/>
  </r>
  <r>
    <n v="228"/>
    <s v="Alister Stygall"/>
    <x v="46"/>
    <x v="2"/>
    <x v="0"/>
    <n v="1938"/>
    <n v="259"/>
    <n v="267"/>
    <n v="501942"/>
    <n v="517446"/>
    <n v="290.7"/>
    <n v="501651.3"/>
    <x v="227"/>
    <n v="25227.650000000023"/>
    <x v="1"/>
  </r>
  <r>
    <n v="229"/>
    <s v="Gerek Dabels"/>
    <x v="11"/>
    <x v="4"/>
    <x v="0"/>
    <n v="1833"/>
    <n v="342"/>
    <n v="349"/>
    <n v="626886"/>
    <n v="639717"/>
    <n v="274.95"/>
    <n v="626611.05000000005"/>
    <x v="228"/>
    <n v="27161.400000000023"/>
    <x v="1"/>
  </r>
  <r>
    <n v="230"/>
    <s v="Selina Kytley"/>
    <x v="1"/>
    <x v="1"/>
    <x v="1"/>
    <n v="1580"/>
    <n v="282"/>
    <n v="238"/>
    <n v="445560"/>
    <n v="376040"/>
    <n v="237"/>
    <n v="445323"/>
    <x v="229"/>
    <n v="27374.25"/>
    <x v="1"/>
  </r>
  <r>
    <n v="231"/>
    <s v="Rorke Aluard"/>
    <x v="55"/>
    <x v="1"/>
    <x v="0"/>
    <n v="2467"/>
    <n v="324"/>
    <n v="530"/>
    <n v="799308"/>
    <n v="1307510"/>
    <n v="370.05"/>
    <n v="798937.95"/>
    <x v="230"/>
    <n v="28230.199999999953"/>
    <x v="1"/>
  </r>
  <r>
    <n v="232"/>
    <s v="Sax Baselio"/>
    <x v="22"/>
    <x v="3"/>
    <x v="0"/>
    <n v="1916"/>
    <n v="315"/>
    <n v="382"/>
    <n v="603540"/>
    <n v="731912"/>
    <n v="287.39999999999998"/>
    <n v="603252.6"/>
    <x v="231"/>
    <n v="28361.150000000023"/>
    <x v="1"/>
  </r>
  <r>
    <n v="233"/>
    <s v="Wat Loughhead"/>
    <x v="42"/>
    <x v="3"/>
    <x v="0"/>
    <n v="1818"/>
    <n v="198"/>
    <n v="240"/>
    <n v="359964"/>
    <n v="436320"/>
    <n v="272.7"/>
    <n v="359691.3"/>
    <x v="232"/>
    <n v="28451.700000000012"/>
    <x v="1"/>
  </r>
  <r>
    <n v="234"/>
    <s v="Estella Ianiello"/>
    <x v="61"/>
    <x v="0"/>
    <x v="1"/>
    <n v="2330"/>
    <n v="111"/>
    <n v="363"/>
    <n v="258630"/>
    <n v="845790"/>
    <n v="349.5"/>
    <n v="258280.5"/>
    <x v="233"/>
    <n v="28636.549999999988"/>
    <x v="1"/>
  </r>
  <r>
    <n v="235"/>
    <s v="Brannon Lang"/>
    <x v="12"/>
    <x v="4"/>
    <x v="0"/>
    <n v="1725"/>
    <n v="374"/>
    <n v="306"/>
    <n v="645150"/>
    <n v="527850"/>
    <n v="258.75"/>
    <n v="644891.25"/>
    <x v="234"/>
    <n v="29102.400000000023"/>
    <x v="1"/>
  </r>
  <r>
    <n v="236"/>
    <s v="Burgess Trevon"/>
    <x v="38"/>
    <x v="3"/>
    <x v="0"/>
    <n v="2339"/>
    <n v="307"/>
    <n v="306"/>
    <n v="718073"/>
    <n v="715734"/>
    <n v="350.84999999999997"/>
    <n v="717722.15"/>
    <x v="235"/>
    <n v="29841"/>
    <x v="1"/>
  </r>
  <r>
    <n v="237"/>
    <s v="Caril Disbury"/>
    <x v="38"/>
    <x v="3"/>
    <x v="1"/>
    <n v="1075"/>
    <n v="158"/>
    <n v="434"/>
    <n v="169850"/>
    <n v="466550"/>
    <n v="161.25"/>
    <n v="169688.75"/>
    <x v="236"/>
    <n v="31023"/>
    <x v="1"/>
  </r>
  <r>
    <n v="238"/>
    <s v="Ede Caser"/>
    <x v="41"/>
    <x v="4"/>
    <x v="1"/>
    <n v="1972"/>
    <n v="393"/>
    <n v="273"/>
    <n v="774996"/>
    <n v="538356"/>
    <n v="295.8"/>
    <n v="774700.2"/>
    <x v="237"/>
    <n v="31195.849999999977"/>
    <x v="1"/>
  </r>
  <r>
    <n v="239"/>
    <s v="Tait Cordeau"/>
    <x v="10"/>
    <x v="2"/>
    <x v="0"/>
    <n v="1663"/>
    <n v="147"/>
    <n v="215"/>
    <n v="244461"/>
    <n v="357545"/>
    <n v="249.45"/>
    <n v="244211.55"/>
    <x v="238"/>
    <n v="31823"/>
    <x v="1"/>
  </r>
  <r>
    <n v="240"/>
    <s v="Cher Tillerton"/>
    <x v="4"/>
    <x v="3"/>
    <x v="1"/>
    <n v="2109"/>
    <n v="258"/>
    <n v="483"/>
    <n v="544122"/>
    <n v="1018647"/>
    <n v="316.34999999999997"/>
    <n v="543805.65"/>
    <x v="239"/>
    <n v="31918.150000000023"/>
    <x v="1"/>
  </r>
  <r>
    <n v="241"/>
    <s v="Alvan Stellino"/>
    <x v="41"/>
    <x v="4"/>
    <x v="0"/>
    <n v="2207"/>
    <n v="146"/>
    <n v="230"/>
    <n v="322222"/>
    <n v="507610"/>
    <n v="331.05"/>
    <n v="321890.95"/>
    <x v="240"/>
    <n v="32269.099999999977"/>
    <x v="1"/>
  </r>
  <r>
    <n v="242"/>
    <s v="Cullen Pagen"/>
    <x v="65"/>
    <x v="4"/>
    <x v="0"/>
    <n v="2089"/>
    <n v="329"/>
    <n v="444"/>
    <n v="687281"/>
    <n v="927516"/>
    <n v="313.34999999999997"/>
    <n v="686967.65"/>
    <x v="241"/>
    <n v="34125.75"/>
    <x v="1"/>
  </r>
  <r>
    <n v="243"/>
    <s v="Shaun Spary"/>
    <x v="16"/>
    <x v="2"/>
    <x v="1"/>
    <n v="1636"/>
    <n v="344"/>
    <n v="389"/>
    <n v="562784"/>
    <n v="636404"/>
    <n v="245.39999999999998"/>
    <n v="562538.6"/>
    <x v="242"/>
    <n v="34608.600000000006"/>
    <x v="1"/>
  </r>
  <r>
    <n v="244"/>
    <s v="Daven Zimmermanns"/>
    <x v="55"/>
    <x v="1"/>
    <x v="0"/>
    <n v="1753"/>
    <n v="345"/>
    <n v="511"/>
    <n v="604785"/>
    <n v="895783"/>
    <n v="262.95"/>
    <n v="604522.05000000005"/>
    <x v="243"/>
    <n v="36631.800000000047"/>
    <x v="1"/>
  </r>
  <r>
    <n v="245"/>
    <s v="Thea Rawstorn"/>
    <x v="58"/>
    <x v="2"/>
    <x v="1"/>
    <n v="1024"/>
    <n v="309"/>
    <n v="316"/>
    <n v="316416"/>
    <n v="323584"/>
    <n v="153.6"/>
    <n v="316262.40000000002"/>
    <x v="244"/>
    <n v="38301.900000000023"/>
    <x v="1"/>
  </r>
  <r>
    <n v="246"/>
    <s v="Ives Bonnette"/>
    <x v="47"/>
    <x v="1"/>
    <x v="0"/>
    <n v="2491"/>
    <n v="126"/>
    <n v="443"/>
    <n v="313866"/>
    <n v="1103513"/>
    <n v="373.65"/>
    <n v="313492.34999999998"/>
    <x v="245"/>
    <n v="39635.099999999977"/>
    <x v="1"/>
  </r>
  <r>
    <n v="247"/>
    <s v="Vernen Gerring"/>
    <x v="25"/>
    <x v="4"/>
    <x v="0"/>
    <n v="1599"/>
    <n v="101"/>
    <n v="395"/>
    <n v="161499"/>
    <n v="631605"/>
    <n v="239.85"/>
    <n v="161259.15"/>
    <x v="246"/>
    <n v="39676.200000000012"/>
    <x v="1"/>
  </r>
  <r>
    <n v="248"/>
    <s v="Mellisent Slaten"/>
    <x v="32"/>
    <x v="3"/>
    <x v="1"/>
    <n v="1478"/>
    <n v="228"/>
    <n v="282"/>
    <n v="336984"/>
    <n v="416796"/>
    <n v="221.7"/>
    <n v="336762.3"/>
    <x v="247"/>
    <n v="41391.75"/>
    <x v="1"/>
  </r>
  <r>
    <n v="249"/>
    <s v="Oran Farress"/>
    <x v="46"/>
    <x v="2"/>
    <x v="0"/>
    <n v="2276"/>
    <n v="108"/>
    <n v="318"/>
    <n v="245808"/>
    <n v="723768"/>
    <n v="341.4"/>
    <n v="245466.6"/>
    <x v="248"/>
    <n v="41967.900000000023"/>
    <x v="1"/>
  </r>
  <r>
    <n v="250"/>
    <s v="Bevvy Minelli"/>
    <x v="56"/>
    <x v="0"/>
    <x v="1"/>
    <n v="1455"/>
    <n v="302"/>
    <n v="445"/>
    <n v="439410"/>
    <n v="647475"/>
    <n v="218.25"/>
    <n v="439191.75"/>
    <x v="249"/>
    <n v="42109.650000000023"/>
    <x v="1"/>
  </r>
  <r>
    <n v="251"/>
    <s v="Lion Pimblott"/>
    <x v="38"/>
    <x v="3"/>
    <x v="0"/>
    <n v="1522"/>
    <n v="129"/>
    <n v="292"/>
    <n v="196338"/>
    <n v="444424"/>
    <n v="228.29999999999998"/>
    <n v="196109.7"/>
    <x v="250"/>
    <n v="42277.950000000012"/>
    <x v="1"/>
  </r>
  <r>
    <n v="252"/>
    <s v="Grannie Cawdery"/>
    <x v="65"/>
    <x v="4"/>
    <x v="0"/>
    <n v="2005"/>
    <n v="292"/>
    <n v="344"/>
    <n v="585460"/>
    <n v="689720"/>
    <n v="300.75"/>
    <n v="585159.25"/>
    <x v="251"/>
    <n v="42388.150000000023"/>
    <x v="1"/>
  </r>
  <r>
    <n v="253"/>
    <s v="Raimundo Alexandrescu"/>
    <x v="65"/>
    <x v="4"/>
    <x v="0"/>
    <n v="1104"/>
    <n v="163"/>
    <n v="515"/>
    <n v="179952"/>
    <n v="568560"/>
    <n v="165.6"/>
    <n v="179786.4"/>
    <x v="252"/>
    <n v="43550.850000000006"/>
    <x v="1"/>
  </r>
  <r>
    <n v="254"/>
    <s v="Ophelie Fairn"/>
    <x v="42"/>
    <x v="3"/>
    <x v="1"/>
    <n v="1728"/>
    <n v="321"/>
    <n v="436"/>
    <n v="554688"/>
    <n v="753408"/>
    <n v="259.2"/>
    <n v="554428.80000000005"/>
    <x v="253"/>
    <n v="43791.150000000023"/>
    <x v="1"/>
  </r>
  <r>
    <n v="255"/>
    <s v="Elisabeth Piola"/>
    <x v="58"/>
    <x v="2"/>
    <x v="1"/>
    <n v="2458"/>
    <n v="191"/>
    <n v="231"/>
    <n v="469478"/>
    <n v="567798"/>
    <n v="368.7"/>
    <n v="469109.3"/>
    <x v="254"/>
    <n v="43984.300000000047"/>
    <x v="1"/>
  </r>
  <r>
    <n v="256"/>
    <s v="Sammie Braghini"/>
    <x v="68"/>
    <x v="1"/>
    <x v="0"/>
    <n v="1526"/>
    <n v="317"/>
    <n v="285"/>
    <n v="483742"/>
    <n v="434910"/>
    <n v="228.9"/>
    <n v="483513.1"/>
    <x v="255"/>
    <n v="46360.299999999988"/>
    <x v="1"/>
  </r>
  <r>
    <n v="257"/>
    <s v="Dudley Epp"/>
    <x v="66"/>
    <x v="4"/>
    <x v="0"/>
    <n v="1848"/>
    <n v="384"/>
    <n v="331"/>
    <n v="709632"/>
    <n v="611688"/>
    <n v="277.2"/>
    <n v="709354.8"/>
    <x v="256"/>
    <n v="46756.599999999977"/>
    <x v="1"/>
  </r>
  <r>
    <n v="258"/>
    <s v="Nye Tersay"/>
    <x v="11"/>
    <x v="4"/>
    <x v="0"/>
    <n v="1329"/>
    <n v="103"/>
    <n v="273"/>
    <n v="136887"/>
    <n v="362817"/>
    <n v="199.35"/>
    <n v="136687.65"/>
    <x v="257"/>
    <n v="48234.450000000012"/>
    <x v="1"/>
  </r>
  <r>
    <n v="259"/>
    <s v="Vance McInerney"/>
    <x v="65"/>
    <x v="4"/>
    <x v="0"/>
    <n v="1931"/>
    <n v="307"/>
    <n v="333"/>
    <n v="592817"/>
    <n v="643023"/>
    <n v="289.64999999999998"/>
    <n v="592527.35"/>
    <x v="258"/>
    <n v="48898.800000000047"/>
    <x v="1"/>
  </r>
  <r>
    <n v="260"/>
    <s v="Wes Clows"/>
    <x v="68"/>
    <x v="1"/>
    <x v="0"/>
    <n v="1795"/>
    <n v="299"/>
    <n v="459"/>
    <n v="536705"/>
    <n v="823905"/>
    <n v="269.25"/>
    <n v="536435.75"/>
    <x v="259"/>
    <n v="49790.399999999994"/>
    <x v="1"/>
  </r>
  <r>
    <n v="261"/>
    <s v="Aloin Mackness"/>
    <x v="69"/>
    <x v="3"/>
    <x v="0"/>
    <n v="1117"/>
    <n v="370"/>
    <n v="246"/>
    <n v="413290"/>
    <n v="274782"/>
    <n v="167.54999999999998"/>
    <n v="413122.45"/>
    <x v="260"/>
    <n v="50495.650000000023"/>
    <x v="1"/>
  </r>
  <r>
    <n v="262"/>
    <s v="Caryl Huntington"/>
    <x v="25"/>
    <x v="4"/>
    <x v="1"/>
    <n v="1298"/>
    <n v="381"/>
    <n v="426"/>
    <n v="494538"/>
    <n v="552948"/>
    <n v="194.7"/>
    <n v="494343.3"/>
    <x v="261"/>
    <n v="51279.25"/>
    <x v="1"/>
  </r>
  <r>
    <n v="263"/>
    <s v="Rosella Danilyuk"/>
    <x v="48"/>
    <x v="0"/>
    <x v="1"/>
    <n v="1594"/>
    <n v="201"/>
    <n v="296"/>
    <n v="320394"/>
    <n v="471824"/>
    <n v="239.1"/>
    <n v="320154.90000000002"/>
    <x v="262"/>
    <n v="53497.599999999977"/>
    <x v="1"/>
  </r>
  <r>
    <n v="264"/>
    <s v="Dotty Grimme"/>
    <x v="66"/>
    <x v="4"/>
    <x v="1"/>
    <n v="1282"/>
    <n v="259"/>
    <n v="514"/>
    <n v="332038"/>
    <n v="658948"/>
    <n v="192.29999999999998"/>
    <n v="331845.7"/>
    <x v="263"/>
    <n v="54240.900000000023"/>
    <x v="1"/>
  </r>
  <r>
    <n v="265"/>
    <s v="Ev Bradly"/>
    <x v="16"/>
    <x v="2"/>
    <x v="0"/>
    <n v="1406"/>
    <n v="214"/>
    <n v="425"/>
    <n v="300884"/>
    <n v="597550"/>
    <n v="210.9"/>
    <n v="300673.09999999998"/>
    <x v="264"/>
    <n v="55907.25"/>
    <x v="1"/>
  </r>
  <r>
    <n v="266"/>
    <s v="Leonidas Starcks"/>
    <x v="61"/>
    <x v="0"/>
    <x v="0"/>
    <n v="1293"/>
    <n v="114"/>
    <n v="204"/>
    <n v="147402"/>
    <n v="263772"/>
    <n v="193.95"/>
    <n v="147208.04999999999"/>
    <x v="265"/>
    <n v="57373.099999999977"/>
    <x v="1"/>
  </r>
  <r>
    <n v="267"/>
    <s v="Ernestus Bilovsky"/>
    <x v="58"/>
    <x v="2"/>
    <x v="0"/>
    <n v="2258"/>
    <n v="392"/>
    <n v="494"/>
    <n v="885136"/>
    <n v="1115452"/>
    <n v="338.7"/>
    <n v="884797.3"/>
    <x v="266"/>
    <n v="57783.25"/>
    <x v="1"/>
  </r>
  <r>
    <n v="268"/>
    <s v="Gerladina Branscombe"/>
    <x v="7"/>
    <x v="2"/>
    <x v="1"/>
    <n v="1894"/>
    <n v="357"/>
    <n v="270"/>
    <n v="676158"/>
    <n v="511380"/>
    <n v="284.09999999999997"/>
    <n v="675873.9"/>
    <x v="267"/>
    <n v="58604.700000000012"/>
    <x v="1"/>
  </r>
  <r>
    <n v="269"/>
    <s v="Rochette Hayden"/>
    <x v="3"/>
    <x v="2"/>
    <x v="1"/>
    <n v="1455"/>
    <n v="155"/>
    <n v="404"/>
    <n v="225525"/>
    <n v="587820"/>
    <n v="218.25"/>
    <n v="225306.75"/>
    <x v="268"/>
    <n v="58935.599999999977"/>
    <x v="1"/>
  </r>
  <r>
    <n v="270"/>
    <s v="Chrisy O'Nion"/>
    <x v="50"/>
    <x v="0"/>
    <x v="0"/>
    <n v="2151"/>
    <n v="301"/>
    <n v="511"/>
    <n v="647451"/>
    <n v="1099161"/>
    <n v="322.64999999999998"/>
    <n v="647128.35"/>
    <x v="269"/>
    <n v="59078.25"/>
    <x v="1"/>
  </r>
  <r>
    <n v="271"/>
    <s v="Aurelia Passmore"/>
    <x v="7"/>
    <x v="2"/>
    <x v="1"/>
    <n v="1900"/>
    <n v="381"/>
    <n v="313"/>
    <n v="723900"/>
    <n v="594700"/>
    <n v="285"/>
    <n v="723615"/>
    <x v="270"/>
    <n v="59734.950000000012"/>
    <x v="1"/>
  </r>
  <r>
    <n v="272"/>
    <s v="Westleigh Deporte"/>
    <x v="50"/>
    <x v="0"/>
    <x v="0"/>
    <n v="1733"/>
    <n v="267"/>
    <n v="267"/>
    <n v="462711"/>
    <n v="462711"/>
    <n v="259.95"/>
    <n v="462451.05"/>
    <x v="271"/>
    <n v="59836.049999999988"/>
    <x v="1"/>
  </r>
  <r>
    <n v="273"/>
    <s v="Creight Gabotti"/>
    <x v="10"/>
    <x v="2"/>
    <x v="0"/>
    <n v="2361"/>
    <n v="147"/>
    <n v="455"/>
    <n v="347067"/>
    <n v="1074255"/>
    <n v="354.15"/>
    <n v="346712.85"/>
    <x v="272"/>
    <n v="60230.099999999977"/>
    <x v="1"/>
  </r>
  <r>
    <n v="274"/>
    <s v="Jannel Pevsner"/>
    <x v="56"/>
    <x v="0"/>
    <x v="1"/>
    <n v="1574"/>
    <n v="293"/>
    <n v="362"/>
    <n v="461182"/>
    <n v="569788"/>
    <n v="236.1"/>
    <n v="460945.9"/>
    <x v="273"/>
    <n v="60750.450000000012"/>
    <x v="1"/>
  </r>
  <r>
    <n v="275"/>
    <s v="Lucita Gridley"/>
    <x v="58"/>
    <x v="2"/>
    <x v="1"/>
    <n v="1123"/>
    <n v="106"/>
    <n v="540"/>
    <n v="119038"/>
    <n v="606420"/>
    <n v="168.45"/>
    <n v="118869.55"/>
    <x v="274"/>
    <n v="61578.049999999988"/>
    <x v="1"/>
  </r>
  <r>
    <n v="276"/>
    <s v="Des Boud"/>
    <x v="43"/>
    <x v="4"/>
    <x v="0"/>
    <n v="1029"/>
    <n v="148"/>
    <n v="513"/>
    <n v="152292"/>
    <n v="527877"/>
    <n v="154.35"/>
    <n v="152137.65"/>
    <x v="275"/>
    <n v="62756.75"/>
    <x v="1"/>
  </r>
  <r>
    <n v="277"/>
    <s v="Sheila-kathryn Britto"/>
    <x v="57"/>
    <x v="0"/>
    <x v="1"/>
    <n v="1012"/>
    <n v="372"/>
    <n v="371"/>
    <n v="376464"/>
    <n v="375452"/>
    <n v="151.79999999999998"/>
    <n v="376312.2"/>
    <x v="276"/>
    <n v="62812.299999999988"/>
    <x v="1"/>
  </r>
  <r>
    <n v="278"/>
    <s v="Christabel Kenshole"/>
    <x v="11"/>
    <x v="4"/>
    <x v="1"/>
    <n v="2343"/>
    <n v="249"/>
    <n v="389"/>
    <n v="583407"/>
    <n v="911427"/>
    <n v="351.45"/>
    <n v="583055.55000000005"/>
    <x v="277"/>
    <n v="63907.799999999988"/>
    <x v="1"/>
  </r>
  <r>
    <n v="279"/>
    <s v="Ilysa Collough"/>
    <x v="34"/>
    <x v="3"/>
    <x v="1"/>
    <n v="2083"/>
    <n v="311"/>
    <n v="487"/>
    <n v="647813"/>
    <n v="1014421"/>
    <n v="312.45"/>
    <n v="647500.55000000005"/>
    <x v="278"/>
    <n v="64166.25"/>
    <x v="1"/>
  </r>
  <r>
    <n v="280"/>
    <s v="Isaac Claibourn"/>
    <x v="38"/>
    <x v="3"/>
    <x v="0"/>
    <n v="2485"/>
    <n v="187"/>
    <n v="519"/>
    <n v="464695"/>
    <n v="1289715"/>
    <n v="372.75"/>
    <n v="464322.25"/>
    <x v="279"/>
    <n v="65730.150000000023"/>
    <x v="1"/>
  </r>
  <r>
    <n v="281"/>
    <s v="Dunstan Devita"/>
    <x v="46"/>
    <x v="2"/>
    <x v="0"/>
    <n v="1419"/>
    <n v="372"/>
    <n v="463"/>
    <n v="527868"/>
    <n v="656997"/>
    <n v="212.85"/>
    <n v="527655.15"/>
    <x v="280"/>
    <n v="67533.75"/>
    <x v="1"/>
  </r>
  <r>
    <n v="282"/>
    <s v="King Titmus"/>
    <x v="7"/>
    <x v="2"/>
    <x v="0"/>
    <n v="2283"/>
    <n v="339"/>
    <n v="516"/>
    <n v="773937"/>
    <n v="1178028"/>
    <n v="342.45"/>
    <n v="773594.55"/>
    <x v="281"/>
    <n v="68732.599999999977"/>
    <x v="1"/>
  </r>
  <r>
    <n v="283"/>
    <s v="Wilden Baudrey"/>
    <x v="66"/>
    <x v="4"/>
    <x v="0"/>
    <n v="1339"/>
    <n v="343"/>
    <n v="230"/>
    <n v="459277"/>
    <n v="307970"/>
    <n v="200.85"/>
    <n v="459076.15"/>
    <x v="282"/>
    <n v="69797.25"/>
    <x v="1"/>
  </r>
  <r>
    <n v="284"/>
    <s v="Nelle Godart"/>
    <x v="62"/>
    <x v="0"/>
    <x v="1"/>
    <n v="1596"/>
    <n v="201"/>
    <n v="272"/>
    <n v="320796"/>
    <n v="434112"/>
    <n v="239.39999999999998"/>
    <n v="320556.59999999998"/>
    <x v="283"/>
    <n v="72015.400000000023"/>
    <x v="1"/>
  </r>
  <r>
    <n v="285"/>
    <s v="Rossy Knutsen"/>
    <x v="55"/>
    <x v="1"/>
    <x v="0"/>
    <n v="1433"/>
    <n v="372"/>
    <n v="229"/>
    <n v="533076"/>
    <n v="328157"/>
    <n v="214.95"/>
    <n v="532861.05000000005"/>
    <x v="284"/>
    <n v="72329.699999999953"/>
    <x v="1"/>
  </r>
  <r>
    <n v="286"/>
    <s v="Cobby Loveard"/>
    <x v="61"/>
    <x v="0"/>
    <x v="0"/>
    <n v="1632"/>
    <n v="382"/>
    <n v="232"/>
    <n v="623424"/>
    <n v="378624"/>
    <n v="244.79999999999998"/>
    <n v="623179.19999999995"/>
    <x v="285"/>
    <n v="72479.549999999988"/>
    <x v="1"/>
  </r>
  <r>
    <n v="287"/>
    <s v="Loy Handsheart"/>
    <x v="11"/>
    <x v="4"/>
    <x v="0"/>
    <n v="1669"/>
    <n v="233"/>
    <n v="213"/>
    <n v="388877"/>
    <n v="355497"/>
    <n v="250.35"/>
    <n v="388626.65"/>
    <x v="286"/>
    <n v="72921.799999999988"/>
    <x v="1"/>
  </r>
  <r>
    <n v="288"/>
    <s v="Emmalee Henken"/>
    <x v="15"/>
    <x v="4"/>
    <x v="1"/>
    <n v="2491"/>
    <n v="259"/>
    <n v="543"/>
    <n v="645169"/>
    <n v="1352613"/>
    <n v="373.65"/>
    <n v="644795.35"/>
    <x v="287"/>
    <n v="73816.400000000023"/>
    <x v="1"/>
  </r>
  <r>
    <n v="289"/>
    <s v="Parry Toplis"/>
    <x v="24"/>
    <x v="1"/>
    <x v="0"/>
    <n v="1026"/>
    <n v="208"/>
    <n v="316"/>
    <n v="213408"/>
    <n v="324216"/>
    <n v="153.9"/>
    <n v="213254.1"/>
    <x v="288"/>
    <n v="73865.400000000023"/>
    <x v="1"/>
  </r>
  <r>
    <n v="290"/>
    <s v="Garry Bode"/>
    <x v="10"/>
    <x v="2"/>
    <x v="0"/>
    <n v="1149"/>
    <n v="109"/>
    <n v="343"/>
    <n v="125241"/>
    <n v="394107"/>
    <n v="172.35"/>
    <n v="125068.65"/>
    <x v="289"/>
    <n v="74620.650000000023"/>
    <x v="1"/>
  </r>
  <r>
    <n v="291"/>
    <s v="Kamillah Howatt"/>
    <x v="47"/>
    <x v="1"/>
    <x v="1"/>
    <n v="1832"/>
    <n v="291"/>
    <n v="368"/>
    <n v="533112"/>
    <n v="674176"/>
    <n v="274.8"/>
    <n v="532837.19999999995"/>
    <x v="290"/>
    <n v="74827.049999999988"/>
    <x v="1"/>
  </r>
  <r>
    <n v="292"/>
    <s v="Nariko Jaffra"/>
    <x v="11"/>
    <x v="4"/>
    <x v="1"/>
    <n v="1634"/>
    <n v="332"/>
    <n v="292"/>
    <n v="542488"/>
    <n v="477128"/>
    <n v="245.1"/>
    <n v="542242.9"/>
    <x v="291"/>
    <n v="75740.150000000023"/>
    <x v="1"/>
  </r>
  <r>
    <n v="293"/>
    <s v="Orlan Soutter"/>
    <x v="2"/>
    <x v="1"/>
    <x v="0"/>
    <n v="1738"/>
    <n v="229"/>
    <n v="203"/>
    <n v="398002"/>
    <n v="352814"/>
    <n v="260.7"/>
    <n v="397741.3"/>
    <x v="292"/>
    <n v="76152.049999999988"/>
    <x v="1"/>
  </r>
  <r>
    <n v="294"/>
    <s v="Clarabelle Cosson"/>
    <x v="23"/>
    <x v="4"/>
    <x v="1"/>
    <n v="1789"/>
    <n v="323"/>
    <n v="314"/>
    <n v="577847"/>
    <n v="561746"/>
    <n v="268.34999999999997"/>
    <n v="577578.65"/>
    <x v="293"/>
    <n v="76480.950000000012"/>
    <x v="1"/>
  </r>
  <r>
    <n v="295"/>
    <s v="Tonya Vedeshkin"/>
    <x v="28"/>
    <x v="1"/>
    <x v="1"/>
    <n v="2125"/>
    <n v="236"/>
    <n v="367"/>
    <n v="501500"/>
    <n v="779875"/>
    <n v="318.75"/>
    <n v="501181.25"/>
    <x v="294"/>
    <n v="76628.700000000012"/>
    <x v="1"/>
  </r>
  <r>
    <n v="296"/>
    <s v="Alfie Muscat"/>
    <x v="37"/>
    <x v="4"/>
    <x v="1"/>
    <n v="1702"/>
    <n v="110"/>
    <n v="225"/>
    <n v="187220"/>
    <n v="382950"/>
    <n v="255.29999999999998"/>
    <n v="186964.7"/>
    <x v="295"/>
    <n v="77691.199999999953"/>
    <x v="1"/>
  </r>
  <r>
    <n v="297"/>
    <s v="Adina Grossier"/>
    <x v="34"/>
    <x v="3"/>
    <x v="1"/>
    <n v="1106"/>
    <n v="345"/>
    <n v="359"/>
    <n v="381570"/>
    <n v="397054"/>
    <n v="165.9"/>
    <n v="381404.1"/>
    <x v="296"/>
    <n v="78806.300000000047"/>
    <x v="1"/>
  </r>
  <r>
    <n v="298"/>
    <s v="Celie Oleszcuk"/>
    <x v="37"/>
    <x v="4"/>
    <x v="1"/>
    <n v="1382"/>
    <n v="198"/>
    <n v="437"/>
    <n v="273636"/>
    <n v="603934"/>
    <n v="207.29999999999998"/>
    <n v="273428.7"/>
    <x v="297"/>
    <n v="78877.050000000047"/>
    <x v="1"/>
  </r>
  <r>
    <n v="299"/>
    <s v="Hyacinthe Blasl"/>
    <x v="66"/>
    <x v="4"/>
    <x v="1"/>
    <n v="1587"/>
    <n v="327"/>
    <n v="513"/>
    <n v="518949"/>
    <n v="814131"/>
    <n v="238.04999999999998"/>
    <n v="518710.95"/>
    <x v="298"/>
    <n v="79057.25"/>
    <x v="1"/>
  </r>
  <r>
    <n v="300"/>
    <s v="Hilario Zorzutti"/>
    <x v="14"/>
    <x v="1"/>
    <x v="0"/>
    <n v="1145"/>
    <n v="235"/>
    <n v="401"/>
    <n v="269075"/>
    <n v="459145"/>
    <n v="171.75"/>
    <n v="268903.25"/>
    <x v="299"/>
    <n v="79489.849999999977"/>
    <x v="1"/>
  </r>
  <r>
    <n v="301"/>
    <s v="Odella Sirkett"/>
    <x v="47"/>
    <x v="1"/>
    <x v="1"/>
    <n v="1541"/>
    <n v="278"/>
    <n v="220"/>
    <n v="428398"/>
    <n v="339020"/>
    <n v="231.14999999999998"/>
    <n v="428166.85"/>
    <x v="300"/>
    <n v="80033.700000000012"/>
    <x v="1"/>
  </r>
  <r>
    <n v="302"/>
    <s v="Pinchas Dillamore"/>
    <x v="14"/>
    <x v="1"/>
    <x v="0"/>
    <n v="2423"/>
    <n v="178"/>
    <n v="255"/>
    <n v="431294"/>
    <n v="617865"/>
    <n v="363.45"/>
    <n v="430930.55"/>
    <x v="301"/>
    <n v="80337.25"/>
    <x v="1"/>
  </r>
  <r>
    <n v="303"/>
    <s v="Gram Geerits"/>
    <x v="53"/>
    <x v="3"/>
    <x v="0"/>
    <n v="2286"/>
    <n v="157"/>
    <n v="249"/>
    <n v="358902"/>
    <n v="569214"/>
    <n v="342.9"/>
    <n v="358559.1"/>
    <x v="302"/>
    <n v="80919.150000000023"/>
    <x v="1"/>
  </r>
  <r>
    <n v="304"/>
    <s v="Sondra Roubottom"/>
    <x v="31"/>
    <x v="2"/>
    <x v="1"/>
    <n v="1165"/>
    <n v="333"/>
    <n v="442"/>
    <n v="387945"/>
    <n v="514930"/>
    <n v="174.75"/>
    <n v="387770.25"/>
    <x v="303"/>
    <n v="81851"/>
    <x v="1"/>
  </r>
  <r>
    <n v="305"/>
    <s v="Mair Jantel"/>
    <x v="12"/>
    <x v="4"/>
    <x v="1"/>
    <n v="1415"/>
    <n v="151"/>
    <n v="438"/>
    <n v="213665"/>
    <n v="619770"/>
    <n v="212.25"/>
    <n v="213452.75"/>
    <x v="304"/>
    <n v="81927.650000000023"/>
    <x v="1"/>
  </r>
  <r>
    <n v="306"/>
    <s v="Eddie Craigmyle"/>
    <x v="41"/>
    <x v="4"/>
    <x v="0"/>
    <n v="1418"/>
    <n v="228"/>
    <n v="498"/>
    <n v="323304"/>
    <n v="706164"/>
    <n v="212.7"/>
    <n v="323091.3"/>
    <x v="305"/>
    <n v="82632.900000000023"/>
    <x v="1"/>
  </r>
  <r>
    <n v="307"/>
    <s v="Thatch Verma"/>
    <x v="8"/>
    <x v="3"/>
    <x v="0"/>
    <n v="2014"/>
    <n v="105"/>
    <n v="264"/>
    <n v="211470"/>
    <n v="531696"/>
    <n v="302.09999999999997"/>
    <n v="211167.9"/>
    <x v="306"/>
    <n v="82658.400000000023"/>
    <x v="1"/>
  </r>
  <r>
    <n v="308"/>
    <s v="Rawley Cranmer"/>
    <x v="8"/>
    <x v="3"/>
    <x v="0"/>
    <n v="2125"/>
    <n v="210"/>
    <n v="479"/>
    <n v="446250"/>
    <n v="1017875"/>
    <n v="318.75"/>
    <n v="445931.25"/>
    <x v="307"/>
    <n v="82773"/>
    <x v="1"/>
  </r>
  <r>
    <n v="309"/>
    <s v="Ody Napoli"/>
    <x v="29"/>
    <x v="1"/>
    <x v="0"/>
    <n v="2194"/>
    <n v="179"/>
    <n v="205"/>
    <n v="392726"/>
    <n v="449770"/>
    <n v="329.09999999999997"/>
    <n v="392396.9"/>
    <x v="308"/>
    <n v="83161.800000000047"/>
    <x v="1"/>
  </r>
  <r>
    <n v="310"/>
    <s v="Kinsley Kissack"/>
    <x v="55"/>
    <x v="1"/>
    <x v="0"/>
    <n v="1917"/>
    <n v="183"/>
    <n v="426"/>
    <n v="350811"/>
    <n v="816642"/>
    <n v="287.55"/>
    <n v="350523.45"/>
    <x v="309"/>
    <n v="85706.349999999977"/>
    <x v="1"/>
  </r>
  <r>
    <n v="311"/>
    <s v="Salim Bellingham"/>
    <x v="37"/>
    <x v="4"/>
    <x v="0"/>
    <n v="1652"/>
    <n v="379"/>
    <n v="464"/>
    <n v="626108"/>
    <n v="766528"/>
    <n v="247.79999999999998"/>
    <n v="625860.19999999995"/>
    <x v="310"/>
    <n v="85768.549999999988"/>
    <x v="1"/>
  </r>
  <r>
    <n v="312"/>
    <s v="Gordie Kilshaw"/>
    <x v="48"/>
    <x v="0"/>
    <x v="0"/>
    <n v="1950"/>
    <n v="301"/>
    <n v="353"/>
    <n v="586950"/>
    <n v="688350"/>
    <n v="292.5"/>
    <n v="586657.5"/>
    <x v="311"/>
    <n v="86420.049999999988"/>
    <x v="1"/>
  </r>
  <r>
    <n v="313"/>
    <s v="Farly Boichat"/>
    <x v="30"/>
    <x v="0"/>
    <x v="0"/>
    <n v="1630"/>
    <n v="315"/>
    <n v="230"/>
    <n v="513450"/>
    <n v="374900"/>
    <n v="244.5"/>
    <n v="513205.5"/>
    <x v="312"/>
    <n v="88239.599999999977"/>
    <x v="1"/>
  </r>
  <r>
    <n v="314"/>
    <s v="Forster Miguel"/>
    <x v="34"/>
    <x v="3"/>
    <x v="0"/>
    <n v="1932"/>
    <n v="181"/>
    <n v="389"/>
    <n v="349692"/>
    <n v="751548"/>
    <n v="289.8"/>
    <n v="349402.2"/>
    <x v="313"/>
    <n v="88608"/>
    <x v="1"/>
  </r>
  <r>
    <n v="315"/>
    <s v="Liva Pepperell"/>
    <x v="5"/>
    <x v="4"/>
    <x v="1"/>
    <n v="1868"/>
    <n v="346"/>
    <n v="410"/>
    <n v="646328"/>
    <n v="765880"/>
    <n v="280.2"/>
    <n v="646047.80000000005"/>
    <x v="314"/>
    <n v="89707.799999999988"/>
    <x v="1"/>
  </r>
  <r>
    <n v="316"/>
    <s v="Euphemia Nacey"/>
    <x v="39"/>
    <x v="4"/>
    <x v="1"/>
    <n v="1360"/>
    <n v="372"/>
    <n v="465"/>
    <n v="505920"/>
    <n v="632400"/>
    <n v="204"/>
    <n v="505716"/>
    <x v="315"/>
    <n v="90552.549999999988"/>
    <x v="1"/>
  </r>
  <r>
    <n v="317"/>
    <s v="Emerson Stollenberg"/>
    <x v="38"/>
    <x v="3"/>
    <x v="0"/>
    <n v="1645"/>
    <n v="194"/>
    <n v="433"/>
    <n v="319130"/>
    <n v="712285"/>
    <n v="246.75"/>
    <n v="318883.25"/>
    <x v="316"/>
    <n v="90707.650000000023"/>
    <x v="1"/>
  </r>
  <r>
    <n v="318"/>
    <s v="Oby Wassell"/>
    <x v="1"/>
    <x v="1"/>
    <x v="0"/>
    <n v="1275"/>
    <n v="344"/>
    <n v="348"/>
    <n v="438600"/>
    <n v="443700"/>
    <n v="191.25"/>
    <n v="438408.75"/>
    <x v="317"/>
    <n v="90871.799999999988"/>
    <x v="1"/>
  </r>
  <r>
    <n v="319"/>
    <s v="Dame Brakewell"/>
    <x v="59"/>
    <x v="4"/>
    <x v="0"/>
    <n v="1408"/>
    <n v="205"/>
    <n v="443"/>
    <n v="288640"/>
    <n v="623744"/>
    <n v="211.2"/>
    <n v="288428.79999999999"/>
    <x v="318"/>
    <n v="91982.549999999988"/>
    <x v="1"/>
  </r>
  <r>
    <n v="320"/>
    <s v="Jessee Serrier"/>
    <x v="21"/>
    <x v="1"/>
    <x v="0"/>
    <n v="2448"/>
    <n v="301"/>
    <n v="494"/>
    <n v="736848"/>
    <n v="1209312"/>
    <n v="367.2"/>
    <n v="736480.8"/>
    <x v="319"/>
    <n v="92094.299999999988"/>
    <x v="1"/>
  </r>
  <r>
    <n v="321"/>
    <s v="Linda Broomhall"/>
    <x v="59"/>
    <x v="4"/>
    <x v="1"/>
    <n v="1536"/>
    <n v="318"/>
    <n v="315"/>
    <n v="488448"/>
    <n v="483840"/>
    <n v="230.39999999999998"/>
    <n v="488217.59999999998"/>
    <x v="320"/>
    <n v="92629.099999999977"/>
    <x v="1"/>
  </r>
  <r>
    <n v="322"/>
    <s v="Dolli Dibb"/>
    <x v="11"/>
    <x v="4"/>
    <x v="1"/>
    <n v="1571"/>
    <n v="237"/>
    <n v="289"/>
    <n v="372327"/>
    <n v="454019"/>
    <n v="235.64999999999998"/>
    <n v="372091.35"/>
    <x v="321"/>
    <n v="92879.150000000023"/>
    <x v="1"/>
  </r>
  <r>
    <n v="323"/>
    <s v="Markus Hardi"/>
    <x v="34"/>
    <x v="3"/>
    <x v="0"/>
    <n v="2082"/>
    <n v="191"/>
    <n v="324"/>
    <n v="397662"/>
    <n v="674568"/>
    <n v="312.3"/>
    <n v="397349.7"/>
    <x v="322"/>
    <n v="93894.400000000023"/>
    <x v="1"/>
  </r>
  <r>
    <n v="324"/>
    <s v="Emma Meneghi"/>
    <x v="6"/>
    <x v="3"/>
    <x v="1"/>
    <n v="1014"/>
    <n v="101"/>
    <n v="510"/>
    <n v="102414"/>
    <n v="517140"/>
    <n v="152.1"/>
    <n v="102261.9"/>
    <x v="323"/>
    <n v="95499.299999999988"/>
    <x v="1"/>
  </r>
  <r>
    <n v="325"/>
    <s v="Phillip Rocks"/>
    <x v="55"/>
    <x v="1"/>
    <x v="0"/>
    <n v="1844"/>
    <n v="378"/>
    <n v="373"/>
    <n v="697032"/>
    <n v="687812"/>
    <n v="276.59999999999997"/>
    <n v="696755.4"/>
    <x v="324"/>
    <n v="96317.1"/>
    <x v="1"/>
  </r>
  <r>
    <n v="326"/>
    <s v="Tony Westgarth"/>
    <x v="54"/>
    <x v="1"/>
    <x v="1"/>
    <n v="1737"/>
    <n v="173"/>
    <n v="233"/>
    <n v="300501"/>
    <n v="404721"/>
    <n v="260.55"/>
    <n v="300240.45"/>
    <x v="325"/>
    <n v="97097.849999999977"/>
    <x v="1"/>
  </r>
  <r>
    <n v="327"/>
    <s v="Lenci Brantzen"/>
    <x v="53"/>
    <x v="3"/>
    <x v="0"/>
    <n v="1822"/>
    <n v="168"/>
    <n v="291"/>
    <n v="306096"/>
    <n v="530202"/>
    <n v="273.3"/>
    <n v="305822.7"/>
    <x v="326"/>
    <n v="97667.049999999988"/>
    <x v="1"/>
  </r>
  <r>
    <n v="328"/>
    <s v="Caressa Colbert"/>
    <x v="53"/>
    <x v="3"/>
    <x v="1"/>
    <n v="1043"/>
    <n v="175"/>
    <n v="333"/>
    <n v="182525"/>
    <n v="347319"/>
    <n v="156.44999999999999"/>
    <n v="182368.55"/>
    <x v="327"/>
    <n v="98210"/>
    <x v="1"/>
  </r>
  <r>
    <n v="329"/>
    <s v="Port Gabbetis"/>
    <x v="46"/>
    <x v="2"/>
    <x v="0"/>
    <n v="1020"/>
    <n v="376"/>
    <n v="457"/>
    <n v="383520"/>
    <n v="466140"/>
    <n v="153"/>
    <n v="383367"/>
    <x v="328"/>
    <n v="98688.700000000012"/>
    <x v="1"/>
  </r>
  <r>
    <n v="330"/>
    <s v="Levey Greathead"/>
    <x v="8"/>
    <x v="3"/>
    <x v="0"/>
    <n v="2210"/>
    <n v="206"/>
    <n v="531"/>
    <n v="455260"/>
    <n v="1173510"/>
    <n v="331.5"/>
    <n v="454928.5"/>
    <x v="329"/>
    <n v="98773.650000000023"/>
    <x v="1"/>
  </r>
  <r>
    <n v="331"/>
    <s v="Devondra Stringer"/>
    <x v="48"/>
    <x v="0"/>
    <x v="1"/>
    <n v="1750"/>
    <n v="334"/>
    <n v="430"/>
    <n v="584500"/>
    <n v="752500"/>
    <n v="262.5"/>
    <n v="584237.5"/>
    <x v="330"/>
    <n v="99491.699999999953"/>
    <x v="1"/>
  </r>
  <r>
    <n v="332"/>
    <s v="Peirce Worsley"/>
    <x v="52"/>
    <x v="0"/>
    <x v="0"/>
    <n v="1699"/>
    <n v="292"/>
    <n v="349"/>
    <n v="496108"/>
    <n v="592951"/>
    <n v="254.85"/>
    <n v="495853.15"/>
    <x v="331"/>
    <n v="99527.699999999953"/>
    <x v="1"/>
  </r>
  <r>
    <n v="333"/>
    <s v="Stormi Rawkesby"/>
    <x v="36"/>
    <x v="4"/>
    <x v="1"/>
    <n v="1949"/>
    <n v="147"/>
    <n v="337"/>
    <n v="286503"/>
    <n v="656813"/>
    <n v="292.34999999999997"/>
    <n v="286210.65000000002"/>
    <x v="332"/>
    <n v="99613.349999999977"/>
    <x v="1"/>
  </r>
  <r>
    <n v="334"/>
    <s v="Manuel McCuthais"/>
    <x v="53"/>
    <x v="3"/>
    <x v="0"/>
    <n v="1966"/>
    <n v="362"/>
    <n v="271"/>
    <n v="711692"/>
    <n v="532786"/>
    <n v="294.89999999999998"/>
    <n v="711397.1"/>
    <x v="333"/>
    <n v="99754.950000000012"/>
    <x v="1"/>
  </r>
  <r>
    <n v="335"/>
    <s v="Balduin Denkel"/>
    <x v="55"/>
    <x v="1"/>
    <x v="0"/>
    <n v="1604"/>
    <n v="108"/>
    <n v="387"/>
    <n v="173232"/>
    <n v="620748"/>
    <n v="240.6"/>
    <n v="172991.4"/>
    <x v="334"/>
    <n v="100266"/>
    <x v="1"/>
  </r>
  <r>
    <n v="336"/>
    <s v="Winston Matisse"/>
    <x v="41"/>
    <x v="4"/>
    <x v="0"/>
    <n v="2196"/>
    <n v="144"/>
    <n v="269"/>
    <n v="316224"/>
    <n v="590724"/>
    <n v="329.4"/>
    <n v="315894.59999999998"/>
    <x v="335"/>
    <n v="100505.60000000001"/>
    <x v="1"/>
  </r>
  <r>
    <n v="337"/>
    <s v="Daryl Gutcher"/>
    <x v="39"/>
    <x v="4"/>
    <x v="0"/>
    <n v="1193"/>
    <n v="212"/>
    <n v="323"/>
    <n v="252916"/>
    <n v="385339"/>
    <n v="178.95"/>
    <n v="252737.05"/>
    <x v="336"/>
    <n v="101692.5"/>
    <x v="1"/>
  </r>
  <r>
    <n v="338"/>
    <s v="Thain Vawton"/>
    <x v="45"/>
    <x v="2"/>
    <x v="0"/>
    <n v="1920"/>
    <n v="159"/>
    <n v="205"/>
    <n v="305280"/>
    <n v="393600"/>
    <n v="288"/>
    <n v="304992"/>
    <x v="337"/>
    <n v="102052.65000000002"/>
    <x v="1"/>
  </r>
  <r>
    <n v="339"/>
    <s v="Joane Brislane"/>
    <x v="35"/>
    <x v="1"/>
    <x v="1"/>
    <n v="1171"/>
    <n v="282"/>
    <n v="397"/>
    <n v="330222"/>
    <n v="464887"/>
    <n v="175.65"/>
    <n v="330046.34999999998"/>
    <x v="338"/>
    <n v="102221.20000000001"/>
    <x v="1"/>
  </r>
  <r>
    <n v="340"/>
    <s v="Dana Mably"/>
    <x v="39"/>
    <x v="4"/>
    <x v="0"/>
    <n v="1430"/>
    <n v="394"/>
    <n v="327"/>
    <n v="563420"/>
    <n v="467610"/>
    <n v="214.5"/>
    <n v="563205.5"/>
    <x v="339"/>
    <n v="102960.75"/>
    <x v="1"/>
  </r>
  <r>
    <n v="341"/>
    <s v="Una Treece"/>
    <x v="10"/>
    <x v="2"/>
    <x v="1"/>
    <n v="2411"/>
    <n v="189"/>
    <n v="495"/>
    <n v="455679"/>
    <n v="1193445"/>
    <n v="361.65"/>
    <n v="455317.35"/>
    <x v="340"/>
    <n v="103516.54999999999"/>
    <x v="1"/>
  </r>
  <r>
    <n v="342"/>
    <s v="Coriss Relph"/>
    <x v="4"/>
    <x v="3"/>
    <x v="1"/>
    <n v="1599"/>
    <n v="144"/>
    <n v="366"/>
    <n v="230256"/>
    <n v="585234"/>
    <n v="239.85"/>
    <n v="230016.15"/>
    <x v="341"/>
    <n v="103604.90000000002"/>
    <x v="1"/>
  </r>
  <r>
    <n v="343"/>
    <s v="Betteann Quiddington"/>
    <x v="5"/>
    <x v="4"/>
    <x v="1"/>
    <n v="2476"/>
    <n v="344"/>
    <n v="423"/>
    <n v="851744"/>
    <n v="1047348"/>
    <n v="371.4"/>
    <n v="851372.6"/>
    <x v="342"/>
    <n v="104100.30000000005"/>
    <x v="1"/>
  </r>
  <r>
    <n v="344"/>
    <s v="Cassandra Bowra"/>
    <x v="12"/>
    <x v="4"/>
    <x v="1"/>
    <n v="1167"/>
    <n v="118"/>
    <n v="432"/>
    <n v="137706"/>
    <n v="504144"/>
    <n v="175.04999999999998"/>
    <n v="137530.95000000001"/>
    <x v="343"/>
    <n v="104222.29999999999"/>
    <x v="1"/>
  </r>
  <r>
    <n v="345"/>
    <s v="Florella Gomm"/>
    <x v="48"/>
    <x v="0"/>
    <x v="1"/>
    <n v="2349"/>
    <n v="186"/>
    <n v="387"/>
    <n v="436914"/>
    <n v="909063"/>
    <n v="352.34999999999997"/>
    <n v="436561.65"/>
    <x v="344"/>
    <n v="104480.54999999999"/>
    <x v="1"/>
  </r>
  <r>
    <n v="346"/>
    <s v="Mordecai Heugel"/>
    <x v="32"/>
    <x v="3"/>
    <x v="0"/>
    <n v="2307"/>
    <n v="356"/>
    <n v="470"/>
    <n v="821292"/>
    <n v="1084290"/>
    <n v="346.05"/>
    <n v="820945.95"/>
    <x v="345"/>
    <n v="104560.75"/>
    <x v="1"/>
  </r>
  <r>
    <n v="347"/>
    <s v="Maria Bridywater"/>
    <x v="34"/>
    <x v="3"/>
    <x v="1"/>
    <n v="1301"/>
    <n v="111"/>
    <n v="274"/>
    <n v="144411"/>
    <n v="356474"/>
    <n v="195.15"/>
    <n v="144215.85"/>
    <x v="346"/>
    <n v="105154.34999999998"/>
    <x v="1"/>
  </r>
  <r>
    <n v="348"/>
    <s v="Derril Ubsdell"/>
    <x v="18"/>
    <x v="2"/>
    <x v="0"/>
    <n v="1421"/>
    <n v="287"/>
    <n v="524"/>
    <n v="407827"/>
    <n v="744604"/>
    <n v="213.15"/>
    <n v="407613.85"/>
    <x v="347"/>
    <n v="105616"/>
    <x v="1"/>
  </r>
  <r>
    <n v="349"/>
    <s v="Armando Guitel"/>
    <x v="66"/>
    <x v="4"/>
    <x v="0"/>
    <n v="1008"/>
    <n v="377"/>
    <n v="501"/>
    <n v="380016"/>
    <n v="505008"/>
    <n v="151.19999999999999"/>
    <n v="379864.8"/>
    <x v="348"/>
    <n v="105956.29999999999"/>
    <x v="1"/>
  </r>
  <r>
    <n v="350"/>
    <s v="Catlaina Moakson"/>
    <x v="65"/>
    <x v="4"/>
    <x v="1"/>
    <n v="2230"/>
    <n v="297"/>
    <n v="274"/>
    <n v="662310"/>
    <n v="611020"/>
    <n v="334.5"/>
    <n v="661975.5"/>
    <x v="349"/>
    <n v="108427.20000000001"/>
    <x v="1"/>
  </r>
  <r>
    <n v="351"/>
    <s v="Janos Legges"/>
    <x v="39"/>
    <x v="4"/>
    <x v="0"/>
    <n v="1629"/>
    <n v="301"/>
    <n v="362"/>
    <n v="490329"/>
    <n v="589698"/>
    <n v="244.35"/>
    <n v="490084.65"/>
    <x v="350"/>
    <n v="108842.09999999998"/>
    <x v="1"/>
  </r>
  <r>
    <n v="352"/>
    <s v="Giordano Abrahmovici"/>
    <x v="19"/>
    <x v="3"/>
    <x v="0"/>
    <n v="2119"/>
    <n v="118"/>
    <n v="270"/>
    <n v="250042"/>
    <n v="572130"/>
    <n v="317.84999999999997"/>
    <n v="249724.15"/>
    <x v="351"/>
    <n v="109013.09999999998"/>
    <x v="1"/>
  </r>
  <r>
    <n v="353"/>
    <s v="Sonnie Hardy"/>
    <x v="68"/>
    <x v="1"/>
    <x v="1"/>
    <n v="1298"/>
    <n v="277"/>
    <n v="525"/>
    <n v="359546"/>
    <n v="681450"/>
    <n v="194.7"/>
    <n v="359351.3"/>
    <x v="352"/>
    <n v="109380"/>
    <x v="1"/>
  </r>
  <r>
    <n v="354"/>
    <s v="Robenia Le Pruvost"/>
    <x v="3"/>
    <x v="2"/>
    <x v="1"/>
    <n v="1297"/>
    <n v="364"/>
    <n v="244"/>
    <n v="472108"/>
    <n v="316468"/>
    <n v="194.54999999999998"/>
    <n v="471913.45"/>
    <x v="353"/>
    <n v="110656.04999999999"/>
    <x v="1"/>
  </r>
  <r>
    <n v="355"/>
    <s v="Osbert Abbate"/>
    <x v="59"/>
    <x v="4"/>
    <x v="0"/>
    <n v="2246"/>
    <n v="389"/>
    <n v="413"/>
    <n v="873694"/>
    <n v="927598"/>
    <n v="336.9"/>
    <n v="873357.1"/>
    <x v="354"/>
    <n v="110961.9"/>
    <x v="1"/>
  </r>
  <r>
    <n v="356"/>
    <s v="Rheba Konzel"/>
    <x v="53"/>
    <x v="3"/>
    <x v="1"/>
    <n v="1554"/>
    <n v="362"/>
    <n v="432"/>
    <n v="562548"/>
    <n v="671328"/>
    <n v="233.1"/>
    <n v="562314.9"/>
    <x v="355"/>
    <n v="111351.34999999998"/>
    <x v="1"/>
  </r>
  <r>
    <n v="357"/>
    <s v="Lorena Veneur"/>
    <x v="58"/>
    <x v="2"/>
    <x v="1"/>
    <n v="1171"/>
    <n v="238"/>
    <n v="325"/>
    <n v="278698"/>
    <n v="380575"/>
    <n v="175.65"/>
    <n v="278522.34999999998"/>
    <x v="356"/>
    <n v="111757.45000000001"/>
    <x v="1"/>
  </r>
  <r>
    <n v="358"/>
    <s v="Ced Sherratt"/>
    <x v="52"/>
    <x v="0"/>
    <x v="0"/>
    <n v="1389"/>
    <n v="212"/>
    <n v="317"/>
    <n v="294468"/>
    <n v="440313"/>
    <n v="208.35"/>
    <n v="294259.65000000002"/>
    <x v="357"/>
    <n v="112345.80000000005"/>
    <x v="1"/>
  </r>
  <r>
    <n v="359"/>
    <s v="Timmy Jossel"/>
    <x v="32"/>
    <x v="3"/>
    <x v="1"/>
    <n v="2315"/>
    <n v="390"/>
    <n v="424"/>
    <n v="902850"/>
    <n v="981560"/>
    <n v="347.25"/>
    <n v="902502.75"/>
    <x v="358"/>
    <n v="112683.45000000001"/>
    <x v="1"/>
  </r>
  <r>
    <n v="360"/>
    <s v="Roseline Pittem"/>
    <x v="60"/>
    <x v="4"/>
    <x v="1"/>
    <n v="1337"/>
    <n v="242"/>
    <n v="306"/>
    <n v="323554"/>
    <n v="409122"/>
    <n v="200.54999999999998"/>
    <n v="323353.45"/>
    <x v="359"/>
    <n v="113333.45000000001"/>
    <x v="1"/>
  </r>
  <r>
    <n v="361"/>
    <s v="Eadie Upson"/>
    <x v="8"/>
    <x v="3"/>
    <x v="1"/>
    <n v="1734"/>
    <n v="323"/>
    <n v="524"/>
    <n v="560082"/>
    <n v="908616"/>
    <n v="260.09999999999997"/>
    <n v="559821.9"/>
    <x v="360"/>
    <n v="113531.29999999999"/>
    <x v="1"/>
  </r>
  <r>
    <n v="362"/>
    <s v="Mahala Sibille"/>
    <x v="35"/>
    <x v="1"/>
    <x v="1"/>
    <n v="1732"/>
    <n v="364"/>
    <n v="385"/>
    <n v="630448"/>
    <n v="666820"/>
    <n v="259.8"/>
    <n v="630188.19999999995"/>
    <x v="361"/>
    <n v="113555.40000000002"/>
    <x v="1"/>
  </r>
  <r>
    <n v="363"/>
    <s v="Araldo Zellick"/>
    <x v="27"/>
    <x v="2"/>
    <x v="0"/>
    <n v="2224"/>
    <n v="112"/>
    <n v="248"/>
    <n v="249088"/>
    <n v="551552"/>
    <n v="333.59999999999997"/>
    <n v="248754.4"/>
    <x v="362"/>
    <n v="113665.5"/>
    <x v="1"/>
  </r>
  <r>
    <n v="364"/>
    <s v="Oralla Stroder"/>
    <x v="36"/>
    <x v="4"/>
    <x v="1"/>
    <n v="2433"/>
    <n v="199"/>
    <n v="366"/>
    <n v="484167"/>
    <n v="890478"/>
    <n v="364.95"/>
    <n v="483802.05"/>
    <x v="363"/>
    <n v="114084.84999999998"/>
    <x v="1"/>
  </r>
  <r>
    <n v="365"/>
    <s v="Sheffie Ughini"/>
    <x v="23"/>
    <x v="4"/>
    <x v="0"/>
    <n v="1734"/>
    <n v="348"/>
    <n v="231"/>
    <n v="603432"/>
    <n v="400554"/>
    <n v="260.09999999999997"/>
    <n v="603171.9"/>
    <x v="364"/>
    <n v="114697.70000000001"/>
    <x v="1"/>
  </r>
  <r>
    <n v="366"/>
    <s v="Farlie Kaye"/>
    <x v="10"/>
    <x v="2"/>
    <x v="0"/>
    <n v="1213"/>
    <n v="277"/>
    <n v="383"/>
    <n v="336001"/>
    <n v="464579"/>
    <n v="181.95"/>
    <n v="335819.05"/>
    <x v="365"/>
    <n v="114767.15000000002"/>
    <x v="1"/>
  </r>
  <r>
    <n v="367"/>
    <s v="Tallulah Massie"/>
    <x v="34"/>
    <x v="3"/>
    <x v="1"/>
    <n v="2009"/>
    <n v="395"/>
    <n v="387"/>
    <n v="793555"/>
    <n v="777483"/>
    <n v="301.34999999999997"/>
    <n v="793253.65"/>
    <x v="366"/>
    <n v="115996.65000000002"/>
    <x v="1"/>
  </r>
  <r>
    <n v="368"/>
    <s v="Olva Elmore"/>
    <x v="57"/>
    <x v="0"/>
    <x v="1"/>
    <n v="1855"/>
    <n v="273"/>
    <n v="304"/>
    <n v="506415"/>
    <n v="563920"/>
    <n v="278.25"/>
    <n v="506136.75"/>
    <x v="367"/>
    <n v="116563.95000000001"/>
    <x v="1"/>
  </r>
  <r>
    <n v="369"/>
    <s v="Tersina Shellibeer"/>
    <x v="14"/>
    <x v="1"/>
    <x v="1"/>
    <n v="1314"/>
    <n v="155"/>
    <n v="369"/>
    <n v="203670"/>
    <n v="484866"/>
    <n v="197.1"/>
    <n v="203472.9"/>
    <x v="368"/>
    <n v="117543.8"/>
    <x v="1"/>
  </r>
  <r>
    <n v="370"/>
    <s v="Juline Glas"/>
    <x v="23"/>
    <x v="4"/>
    <x v="1"/>
    <n v="2441"/>
    <n v="191"/>
    <n v="224"/>
    <n v="466231"/>
    <n v="546784"/>
    <n v="366.15"/>
    <n v="465864.85"/>
    <x v="369"/>
    <n v="118489.35"/>
    <x v="1"/>
  </r>
  <r>
    <n v="371"/>
    <s v="Josefa Peddowe"/>
    <x v="3"/>
    <x v="2"/>
    <x v="1"/>
    <n v="1348"/>
    <n v="306"/>
    <n v="405"/>
    <n v="412488"/>
    <n v="545940"/>
    <n v="202.2"/>
    <n v="412285.8"/>
    <x v="370"/>
    <n v="119529.79999999999"/>
    <x v="1"/>
  </r>
  <r>
    <n v="372"/>
    <s v="Sigismundo Waterhowse"/>
    <x v="3"/>
    <x v="2"/>
    <x v="0"/>
    <n v="1935"/>
    <n v="112"/>
    <n v="436"/>
    <n v="216720"/>
    <n v="843660"/>
    <n v="290.25"/>
    <n v="216429.75"/>
    <x v="371"/>
    <n v="119832.19999999995"/>
    <x v="1"/>
  </r>
  <r>
    <n v="373"/>
    <s v="Aaron Vesty"/>
    <x v="1"/>
    <x v="1"/>
    <x v="0"/>
    <n v="1757"/>
    <n v="159"/>
    <n v="499"/>
    <n v="279363"/>
    <n v="876743"/>
    <n v="263.55"/>
    <n v="279099.45"/>
    <x v="372"/>
    <n v="120410.15000000002"/>
    <x v="1"/>
  </r>
  <r>
    <n v="374"/>
    <s v="Belva Westgate"/>
    <x v="26"/>
    <x v="3"/>
    <x v="1"/>
    <n v="1106"/>
    <n v="347"/>
    <n v="507"/>
    <n v="383782"/>
    <n v="560742"/>
    <n v="165.9"/>
    <n v="383616.1"/>
    <x v="373"/>
    <n v="121729.20000000001"/>
    <x v="1"/>
  </r>
  <r>
    <n v="375"/>
    <s v="Mehetabel Dundridge"/>
    <x v="47"/>
    <x v="1"/>
    <x v="1"/>
    <n v="1602"/>
    <n v="181"/>
    <n v="543"/>
    <n v="289962"/>
    <n v="869886"/>
    <n v="240.29999999999998"/>
    <n v="289721.7"/>
    <x v="374"/>
    <n v="122156.35"/>
    <x v="1"/>
  </r>
  <r>
    <n v="376"/>
    <s v="Scarface Livezley"/>
    <x v="21"/>
    <x v="1"/>
    <x v="0"/>
    <n v="1279"/>
    <n v="359"/>
    <n v="421"/>
    <n v="459161"/>
    <n v="538459"/>
    <n v="191.85"/>
    <n v="458969.15"/>
    <x v="375"/>
    <n v="122305.95000000001"/>
    <x v="1"/>
  </r>
  <r>
    <n v="377"/>
    <s v="Berthe Rounsefell"/>
    <x v="56"/>
    <x v="0"/>
    <x v="1"/>
    <n v="1595"/>
    <n v="255"/>
    <n v="287"/>
    <n v="406725"/>
    <n v="457765"/>
    <n v="239.25"/>
    <n v="406485.75"/>
    <x v="376"/>
    <n v="124411.95000000001"/>
    <x v="1"/>
  </r>
  <r>
    <n v="378"/>
    <s v="Rosamund Dainty"/>
    <x v="53"/>
    <x v="3"/>
    <x v="1"/>
    <n v="2156"/>
    <n v="211"/>
    <n v="517"/>
    <n v="454916"/>
    <n v="1114652"/>
    <n v="323.39999999999998"/>
    <n v="454592.6"/>
    <x v="377"/>
    <n v="125143.20000000001"/>
    <x v="1"/>
  </r>
  <r>
    <n v="379"/>
    <s v="Sheelah Boyall"/>
    <x v="32"/>
    <x v="3"/>
    <x v="1"/>
    <n v="2478"/>
    <n v="191"/>
    <n v="345"/>
    <n v="473298"/>
    <n v="854910"/>
    <n v="371.7"/>
    <n v="472926.3"/>
    <x v="378"/>
    <n v="125468.84999999998"/>
    <x v="1"/>
  </r>
  <r>
    <n v="380"/>
    <s v="Merrile Haggata"/>
    <x v="4"/>
    <x v="3"/>
    <x v="1"/>
    <n v="1023"/>
    <n v="359"/>
    <n v="406"/>
    <n v="367257"/>
    <n v="415338"/>
    <n v="153.44999999999999"/>
    <n v="367103.55"/>
    <x v="379"/>
    <n v="125907.84999999998"/>
    <x v="1"/>
  </r>
  <r>
    <n v="381"/>
    <s v="Katrina Maylam"/>
    <x v="63"/>
    <x v="1"/>
    <x v="1"/>
    <n v="1044"/>
    <n v="181"/>
    <n v="214"/>
    <n v="188964"/>
    <n v="223416"/>
    <n v="156.6"/>
    <n v="188807.4"/>
    <x v="380"/>
    <n v="126427.35"/>
    <x v="1"/>
  </r>
  <r>
    <n v="382"/>
    <s v="Zak Whelband"/>
    <x v="52"/>
    <x v="0"/>
    <x v="0"/>
    <n v="1220"/>
    <n v="398"/>
    <n v="545"/>
    <n v="485560"/>
    <n v="664900"/>
    <n v="183"/>
    <n v="485377"/>
    <x v="381"/>
    <n v="126497.70000000001"/>
    <x v="1"/>
  </r>
  <r>
    <n v="383"/>
    <s v="Colly Roseby"/>
    <x v="22"/>
    <x v="3"/>
    <x v="1"/>
    <n v="1222"/>
    <n v="228"/>
    <n v="306"/>
    <n v="278616"/>
    <n v="373932"/>
    <n v="183.29999999999998"/>
    <n v="278432.7"/>
    <x v="382"/>
    <n v="126684"/>
    <x v="1"/>
  </r>
  <r>
    <n v="384"/>
    <s v="Gerome Losemann"/>
    <x v="14"/>
    <x v="1"/>
    <x v="0"/>
    <n v="1821"/>
    <n v="377"/>
    <n v="312"/>
    <n v="686517"/>
    <n v="568152"/>
    <n v="273.14999999999998"/>
    <n v="686243.85"/>
    <x v="383"/>
    <n v="127003.90000000002"/>
    <x v="1"/>
  </r>
  <r>
    <n v="385"/>
    <s v="Christin Skalls"/>
    <x v="13"/>
    <x v="0"/>
    <x v="1"/>
    <n v="1341"/>
    <n v="303"/>
    <n v="450"/>
    <n v="406323"/>
    <n v="603450"/>
    <n v="201.15"/>
    <n v="406121.85"/>
    <x v="384"/>
    <n v="127159.75"/>
    <x v="1"/>
  </r>
  <r>
    <n v="386"/>
    <s v="Mervin Peat"/>
    <x v="5"/>
    <x v="4"/>
    <x v="0"/>
    <n v="1628"/>
    <n v="220"/>
    <n v="367"/>
    <n v="358160"/>
    <n v="597476"/>
    <n v="244.2"/>
    <n v="357915.8"/>
    <x v="385"/>
    <n v="128354.84999999998"/>
    <x v="1"/>
  </r>
  <r>
    <n v="387"/>
    <s v="Damien Figger"/>
    <x v="30"/>
    <x v="0"/>
    <x v="0"/>
    <n v="2436"/>
    <n v="243"/>
    <n v="254"/>
    <n v="591948"/>
    <n v="618744"/>
    <n v="365.4"/>
    <n v="591582.6"/>
    <x v="386"/>
    <n v="128623.95000000001"/>
    <x v="1"/>
  </r>
  <r>
    <n v="388"/>
    <s v="Polly Syrett"/>
    <x v="9"/>
    <x v="0"/>
    <x v="1"/>
    <n v="2111"/>
    <n v="221"/>
    <n v="329"/>
    <n v="466531"/>
    <n v="694519"/>
    <n v="316.64999999999998"/>
    <n v="466214.35"/>
    <x v="387"/>
    <n v="128659.40000000002"/>
    <x v="1"/>
  </r>
  <r>
    <n v="389"/>
    <s v="Anthea Renals"/>
    <x v="60"/>
    <x v="4"/>
    <x v="1"/>
    <n v="1790"/>
    <n v="317"/>
    <n v="538"/>
    <n v="567430"/>
    <n v="963020"/>
    <n v="268.5"/>
    <n v="567161.5"/>
    <x v="388"/>
    <n v="128711.70000000001"/>
    <x v="1"/>
  </r>
  <r>
    <n v="390"/>
    <s v="Madelene Helkin"/>
    <x v="29"/>
    <x v="1"/>
    <x v="1"/>
    <n v="1329"/>
    <n v="248"/>
    <n v="257"/>
    <n v="329592"/>
    <n v="341553"/>
    <n v="199.35"/>
    <n v="329392.65000000002"/>
    <x v="389"/>
    <n v="128759.95000000001"/>
    <x v="1"/>
  </r>
  <r>
    <n v="391"/>
    <s v="Amber Dearth"/>
    <x v="29"/>
    <x v="1"/>
    <x v="1"/>
    <n v="1664"/>
    <n v="191"/>
    <n v="540"/>
    <n v="317824"/>
    <n v="898560"/>
    <n v="249.6"/>
    <n v="317574.40000000002"/>
    <x v="390"/>
    <n v="129084.65000000002"/>
    <x v="1"/>
  </r>
  <r>
    <n v="392"/>
    <s v="Joelie Wabey"/>
    <x v="58"/>
    <x v="2"/>
    <x v="1"/>
    <n v="1859"/>
    <n v="387"/>
    <n v="392"/>
    <n v="719433"/>
    <n v="728728"/>
    <n v="278.84999999999997"/>
    <n v="719154.15"/>
    <x v="391"/>
    <n v="129341.84999999998"/>
    <x v="1"/>
  </r>
  <r>
    <n v="393"/>
    <s v="Devina Blanning"/>
    <x v="66"/>
    <x v="4"/>
    <x v="1"/>
    <n v="1155"/>
    <n v="176"/>
    <n v="227"/>
    <n v="203280"/>
    <n v="262185"/>
    <n v="173.25"/>
    <n v="203106.75"/>
    <x v="392"/>
    <n v="131194.69999999995"/>
    <x v="1"/>
  </r>
  <r>
    <n v="394"/>
    <s v="Isaiah Guerrero"/>
    <x v="42"/>
    <x v="3"/>
    <x v="0"/>
    <n v="1030"/>
    <n v="108"/>
    <n v="543"/>
    <n v="111240"/>
    <n v="559290"/>
    <n v="154.5"/>
    <n v="111085.5"/>
    <x v="393"/>
    <n v="132054.40000000002"/>
    <x v="1"/>
  </r>
  <r>
    <n v="395"/>
    <s v="Biron Likly"/>
    <x v="25"/>
    <x v="4"/>
    <x v="0"/>
    <n v="1132"/>
    <n v="129"/>
    <n v="385"/>
    <n v="146028"/>
    <n v="435820"/>
    <n v="169.79999999999998"/>
    <n v="145858.20000000001"/>
    <x v="394"/>
    <n v="132268.5"/>
    <x v="1"/>
  </r>
  <r>
    <n v="396"/>
    <s v="Sherwin St. Queintain"/>
    <x v="47"/>
    <x v="1"/>
    <x v="0"/>
    <n v="2172"/>
    <n v="142"/>
    <n v="252"/>
    <n v="308424"/>
    <n v="547344"/>
    <n v="325.8"/>
    <n v="308098.2"/>
    <x v="395"/>
    <n v="132559.19999999995"/>
    <x v="1"/>
  </r>
  <r>
    <n v="397"/>
    <s v="Haley Peaseman"/>
    <x v="66"/>
    <x v="4"/>
    <x v="0"/>
    <n v="1909"/>
    <n v="343"/>
    <n v="219"/>
    <n v="654787"/>
    <n v="418071"/>
    <n v="286.34999999999997"/>
    <n v="654500.65"/>
    <x v="396"/>
    <n v="132601.95000000001"/>
    <x v="1"/>
  </r>
  <r>
    <n v="398"/>
    <s v="Bruis Johananov"/>
    <x v="64"/>
    <x v="1"/>
    <x v="0"/>
    <n v="1131"/>
    <n v="223"/>
    <n v="205"/>
    <n v="252213"/>
    <n v="231855"/>
    <n v="169.65"/>
    <n v="252043.35"/>
    <x v="397"/>
    <n v="133654.20000000001"/>
    <x v="1"/>
  </r>
  <r>
    <n v="399"/>
    <s v="Zachery Portugal"/>
    <x v="6"/>
    <x v="3"/>
    <x v="0"/>
    <n v="1989"/>
    <n v="123"/>
    <n v="524"/>
    <n v="244647"/>
    <n v="1042236"/>
    <n v="298.34999999999997"/>
    <n v="244348.65"/>
    <x v="398"/>
    <n v="133811.70000000001"/>
    <x v="1"/>
  </r>
  <r>
    <n v="400"/>
    <s v="Georgette Barltrop"/>
    <x v="50"/>
    <x v="0"/>
    <x v="1"/>
    <n v="1202"/>
    <n v="134"/>
    <n v="397"/>
    <n v="161068"/>
    <n v="477194"/>
    <n v="180.29999999999998"/>
    <n v="160887.70000000001"/>
    <x v="399"/>
    <n v="134256.90000000002"/>
    <x v="1"/>
  </r>
  <r>
    <n v="401"/>
    <s v="Shane Bastide"/>
    <x v="61"/>
    <x v="0"/>
    <x v="0"/>
    <n v="1631"/>
    <n v="214"/>
    <n v="502"/>
    <n v="349034"/>
    <n v="818762"/>
    <n v="244.64999999999998"/>
    <n v="348789.35"/>
    <x v="400"/>
    <n v="134639.5"/>
    <x v="1"/>
  </r>
  <r>
    <n v="402"/>
    <s v="Chad Ornillos"/>
    <x v="24"/>
    <x v="1"/>
    <x v="1"/>
    <n v="1991"/>
    <n v="255"/>
    <n v="276"/>
    <n v="507705"/>
    <n v="549516"/>
    <n v="298.64999999999998"/>
    <n v="507406.35"/>
    <x v="401"/>
    <n v="134840.65000000002"/>
    <x v="1"/>
  </r>
  <r>
    <n v="403"/>
    <s v="Kyla Duckitt"/>
    <x v="52"/>
    <x v="0"/>
    <x v="1"/>
    <n v="1645"/>
    <n v="313"/>
    <n v="351"/>
    <n v="514885"/>
    <n v="577395"/>
    <n v="246.75"/>
    <n v="514638.25"/>
    <x v="402"/>
    <n v="135714.15000000002"/>
    <x v="1"/>
  </r>
  <r>
    <n v="404"/>
    <s v="Layla Samter"/>
    <x v="13"/>
    <x v="0"/>
    <x v="1"/>
    <n v="2242"/>
    <n v="389"/>
    <n v="424"/>
    <n v="872138"/>
    <n v="950608"/>
    <n v="336.3"/>
    <n v="871801.7"/>
    <x v="403"/>
    <n v="136751.70000000001"/>
    <x v="1"/>
  </r>
  <r>
    <n v="405"/>
    <s v="Northrop Elleton"/>
    <x v="33"/>
    <x v="1"/>
    <x v="0"/>
    <n v="1056"/>
    <n v="210"/>
    <n v="257"/>
    <n v="221760"/>
    <n v="271392"/>
    <n v="158.4"/>
    <n v="221601.6"/>
    <x v="404"/>
    <n v="137143.65"/>
    <x v="1"/>
  </r>
  <r>
    <n v="406"/>
    <s v="Daven Hartzenberg"/>
    <x v="19"/>
    <x v="3"/>
    <x v="0"/>
    <n v="1380"/>
    <n v="280"/>
    <n v="530"/>
    <n v="386400"/>
    <n v="731400"/>
    <n v="207"/>
    <n v="386193"/>
    <x v="405"/>
    <n v="137216.80000000005"/>
    <x v="1"/>
  </r>
  <r>
    <n v="407"/>
    <s v="Gypsy Zimmermanns"/>
    <x v="70"/>
    <x v="0"/>
    <x v="1"/>
    <n v="1739"/>
    <n v="284"/>
    <n v="426"/>
    <n v="493876"/>
    <n v="740814"/>
    <n v="260.84999999999997"/>
    <n v="493615.15"/>
    <x v="406"/>
    <n v="139390.54999999999"/>
    <x v="1"/>
  </r>
  <r>
    <n v="408"/>
    <s v="Ty Iverson"/>
    <x v="64"/>
    <x v="1"/>
    <x v="0"/>
    <n v="1226"/>
    <n v="305"/>
    <n v="540"/>
    <n v="373930"/>
    <n v="662040"/>
    <n v="183.9"/>
    <n v="373746.1"/>
    <x v="407"/>
    <n v="139613.84999999998"/>
    <x v="1"/>
  </r>
  <r>
    <n v="409"/>
    <s v="Eden Pohlke"/>
    <x v="38"/>
    <x v="3"/>
    <x v="1"/>
    <n v="1143"/>
    <n v="323"/>
    <n v="376"/>
    <n v="369189"/>
    <n v="429768"/>
    <n v="171.45"/>
    <n v="369017.55"/>
    <x v="408"/>
    <n v="140667.80000000005"/>
    <x v="1"/>
  </r>
  <r>
    <n v="410"/>
    <s v="Ber Steggals"/>
    <x v="1"/>
    <x v="1"/>
    <x v="0"/>
    <n v="1540"/>
    <n v="157"/>
    <n v="210"/>
    <n v="241780"/>
    <n v="323400"/>
    <n v="231"/>
    <n v="241549"/>
    <x v="409"/>
    <n v="141064"/>
    <x v="1"/>
  </r>
  <r>
    <n v="411"/>
    <s v="Wang Vlasenkov"/>
    <x v="14"/>
    <x v="1"/>
    <x v="0"/>
    <n v="1479"/>
    <n v="139"/>
    <n v="252"/>
    <n v="205581"/>
    <n v="372708"/>
    <n v="221.85"/>
    <n v="205359.15"/>
    <x v="410"/>
    <n v="141338.80000000005"/>
    <x v="1"/>
  </r>
  <r>
    <n v="412"/>
    <s v="Terrance Nixon"/>
    <x v="23"/>
    <x v="4"/>
    <x v="0"/>
    <n v="1007"/>
    <n v="373"/>
    <n v="434"/>
    <n v="375611"/>
    <n v="437038"/>
    <n v="151.04999999999998"/>
    <n v="375459.95"/>
    <x v="411"/>
    <n v="143034.84999999998"/>
    <x v="1"/>
  </r>
  <r>
    <n v="413"/>
    <s v="Finn Sarsons"/>
    <x v="62"/>
    <x v="0"/>
    <x v="0"/>
    <n v="1261"/>
    <n v="320"/>
    <n v="503"/>
    <n v="403520"/>
    <n v="634283"/>
    <n v="189.15"/>
    <n v="403330.85"/>
    <x v="412"/>
    <n v="143418.6"/>
    <x v="1"/>
  </r>
  <r>
    <n v="414"/>
    <s v="Vinson Soughton"/>
    <x v="4"/>
    <x v="3"/>
    <x v="0"/>
    <n v="2296"/>
    <n v="342"/>
    <n v="261"/>
    <n v="785232"/>
    <n v="599256"/>
    <n v="344.4"/>
    <n v="784887.6"/>
    <x v="413"/>
    <n v="145131.35"/>
    <x v="1"/>
  </r>
  <r>
    <n v="415"/>
    <s v="Joane Birden"/>
    <x v="18"/>
    <x v="2"/>
    <x v="1"/>
    <n v="1327"/>
    <n v="209"/>
    <n v="401"/>
    <n v="277343"/>
    <n v="532127"/>
    <n v="199.04999999999998"/>
    <n v="277143.95"/>
    <x v="414"/>
    <n v="145976.40000000002"/>
    <x v="1"/>
  </r>
  <r>
    <n v="416"/>
    <s v="Gale Horrod"/>
    <x v="8"/>
    <x v="3"/>
    <x v="1"/>
    <n v="1083"/>
    <n v="348"/>
    <n v="275"/>
    <n v="376884"/>
    <n v="297825"/>
    <n v="162.44999999999999"/>
    <n v="376721.55"/>
    <x v="415"/>
    <n v="146053.34999999998"/>
    <x v="1"/>
  </r>
  <r>
    <n v="417"/>
    <s v="Sholom Sabbin"/>
    <x v="21"/>
    <x v="1"/>
    <x v="0"/>
    <n v="1010"/>
    <n v="315"/>
    <n v="278"/>
    <n v="318150"/>
    <n v="280780"/>
    <n v="151.5"/>
    <n v="317998.5"/>
    <x v="416"/>
    <n v="146381.70000000001"/>
    <x v="1"/>
  </r>
  <r>
    <n v="418"/>
    <s v="Lacy Guilloud"/>
    <x v="18"/>
    <x v="2"/>
    <x v="1"/>
    <n v="2353"/>
    <n v="235"/>
    <n v="301"/>
    <n v="552955"/>
    <n v="708253"/>
    <n v="352.95"/>
    <n v="552602.05000000005"/>
    <x v="417"/>
    <n v="147614.34999999998"/>
    <x v="1"/>
  </r>
  <r>
    <n v="419"/>
    <s v="Connie Orans"/>
    <x v="9"/>
    <x v="0"/>
    <x v="0"/>
    <n v="1241"/>
    <n v="245"/>
    <n v="443"/>
    <n v="304045"/>
    <n v="549763"/>
    <n v="186.15"/>
    <n v="303858.84999999998"/>
    <x v="418"/>
    <n v="148594.5"/>
    <x v="1"/>
  </r>
  <r>
    <n v="420"/>
    <s v="Ignaz Meriot"/>
    <x v="26"/>
    <x v="3"/>
    <x v="0"/>
    <n v="2111"/>
    <n v="307"/>
    <n v="527"/>
    <n v="648077"/>
    <n v="1112497"/>
    <n v="316.64999999999998"/>
    <n v="647760.35"/>
    <x v="419"/>
    <n v="148666.79999999999"/>
    <x v="1"/>
  </r>
  <r>
    <n v="421"/>
    <s v="Virginie Benko"/>
    <x v="67"/>
    <x v="3"/>
    <x v="1"/>
    <n v="1364"/>
    <n v="311"/>
    <n v="233"/>
    <n v="424204"/>
    <n v="317812"/>
    <n v="204.6"/>
    <n v="423999.4"/>
    <x v="420"/>
    <n v="151020.34999999998"/>
    <x v="1"/>
  </r>
  <r>
    <n v="422"/>
    <s v="Gui Donald"/>
    <x v="3"/>
    <x v="2"/>
    <x v="1"/>
    <n v="1506"/>
    <n v="262"/>
    <n v="230"/>
    <n v="394572"/>
    <n v="346380"/>
    <n v="225.9"/>
    <n v="394346.1"/>
    <x v="421"/>
    <n v="151368"/>
    <x v="1"/>
  </r>
  <r>
    <n v="423"/>
    <s v="Benyamin Lyenyng"/>
    <x v="62"/>
    <x v="0"/>
    <x v="0"/>
    <n v="1705"/>
    <n v="197"/>
    <n v="201"/>
    <n v="335885"/>
    <n v="342705"/>
    <n v="255.75"/>
    <n v="335629.25"/>
    <x v="422"/>
    <n v="151669.09999999998"/>
    <x v="1"/>
  </r>
  <r>
    <n v="424"/>
    <s v="Bradley Hartshorn"/>
    <x v="46"/>
    <x v="2"/>
    <x v="0"/>
    <n v="1107"/>
    <n v="255"/>
    <n v="428"/>
    <n v="282285"/>
    <n v="473796"/>
    <n v="166.04999999999998"/>
    <n v="282118.95"/>
    <x v="423"/>
    <n v="153288.90000000002"/>
    <x v="1"/>
  </r>
  <r>
    <n v="425"/>
    <s v="Westley Davisson"/>
    <x v="63"/>
    <x v="1"/>
    <x v="0"/>
    <n v="1652"/>
    <n v="324"/>
    <n v="457"/>
    <n v="535248"/>
    <n v="754964"/>
    <n v="247.79999999999998"/>
    <n v="535000.19999999995"/>
    <x v="424"/>
    <n v="153559.35"/>
    <x v="1"/>
  </r>
  <r>
    <n v="426"/>
    <s v="Alena Tewelson"/>
    <x v="63"/>
    <x v="1"/>
    <x v="1"/>
    <n v="2343"/>
    <n v="233"/>
    <n v="435"/>
    <n v="545919"/>
    <n v="1019205"/>
    <n v="351.45"/>
    <n v="545567.55000000005"/>
    <x v="425"/>
    <n v="154341.29999999999"/>
    <x v="1"/>
  </r>
  <r>
    <n v="427"/>
    <s v="Thayne Jarvis"/>
    <x v="39"/>
    <x v="4"/>
    <x v="0"/>
    <n v="1356"/>
    <n v="207"/>
    <n v="466"/>
    <n v="280692"/>
    <n v="631896"/>
    <n v="203.4"/>
    <n v="280488.59999999998"/>
    <x v="426"/>
    <n v="155650.94999999995"/>
    <x v="1"/>
  </r>
  <r>
    <n v="428"/>
    <s v="Nadya Commusso"/>
    <x v="7"/>
    <x v="2"/>
    <x v="1"/>
    <n v="1318"/>
    <n v="377"/>
    <n v="277"/>
    <n v="496886"/>
    <n v="365086"/>
    <n v="197.7"/>
    <n v="496688.3"/>
    <x v="427"/>
    <n v="157830.15000000002"/>
    <x v="1"/>
  </r>
  <r>
    <n v="429"/>
    <s v="Tulley Handrock"/>
    <x v="35"/>
    <x v="1"/>
    <x v="0"/>
    <n v="1385"/>
    <n v="283"/>
    <n v="477"/>
    <n v="391955"/>
    <n v="660645"/>
    <n v="207.75"/>
    <n v="391747.25"/>
    <x v="428"/>
    <n v="157922.65000000002"/>
    <x v="1"/>
  </r>
  <r>
    <n v="430"/>
    <s v="Riva MacNamee"/>
    <x v="27"/>
    <x v="2"/>
    <x v="1"/>
    <n v="1060"/>
    <n v="361"/>
    <n v="536"/>
    <n v="382660"/>
    <n v="568160"/>
    <n v="159"/>
    <n v="382501"/>
    <x v="429"/>
    <n v="159409.40000000002"/>
    <x v="1"/>
  </r>
  <r>
    <n v="431"/>
    <s v="Marlyn Balam"/>
    <x v="2"/>
    <x v="1"/>
    <x v="1"/>
    <n v="2319"/>
    <n v="333"/>
    <n v="229"/>
    <n v="772227"/>
    <n v="531051"/>
    <n v="347.84999999999997"/>
    <n v="771879.15"/>
    <x v="430"/>
    <n v="163321.95000000001"/>
    <x v="1"/>
  </r>
  <r>
    <n v="432"/>
    <s v="Danita Fallen"/>
    <x v="44"/>
    <x v="0"/>
    <x v="1"/>
    <n v="1680"/>
    <n v="114"/>
    <n v="263"/>
    <n v="191520"/>
    <n v="441840"/>
    <n v="252"/>
    <n v="191268"/>
    <x v="431"/>
    <n v="164950.45000000001"/>
    <x v="1"/>
  </r>
  <r>
    <n v="433"/>
    <s v="Gloriane Styles"/>
    <x v="26"/>
    <x v="3"/>
    <x v="1"/>
    <n v="1988"/>
    <n v="352"/>
    <n v="515"/>
    <n v="699776"/>
    <n v="1023820"/>
    <n v="298.2"/>
    <n v="699477.8"/>
    <x v="432"/>
    <n v="165886"/>
    <x v="1"/>
  </r>
  <r>
    <n v="434"/>
    <s v="Skyler Dubbin"/>
    <x v="17"/>
    <x v="0"/>
    <x v="0"/>
    <n v="1234"/>
    <n v="339"/>
    <n v="365"/>
    <n v="418326"/>
    <n v="450410"/>
    <n v="185.1"/>
    <n v="418140.9"/>
    <x v="433"/>
    <n v="166175.40000000002"/>
    <x v="1"/>
  </r>
  <r>
    <n v="435"/>
    <s v="Darrell Dahmke"/>
    <x v="65"/>
    <x v="4"/>
    <x v="0"/>
    <n v="2060"/>
    <n v="250"/>
    <n v="470"/>
    <n v="515000"/>
    <n v="968200"/>
    <n v="309"/>
    <n v="514691"/>
    <x v="434"/>
    <n v="166300.20000000001"/>
    <x v="1"/>
  </r>
  <r>
    <n v="436"/>
    <s v="Neils Worsell"/>
    <x v="34"/>
    <x v="3"/>
    <x v="0"/>
    <n v="2176"/>
    <n v="107"/>
    <n v="359"/>
    <n v="232832"/>
    <n v="781184"/>
    <n v="326.39999999999998"/>
    <n v="232505.60000000001"/>
    <x v="435"/>
    <n v="167348.85"/>
    <x v="1"/>
  </r>
  <r>
    <n v="437"/>
    <s v="Kelley Jent"/>
    <x v="37"/>
    <x v="4"/>
    <x v="0"/>
    <n v="2329"/>
    <n v="230"/>
    <n v="275"/>
    <n v="535670"/>
    <n v="640475"/>
    <n v="349.34999999999997"/>
    <n v="535320.65"/>
    <x v="436"/>
    <n v="167402.25"/>
    <x v="1"/>
  </r>
  <r>
    <n v="438"/>
    <s v="Humphrey Finders"/>
    <x v="45"/>
    <x v="2"/>
    <x v="0"/>
    <n v="1924"/>
    <n v="327"/>
    <n v="219"/>
    <n v="629148"/>
    <n v="421356"/>
    <n v="288.59999999999997"/>
    <n v="628859.4"/>
    <x v="437"/>
    <n v="168262.5"/>
    <x v="1"/>
  </r>
  <r>
    <n v="439"/>
    <s v="Shandra Blincko"/>
    <x v="70"/>
    <x v="0"/>
    <x v="1"/>
    <n v="1272"/>
    <n v="261"/>
    <n v="436"/>
    <n v="331992"/>
    <n v="554592"/>
    <n v="190.79999999999998"/>
    <n v="331801.2"/>
    <x v="438"/>
    <n v="168352.05000000005"/>
    <x v="1"/>
  </r>
  <r>
    <n v="440"/>
    <s v="Kristopher Merryfield"/>
    <x v="44"/>
    <x v="0"/>
    <x v="0"/>
    <n v="1031"/>
    <n v="319"/>
    <n v="549"/>
    <n v="328889"/>
    <n v="566019"/>
    <n v="154.65"/>
    <n v="328734.34999999998"/>
    <x v="439"/>
    <n v="168352.15000000002"/>
    <x v="1"/>
  </r>
  <r>
    <n v="441"/>
    <s v="Vivyanne Dederich"/>
    <x v="47"/>
    <x v="1"/>
    <x v="1"/>
    <n v="1888"/>
    <n v="308"/>
    <n v="349"/>
    <n v="581504"/>
    <n v="658912"/>
    <n v="283.2"/>
    <n v="581220.80000000005"/>
    <x v="440"/>
    <n v="168719.84999999998"/>
    <x v="1"/>
  </r>
  <r>
    <n v="442"/>
    <s v="Felecia Danilchev"/>
    <x v="53"/>
    <x v="3"/>
    <x v="1"/>
    <n v="1877"/>
    <n v="232"/>
    <n v="287"/>
    <n v="435464"/>
    <n v="538699"/>
    <n v="281.55"/>
    <n v="435182.45"/>
    <x v="441"/>
    <n v="169939.34999999998"/>
    <x v="1"/>
  </r>
  <r>
    <n v="443"/>
    <s v="Dollie Bravey"/>
    <x v="11"/>
    <x v="4"/>
    <x v="1"/>
    <n v="1559"/>
    <n v="254"/>
    <n v="235"/>
    <n v="395986"/>
    <n v="366365"/>
    <n v="233.85"/>
    <n v="395752.15"/>
    <x v="442"/>
    <n v="171123.15"/>
    <x v="1"/>
  </r>
  <r>
    <n v="444"/>
    <s v="Ody Hindshaw"/>
    <x v="66"/>
    <x v="4"/>
    <x v="0"/>
    <n v="1970"/>
    <n v="327"/>
    <n v="540"/>
    <n v="644190"/>
    <n v="1063800"/>
    <n v="295.5"/>
    <n v="643894.5"/>
    <x v="443"/>
    <n v="172372.2"/>
    <x v="1"/>
  </r>
  <r>
    <n v="445"/>
    <s v="Lissa Couroy"/>
    <x v="55"/>
    <x v="1"/>
    <x v="1"/>
    <n v="1180"/>
    <n v="258"/>
    <n v="451"/>
    <n v="304440"/>
    <n v="532180"/>
    <n v="177"/>
    <n v="304263"/>
    <x v="444"/>
    <n v="172472.30000000005"/>
    <x v="1"/>
  </r>
  <r>
    <n v="446"/>
    <s v="Zora Jantel"/>
    <x v="20"/>
    <x v="3"/>
    <x v="1"/>
    <n v="1053"/>
    <n v="309"/>
    <n v="425"/>
    <n v="325377"/>
    <n v="447525"/>
    <n v="157.94999999999999"/>
    <n v="325219.05"/>
    <x v="445"/>
    <n v="172746.2"/>
    <x v="1"/>
  </r>
  <r>
    <n v="447"/>
    <s v="Elliot Stoddart"/>
    <x v="35"/>
    <x v="1"/>
    <x v="0"/>
    <n v="1810"/>
    <n v="370"/>
    <n v="469"/>
    <n v="669700"/>
    <n v="848890"/>
    <n v="271.5"/>
    <n v="669428.5"/>
    <x v="446"/>
    <n v="173077.2"/>
    <x v="1"/>
  </r>
  <r>
    <n v="448"/>
    <s v="Evangelin Callington"/>
    <x v="23"/>
    <x v="4"/>
    <x v="1"/>
    <n v="2158"/>
    <n v="214"/>
    <n v="267"/>
    <n v="461812"/>
    <n v="576186"/>
    <n v="323.7"/>
    <n v="461488.3"/>
    <x v="447"/>
    <n v="173415.90000000002"/>
    <x v="1"/>
  </r>
  <r>
    <n v="449"/>
    <s v="Leone Ledgister"/>
    <x v="19"/>
    <x v="3"/>
    <x v="1"/>
    <n v="1403"/>
    <n v="318"/>
    <n v="494"/>
    <n v="446154"/>
    <n v="693082"/>
    <n v="210.45"/>
    <n v="445943.55"/>
    <x v="448"/>
    <n v="175968.8"/>
    <x v="1"/>
  </r>
  <r>
    <n v="450"/>
    <s v="Seline MacGhee"/>
    <x v="54"/>
    <x v="1"/>
    <x v="1"/>
    <n v="1342"/>
    <n v="247"/>
    <n v="545"/>
    <n v="331474"/>
    <n v="731390"/>
    <n v="201.29999999999998"/>
    <n v="331272.7"/>
    <x v="449"/>
    <n v="177125.90000000002"/>
    <x v="1"/>
  </r>
  <r>
    <n v="451"/>
    <s v="Aloysia Vertey"/>
    <x v="11"/>
    <x v="4"/>
    <x v="1"/>
    <n v="1353"/>
    <n v="250"/>
    <n v="294"/>
    <n v="338250"/>
    <n v="397782"/>
    <n v="202.95"/>
    <n v="338047.05"/>
    <x v="450"/>
    <n v="177445.95"/>
    <x v="1"/>
  </r>
  <r>
    <n v="452"/>
    <s v="Caressa Curmi"/>
    <x v="21"/>
    <x v="1"/>
    <x v="1"/>
    <n v="1331"/>
    <n v="222"/>
    <n v="290"/>
    <n v="295482"/>
    <n v="385990"/>
    <n v="199.65"/>
    <n v="295282.34999999998"/>
    <x v="451"/>
    <n v="178677.9"/>
    <x v="1"/>
  </r>
  <r>
    <n v="453"/>
    <s v="Eugenius Hardware"/>
    <x v="36"/>
    <x v="4"/>
    <x v="0"/>
    <n v="1767"/>
    <n v="205"/>
    <n v="458"/>
    <n v="362235"/>
    <n v="809286"/>
    <n v="265.05"/>
    <n v="361969.95"/>
    <x v="452"/>
    <n v="179375.85"/>
    <x v="1"/>
  </r>
  <r>
    <n v="454"/>
    <s v="Doug Towndrow"/>
    <x v="38"/>
    <x v="3"/>
    <x v="0"/>
    <n v="1141"/>
    <n v="317"/>
    <n v="354"/>
    <n v="361697"/>
    <n v="403914"/>
    <n v="171.15"/>
    <n v="361525.85"/>
    <x v="453"/>
    <n v="179410"/>
    <x v="1"/>
  </r>
  <r>
    <n v="455"/>
    <s v="Tris Tobias"/>
    <x v="34"/>
    <x v="3"/>
    <x v="0"/>
    <n v="1876"/>
    <n v="143"/>
    <n v="404"/>
    <n v="268268"/>
    <n v="757904"/>
    <n v="281.39999999999998"/>
    <n v="267986.59999999998"/>
    <x v="454"/>
    <n v="179461.5"/>
    <x v="1"/>
  </r>
  <r>
    <n v="456"/>
    <s v="Ozzie Swiffen"/>
    <x v="22"/>
    <x v="3"/>
    <x v="0"/>
    <n v="2004"/>
    <n v="251"/>
    <n v="230"/>
    <n v="503004"/>
    <n v="460920"/>
    <n v="300.59999999999997"/>
    <n v="502703.4"/>
    <x v="455"/>
    <n v="179523"/>
    <x v="1"/>
  </r>
  <r>
    <n v="457"/>
    <s v="Rita Fogarty"/>
    <x v="34"/>
    <x v="3"/>
    <x v="1"/>
    <n v="1158"/>
    <n v="275"/>
    <n v="474"/>
    <n v="318450"/>
    <n v="548892"/>
    <n v="173.7"/>
    <n v="318276.3"/>
    <x v="456"/>
    <n v="181159.65000000002"/>
    <x v="1"/>
  </r>
  <r>
    <n v="458"/>
    <s v="Rossie Sijmons"/>
    <x v="31"/>
    <x v="2"/>
    <x v="0"/>
    <n v="1682"/>
    <n v="284"/>
    <n v="238"/>
    <n v="477688"/>
    <n v="400316"/>
    <n v="252.29999999999998"/>
    <n v="477435.7"/>
    <x v="457"/>
    <n v="181227.90000000002"/>
    <x v="1"/>
  </r>
  <r>
    <n v="459"/>
    <s v="Ber Lindenfeld"/>
    <x v="53"/>
    <x v="3"/>
    <x v="0"/>
    <n v="2439"/>
    <n v="314"/>
    <n v="221"/>
    <n v="765846"/>
    <n v="539019"/>
    <n v="365.84999999999997"/>
    <n v="765480.15"/>
    <x v="458"/>
    <n v="181951.65000000002"/>
    <x v="1"/>
  </r>
  <r>
    <n v="460"/>
    <s v="Gertie Johl"/>
    <x v="61"/>
    <x v="0"/>
    <x v="1"/>
    <n v="1309"/>
    <n v="160"/>
    <n v="504"/>
    <n v="209440"/>
    <n v="659736"/>
    <n v="196.35"/>
    <n v="209243.65"/>
    <x v="459"/>
    <n v="182175.7"/>
    <x v="1"/>
  </r>
  <r>
    <n v="461"/>
    <s v="Athene Bouldstridge"/>
    <x v="55"/>
    <x v="1"/>
    <x v="1"/>
    <n v="2284"/>
    <n v="215"/>
    <n v="500"/>
    <n v="491060"/>
    <n v="1142000"/>
    <n v="342.59999999999997"/>
    <n v="490717.4"/>
    <x v="460"/>
    <n v="183214.40000000002"/>
    <x v="1"/>
  </r>
  <r>
    <n v="462"/>
    <s v="Sigismondo Diperaus"/>
    <x v="10"/>
    <x v="2"/>
    <x v="0"/>
    <n v="1640"/>
    <n v="276"/>
    <n v="377"/>
    <n v="452640"/>
    <n v="618280"/>
    <n v="246"/>
    <n v="452394"/>
    <x v="461"/>
    <n v="183492.9"/>
    <x v="1"/>
  </r>
  <r>
    <n v="463"/>
    <s v="Nona Wipper"/>
    <x v="21"/>
    <x v="1"/>
    <x v="1"/>
    <n v="1286"/>
    <n v="187"/>
    <n v="519"/>
    <n v="240482"/>
    <n v="667434"/>
    <n v="192.9"/>
    <n v="240289.1"/>
    <x v="462"/>
    <n v="185339.7"/>
    <x v="1"/>
  </r>
  <r>
    <n v="464"/>
    <s v="Lonnard Tompkin"/>
    <x v="51"/>
    <x v="3"/>
    <x v="0"/>
    <n v="1027"/>
    <n v="363"/>
    <n v="437"/>
    <n v="372801"/>
    <n v="448799"/>
    <n v="154.04999999999998"/>
    <n v="372646.95"/>
    <x v="463"/>
    <n v="185438.55000000005"/>
    <x v="1"/>
  </r>
  <r>
    <n v="465"/>
    <s v="Kincaid Sibley"/>
    <x v="44"/>
    <x v="0"/>
    <x v="0"/>
    <n v="1358"/>
    <n v="228"/>
    <n v="362"/>
    <n v="309624"/>
    <n v="491596"/>
    <n v="203.7"/>
    <n v="309420.3"/>
    <x v="464"/>
    <n v="185659"/>
    <x v="1"/>
  </r>
  <r>
    <n v="466"/>
    <s v="Meg Carlozzi"/>
    <x v="27"/>
    <x v="2"/>
    <x v="1"/>
    <n v="2500"/>
    <n v="288"/>
    <n v="531"/>
    <n v="720000"/>
    <n v="1327500"/>
    <n v="375"/>
    <n v="719625"/>
    <x v="465"/>
    <n v="185719.05"/>
    <x v="1"/>
  </r>
  <r>
    <n v="467"/>
    <s v="Catherina Heselwood"/>
    <x v="30"/>
    <x v="0"/>
    <x v="1"/>
    <n v="1082"/>
    <n v="128"/>
    <n v="356"/>
    <n v="138496"/>
    <n v="385192"/>
    <n v="162.29999999999998"/>
    <n v="138333.70000000001"/>
    <x v="466"/>
    <n v="186330.09999999998"/>
    <x v="1"/>
  </r>
  <r>
    <n v="468"/>
    <s v="Stanton Petts"/>
    <x v="38"/>
    <x v="3"/>
    <x v="0"/>
    <n v="2257"/>
    <n v="288"/>
    <n v="476"/>
    <n v="650016"/>
    <n v="1074332"/>
    <n v="338.55"/>
    <n v="649677.44999999995"/>
    <x v="467"/>
    <n v="186336.15000000002"/>
    <x v="1"/>
  </r>
  <r>
    <n v="469"/>
    <s v="Tessie Sircomb"/>
    <x v="52"/>
    <x v="0"/>
    <x v="1"/>
    <n v="1524"/>
    <n v="273"/>
    <n v="533"/>
    <n v="416052"/>
    <n v="812292"/>
    <n v="228.6"/>
    <n v="415823.4"/>
    <x v="468"/>
    <n v="186399.40000000002"/>
    <x v="1"/>
  </r>
  <r>
    <n v="470"/>
    <s v="Barb Healeas"/>
    <x v="36"/>
    <x v="4"/>
    <x v="1"/>
    <n v="1375"/>
    <n v="332"/>
    <n v="240"/>
    <n v="456500"/>
    <n v="330000"/>
    <n v="206.25"/>
    <n v="456293.75"/>
    <x v="469"/>
    <n v="186635.25"/>
    <x v="1"/>
  </r>
  <r>
    <n v="471"/>
    <s v="Ivar Axston"/>
    <x v="63"/>
    <x v="1"/>
    <x v="0"/>
    <n v="1835"/>
    <n v="142"/>
    <n v="459"/>
    <n v="260570"/>
    <n v="842265"/>
    <n v="275.25"/>
    <n v="260294.75"/>
    <x v="470"/>
    <n v="186934.45"/>
    <x v="1"/>
  </r>
  <r>
    <n v="472"/>
    <s v="Kayla Bruhke"/>
    <x v="53"/>
    <x v="3"/>
    <x v="1"/>
    <n v="1507"/>
    <n v="386"/>
    <n v="253"/>
    <n v="581702"/>
    <n v="381271"/>
    <n v="226.04999999999998"/>
    <n v="581475.94999999995"/>
    <x v="471"/>
    <n v="188498.19999999995"/>
    <x v="1"/>
  </r>
  <r>
    <n v="473"/>
    <s v="Katinka Pettinger"/>
    <x v="1"/>
    <x v="1"/>
    <x v="1"/>
    <n v="1755"/>
    <n v="151"/>
    <n v="314"/>
    <n v="265005"/>
    <n v="551070"/>
    <n v="263.25"/>
    <n v="264741.75"/>
    <x v="472"/>
    <n v="189096.75"/>
    <x v="1"/>
  </r>
  <r>
    <n v="474"/>
    <s v="Elayne Ekless"/>
    <x v="30"/>
    <x v="0"/>
    <x v="1"/>
    <n v="1784"/>
    <n v="291"/>
    <n v="448"/>
    <n v="519144"/>
    <n v="799232"/>
    <n v="267.59999999999997"/>
    <n v="518876.4"/>
    <x v="473"/>
    <n v="189130.45"/>
    <x v="1"/>
  </r>
  <r>
    <n v="475"/>
    <s v="Roxane Blunsum"/>
    <x v="38"/>
    <x v="3"/>
    <x v="1"/>
    <n v="1325"/>
    <n v="355"/>
    <n v="307"/>
    <n v="470375"/>
    <n v="406775"/>
    <n v="198.75"/>
    <n v="470176.25"/>
    <x v="474"/>
    <n v="190241.75"/>
    <x v="1"/>
  </r>
  <r>
    <n v="476"/>
    <s v="Oralla Helis"/>
    <x v="52"/>
    <x v="0"/>
    <x v="1"/>
    <n v="1501"/>
    <n v="222"/>
    <n v="327"/>
    <n v="333222"/>
    <n v="490827"/>
    <n v="225.15"/>
    <n v="332996.84999999998"/>
    <x v="475"/>
    <n v="190465.45"/>
    <x v="1"/>
  </r>
  <r>
    <n v="477"/>
    <s v="Josi Chessum"/>
    <x v="69"/>
    <x v="3"/>
    <x v="1"/>
    <n v="2249"/>
    <n v="392"/>
    <n v="459"/>
    <n v="881608"/>
    <n v="1032291"/>
    <n v="337.34999999999997"/>
    <n v="881270.65"/>
    <x v="476"/>
    <n v="190799.90000000002"/>
    <x v="1"/>
  </r>
  <r>
    <n v="478"/>
    <s v="Dara Crewe"/>
    <x v="57"/>
    <x v="0"/>
    <x v="1"/>
    <n v="1298"/>
    <n v="243"/>
    <n v="415"/>
    <n v="315414"/>
    <n v="538670"/>
    <n v="194.7"/>
    <n v="315219.3"/>
    <x v="477"/>
    <n v="191075.34999999998"/>
    <x v="1"/>
  </r>
  <r>
    <n v="479"/>
    <s v="Arie Jakes"/>
    <x v="40"/>
    <x v="2"/>
    <x v="0"/>
    <n v="1340"/>
    <n v="299"/>
    <n v="488"/>
    <n v="400660"/>
    <n v="653920"/>
    <n v="201"/>
    <n v="400459"/>
    <x v="478"/>
    <n v="191229.2"/>
    <x v="1"/>
  </r>
  <r>
    <n v="480"/>
    <s v="Chaunce Southerell"/>
    <x v="38"/>
    <x v="3"/>
    <x v="0"/>
    <n v="1024"/>
    <n v="133"/>
    <n v="231"/>
    <n v="136192"/>
    <n v="236544"/>
    <n v="153.6"/>
    <n v="136038.39999999999"/>
    <x v="479"/>
    <n v="191677.05"/>
    <x v="1"/>
  </r>
  <r>
    <n v="481"/>
    <s v="Hurley Futcher"/>
    <x v="49"/>
    <x v="0"/>
    <x v="0"/>
    <n v="1012"/>
    <n v="318"/>
    <n v="381"/>
    <n v="321816"/>
    <n v="385572"/>
    <n v="151.79999999999998"/>
    <n v="321664.2"/>
    <x v="480"/>
    <n v="195023.15000000002"/>
    <x v="1"/>
  </r>
  <r>
    <n v="482"/>
    <s v="Simone Blyde"/>
    <x v="67"/>
    <x v="3"/>
    <x v="0"/>
    <n v="1239"/>
    <n v="191"/>
    <n v="226"/>
    <n v="236649"/>
    <n v="280014"/>
    <n v="185.85"/>
    <n v="236463.15"/>
    <x v="481"/>
    <n v="195029.80000000005"/>
    <x v="1"/>
  </r>
  <r>
    <n v="483"/>
    <s v="Aime Garbutt"/>
    <x v="69"/>
    <x v="3"/>
    <x v="1"/>
    <n v="2218"/>
    <n v="384"/>
    <n v="443"/>
    <n v="851712"/>
    <n v="982574"/>
    <n v="332.7"/>
    <n v="851379.3"/>
    <x v="482"/>
    <n v="195975.40000000002"/>
    <x v="1"/>
  </r>
  <r>
    <n v="484"/>
    <s v="Reinald Christaeas"/>
    <x v="31"/>
    <x v="2"/>
    <x v="0"/>
    <n v="2217"/>
    <n v="104"/>
    <n v="360"/>
    <n v="230568"/>
    <n v="798120"/>
    <n v="332.55"/>
    <n v="230235.45"/>
    <x v="483"/>
    <n v="195985.3"/>
    <x v="1"/>
  </r>
  <r>
    <n v="485"/>
    <s v="Kasey Richemond"/>
    <x v="2"/>
    <x v="1"/>
    <x v="1"/>
    <n v="1168"/>
    <n v="311"/>
    <n v="234"/>
    <n v="363248"/>
    <n v="273312"/>
    <n v="175.2"/>
    <n v="363072.8"/>
    <x v="484"/>
    <n v="197328.15000000002"/>
    <x v="1"/>
  </r>
  <r>
    <n v="486"/>
    <s v="Jeri Lindstedt"/>
    <x v="60"/>
    <x v="4"/>
    <x v="1"/>
    <n v="1457"/>
    <n v="296"/>
    <n v="358"/>
    <n v="431272"/>
    <n v="521606"/>
    <n v="218.54999999999998"/>
    <n v="431053.45"/>
    <x v="485"/>
    <n v="197481.25"/>
    <x v="1"/>
  </r>
  <r>
    <n v="487"/>
    <s v="Scarlett Wyett"/>
    <x v="16"/>
    <x v="2"/>
    <x v="1"/>
    <n v="1568"/>
    <n v="255"/>
    <n v="324"/>
    <n v="399840"/>
    <n v="508032"/>
    <n v="235.2"/>
    <n v="399604.8"/>
    <x v="486"/>
    <n v="198979.19999999995"/>
    <x v="1"/>
  </r>
  <r>
    <n v="488"/>
    <s v="Marjory Bossingham"/>
    <x v="12"/>
    <x v="4"/>
    <x v="1"/>
    <n v="1282"/>
    <n v="345"/>
    <n v="523"/>
    <n v="442290"/>
    <n v="670486"/>
    <n v="192.29999999999998"/>
    <n v="442097.7"/>
    <x v="487"/>
    <n v="200830.8"/>
    <x v="1"/>
  </r>
  <r>
    <n v="489"/>
    <s v="Christyna Seamon"/>
    <x v="41"/>
    <x v="4"/>
    <x v="1"/>
    <n v="2118"/>
    <n v="322"/>
    <n v="356"/>
    <n v="681996"/>
    <n v="754008"/>
    <n v="317.7"/>
    <n v="681678.3"/>
    <x v="488"/>
    <n v="201065.25"/>
    <x v="1"/>
  </r>
  <r>
    <n v="490"/>
    <s v="Boigie Copcott"/>
    <x v="39"/>
    <x v="4"/>
    <x v="0"/>
    <n v="1201"/>
    <n v="321"/>
    <n v="321"/>
    <n v="385521"/>
    <n v="385521"/>
    <n v="180.15"/>
    <n v="385340.85"/>
    <x v="489"/>
    <n v="201988.40000000002"/>
    <x v="1"/>
  </r>
  <r>
    <n v="491"/>
    <s v="Emylee Spratley"/>
    <x v="9"/>
    <x v="0"/>
    <x v="1"/>
    <n v="2009"/>
    <n v="146"/>
    <n v="478"/>
    <n v="293314"/>
    <n v="960302"/>
    <n v="301.34999999999997"/>
    <n v="293012.65000000002"/>
    <x v="490"/>
    <n v="202478.5"/>
    <x v="1"/>
  </r>
  <r>
    <n v="492"/>
    <s v="Derek Geist"/>
    <x v="13"/>
    <x v="0"/>
    <x v="0"/>
    <n v="2162"/>
    <n v="311"/>
    <n v="359"/>
    <n v="672382"/>
    <n v="776158"/>
    <n v="324.3"/>
    <n v="672057.7"/>
    <x v="491"/>
    <n v="202588.05000000005"/>
    <x v="1"/>
  </r>
  <r>
    <n v="493"/>
    <s v="Hunter Minchinton"/>
    <x v="11"/>
    <x v="4"/>
    <x v="0"/>
    <n v="2138"/>
    <n v="336"/>
    <n v="267"/>
    <n v="718368"/>
    <n v="570846"/>
    <n v="320.7"/>
    <n v="718047.3"/>
    <x v="492"/>
    <n v="202975.34999999998"/>
    <x v="1"/>
  </r>
  <r>
    <n v="494"/>
    <s v="Herman Shoebridge"/>
    <x v="53"/>
    <x v="3"/>
    <x v="0"/>
    <n v="2203"/>
    <n v="204"/>
    <n v="255"/>
    <n v="449412"/>
    <n v="561765"/>
    <n v="330.45"/>
    <n v="449081.55"/>
    <x v="493"/>
    <n v="204279.59999999998"/>
    <x v="1"/>
  </r>
  <r>
    <n v="495"/>
    <s v="Calv Bucklan"/>
    <x v="17"/>
    <x v="0"/>
    <x v="0"/>
    <n v="2027"/>
    <n v="354"/>
    <n v="223"/>
    <n v="717558"/>
    <n v="452021"/>
    <n v="304.05"/>
    <n v="717253.95"/>
    <x v="494"/>
    <n v="204921.59999999998"/>
    <x v="1"/>
  </r>
  <r>
    <n v="496"/>
    <s v="Lonee Doncom"/>
    <x v="8"/>
    <x v="3"/>
    <x v="1"/>
    <n v="2394"/>
    <n v="164"/>
    <n v="499"/>
    <n v="392616"/>
    <n v="1194606"/>
    <n v="359.09999999999997"/>
    <n v="392256.9"/>
    <x v="495"/>
    <n v="205988.84999999998"/>
    <x v="1"/>
  </r>
  <r>
    <n v="497"/>
    <s v="Vincenty Smullen"/>
    <x v="15"/>
    <x v="4"/>
    <x v="0"/>
    <n v="1552"/>
    <n v="186"/>
    <n v="327"/>
    <n v="288672"/>
    <n v="507504"/>
    <n v="232.79999999999998"/>
    <n v="288439.2"/>
    <x v="496"/>
    <n v="206065.19999999995"/>
    <x v="1"/>
  </r>
  <r>
    <n v="498"/>
    <s v="Carmelle Achromov"/>
    <x v="44"/>
    <x v="0"/>
    <x v="1"/>
    <n v="1266"/>
    <n v="269"/>
    <n v="302"/>
    <n v="340554"/>
    <n v="382332"/>
    <n v="189.9"/>
    <n v="340364.1"/>
    <x v="497"/>
    <n v="206396.09999999998"/>
    <x v="1"/>
  </r>
  <r>
    <n v="499"/>
    <s v="Kellie Mandell"/>
    <x v="47"/>
    <x v="1"/>
    <x v="1"/>
    <n v="1899"/>
    <n v="141"/>
    <n v="489"/>
    <n v="267759"/>
    <n v="928611"/>
    <n v="284.84999999999997"/>
    <n v="267474.15000000002"/>
    <x v="498"/>
    <n v="206565.45"/>
    <x v="1"/>
  </r>
  <r>
    <n v="500"/>
    <s v="Nert Jaquemar"/>
    <x v="48"/>
    <x v="0"/>
    <x v="1"/>
    <n v="1756"/>
    <n v="204"/>
    <n v="310"/>
    <n v="358224"/>
    <n v="544360"/>
    <n v="263.39999999999998"/>
    <n v="357960.6"/>
    <x v="499"/>
    <n v="206659.8"/>
    <x v="1"/>
  </r>
  <r>
    <n v="501"/>
    <s v="Cissiee Borne"/>
    <x v="52"/>
    <x v="0"/>
    <x v="1"/>
    <n v="1837"/>
    <n v="211"/>
    <n v="464"/>
    <n v="387607"/>
    <n v="852368"/>
    <n v="275.55"/>
    <n v="387331.45"/>
    <x v="500"/>
    <n v="208283.25"/>
    <x v="1"/>
  </r>
  <r>
    <n v="502"/>
    <s v="Judye Hoyles"/>
    <x v="57"/>
    <x v="0"/>
    <x v="1"/>
    <n v="1526"/>
    <n v="262"/>
    <n v="316"/>
    <n v="399812"/>
    <n v="482216"/>
    <n v="228.9"/>
    <n v="399583.1"/>
    <x v="501"/>
    <n v="208364.40000000002"/>
    <x v="1"/>
  </r>
  <r>
    <n v="503"/>
    <s v="Ralph MacCoughen"/>
    <x v="2"/>
    <x v="1"/>
    <x v="0"/>
    <n v="1886"/>
    <n v="363"/>
    <n v="522"/>
    <n v="684618"/>
    <n v="984492"/>
    <n v="282.89999999999998"/>
    <n v="684335.1"/>
    <x v="502"/>
    <n v="208564.95"/>
    <x v="1"/>
  </r>
  <r>
    <n v="504"/>
    <s v="Wells Lyston"/>
    <x v="31"/>
    <x v="2"/>
    <x v="0"/>
    <n v="2098"/>
    <n v="333"/>
    <n v="223"/>
    <n v="698634"/>
    <n v="467854"/>
    <n v="314.7"/>
    <n v="698319.3"/>
    <x v="503"/>
    <n v="208689.25"/>
    <x v="1"/>
  </r>
  <r>
    <n v="505"/>
    <s v="Artur Giacomelli"/>
    <x v="24"/>
    <x v="1"/>
    <x v="0"/>
    <n v="1518"/>
    <n v="246"/>
    <n v="334"/>
    <n v="373428"/>
    <n v="507012"/>
    <n v="227.7"/>
    <n v="373200.3"/>
    <x v="504"/>
    <n v="209465.7"/>
    <x v="1"/>
  </r>
  <r>
    <n v="506"/>
    <s v="Oneida Lorek"/>
    <x v="51"/>
    <x v="3"/>
    <x v="1"/>
    <n v="1203"/>
    <n v="383"/>
    <n v="215"/>
    <n v="460749"/>
    <n v="258645"/>
    <n v="180.45"/>
    <n v="460568.55"/>
    <x v="505"/>
    <n v="210316.40000000002"/>
    <x v="1"/>
  </r>
  <r>
    <n v="507"/>
    <s v="Lindi Savage"/>
    <x v="10"/>
    <x v="2"/>
    <x v="1"/>
    <n v="1164"/>
    <n v="394"/>
    <n v="321"/>
    <n v="458616"/>
    <n v="373644"/>
    <n v="174.6"/>
    <n v="458441.4"/>
    <x v="506"/>
    <n v="210654.90000000002"/>
    <x v="1"/>
  </r>
  <r>
    <n v="508"/>
    <s v="Faustina Francescotti"/>
    <x v="4"/>
    <x v="3"/>
    <x v="1"/>
    <n v="1779"/>
    <n v="180"/>
    <n v="252"/>
    <n v="320220"/>
    <n v="448308"/>
    <n v="266.84999999999997"/>
    <n v="319953.15000000002"/>
    <x v="507"/>
    <n v="211238.5"/>
    <x v="1"/>
  </r>
  <r>
    <n v="509"/>
    <s v="Borden Bezley"/>
    <x v="58"/>
    <x v="2"/>
    <x v="0"/>
    <n v="1300"/>
    <n v="130"/>
    <n v="395"/>
    <n v="169000"/>
    <n v="513500"/>
    <n v="195"/>
    <n v="168805"/>
    <x v="508"/>
    <n v="212258.15"/>
    <x v="1"/>
  </r>
  <r>
    <n v="510"/>
    <s v="Eldridge Grills"/>
    <x v="25"/>
    <x v="4"/>
    <x v="0"/>
    <n v="1653"/>
    <n v="387"/>
    <n v="315"/>
    <n v="639711"/>
    <n v="520695"/>
    <n v="247.95"/>
    <n v="639463.05000000005"/>
    <x v="509"/>
    <n v="212449.25"/>
    <x v="1"/>
  </r>
  <r>
    <n v="511"/>
    <s v="Fulvia Eadmead"/>
    <x v="14"/>
    <x v="1"/>
    <x v="1"/>
    <n v="2099"/>
    <n v="141"/>
    <n v="346"/>
    <n v="295959"/>
    <n v="726254"/>
    <n v="314.84999999999997"/>
    <n v="295644.15000000002"/>
    <x v="510"/>
    <n v="213626.05000000005"/>
    <x v="1"/>
  </r>
  <r>
    <n v="512"/>
    <s v="Saudra Farra"/>
    <x v="39"/>
    <x v="4"/>
    <x v="1"/>
    <n v="2428"/>
    <n v="175"/>
    <n v="510"/>
    <n v="424900"/>
    <n v="1238280"/>
    <n v="364.2"/>
    <n v="424535.8"/>
    <x v="511"/>
    <n v="215176.59999999998"/>
    <x v="1"/>
  </r>
  <r>
    <n v="513"/>
    <s v="Deny Pates"/>
    <x v="21"/>
    <x v="1"/>
    <x v="1"/>
    <n v="1809"/>
    <n v="203"/>
    <n v="482"/>
    <n v="367227"/>
    <n v="871938"/>
    <n v="271.34999999999997"/>
    <n v="366955.65"/>
    <x v="512"/>
    <n v="215445.65000000002"/>
    <x v="1"/>
  </r>
  <r>
    <n v="514"/>
    <s v="Lissi Ludye"/>
    <x v="39"/>
    <x v="4"/>
    <x v="1"/>
    <n v="1372"/>
    <n v="165"/>
    <n v="218"/>
    <n v="226380"/>
    <n v="299096"/>
    <n v="205.79999999999998"/>
    <n v="226174.2"/>
    <x v="513"/>
    <n v="215480.3"/>
    <x v="1"/>
  </r>
  <r>
    <n v="515"/>
    <s v="Grange Espin"/>
    <x v="17"/>
    <x v="0"/>
    <x v="0"/>
    <n v="1126"/>
    <n v="296"/>
    <n v="315"/>
    <n v="333296"/>
    <n v="354690"/>
    <n v="168.9"/>
    <n v="333127.09999999998"/>
    <x v="514"/>
    <n v="215547.75"/>
    <x v="1"/>
  </r>
  <r>
    <n v="516"/>
    <s v="Kinnie Tolson"/>
    <x v="35"/>
    <x v="1"/>
    <x v="0"/>
    <n v="1612"/>
    <n v="281"/>
    <n v="355"/>
    <n v="452972"/>
    <n v="572260"/>
    <n v="241.79999999999998"/>
    <n v="452730.2"/>
    <x v="515"/>
    <n v="216013.34999999998"/>
    <x v="1"/>
  </r>
  <r>
    <n v="517"/>
    <s v="Phaedra Roff"/>
    <x v="47"/>
    <x v="1"/>
    <x v="1"/>
    <n v="1199"/>
    <n v="320"/>
    <n v="415"/>
    <n v="383680"/>
    <n v="497585"/>
    <n v="179.85"/>
    <n v="383500.15"/>
    <x v="516"/>
    <n v="216148.40000000002"/>
    <x v="1"/>
  </r>
  <r>
    <n v="518"/>
    <s v="Kasper Salt"/>
    <x v="63"/>
    <x v="1"/>
    <x v="0"/>
    <n v="1494"/>
    <n v="207"/>
    <n v="345"/>
    <n v="309258"/>
    <n v="515430"/>
    <n v="224.1"/>
    <n v="309033.90000000002"/>
    <x v="517"/>
    <n v="216528.65"/>
    <x v="1"/>
  </r>
  <r>
    <n v="519"/>
    <s v="Ruperta Ortega"/>
    <x v="27"/>
    <x v="2"/>
    <x v="1"/>
    <n v="1590"/>
    <n v="247"/>
    <n v="455"/>
    <n v="392730"/>
    <n v="723450"/>
    <n v="238.5"/>
    <n v="392491.5"/>
    <x v="518"/>
    <n v="216881.05000000005"/>
    <x v="1"/>
  </r>
  <r>
    <n v="520"/>
    <s v="Kennie Goodbourn"/>
    <x v="29"/>
    <x v="1"/>
    <x v="0"/>
    <n v="1673"/>
    <n v="400"/>
    <n v="321"/>
    <n v="669200"/>
    <n v="537033"/>
    <n v="250.95"/>
    <n v="668949.05000000005"/>
    <x v="519"/>
    <n v="216991.05000000005"/>
    <x v="1"/>
  </r>
  <r>
    <n v="521"/>
    <s v="Darrin Wandrach"/>
    <x v="44"/>
    <x v="0"/>
    <x v="0"/>
    <n v="1608"/>
    <n v="360"/>
    <n v="488"/>
    <n v="578880"/>
    <n v="784704"/>
    <n v="241.2"/>
    <n v="578638.80000000005"/>
    <x v="520"/>
    <n v="217169.05"/>
    <x v="1"/>
  </r>
  <r>
    <n v="522"/>
    <s v="Quintana Kubat"/>
    <x v="40"/>
    <x v="2"/>
    <x v="1"/>
    <n v="1609"/>
    <n v="311"/>
    <n v="437"/>
    <n v="500399"/>
    <n v="703133"/>
    <n v="241.35"/>
    <n v="500157.65"/>
    <x v="521"/>
    <n v="217717.35"/>
    <x v="1"/>
  </r>
  <r>
    <n v="523"/>
    <s v="Dexter Eaden"/>
    <x v="7"/>
    <x v="2"/>
    <x v="0"/>
    <n v="1535"/>
    <n v="353"/>
    <n v="304"/>
    <n v="541855"/>
    <n v="466640"/>
    <n v="230.25"/>
    <n v="541624.75"/>
    <x v="522"/>
    <n v="219064.8"/>
    <x v="1"/>
  </r>
  <r>
    <n v="524"/>
    <s v="Davon Spere"/>
    <x v="4"/>
    <x v="3"/>
    <x v="0"/>
    <n v="1898"/>
    <n v="358"/>
    <n v="525"/>
    <n v="679484"/>
    <n v="996450"/>
    <n v="284.7"/>
    <n v="679199.3"/>
    <x v="523"/>
    <n v="219963.80000000005"/>
    <x v="1"/>
  </r>
  <r>
    <n v="525"/>
    <s v="Finley Churchman"/>
    <x v="4"/>
    <x v="3"/>
    <x v="0"/>
    <n v="1259"/>
    <n v="386"/>
    <n v="324"/>
    <n v="485974"/>
    <n v="407916"/>
    <n v="188.85"/>
    <n v="485785.15"/>
    <x v="524"/>
    <n v="220150.45"/>
    <x v="1"/>
  </r>
  <r>
    <n v="526"/>
    <s v="Gabbey Wrates"/>
    <x v="16"/>
    <x v="2"/>
    <x v="1"/>
    <n v="2456"/>
    <n v="385"/>
    <n v="264"/>
    <n v="945560"/>
    <n v="648384"/>
    <n v="368.4"/>
    <n v="945191.6"/>
    <x v="525"/>
    <n v="220309.55"/>
    <x v="1"/>
  </r>
  <r>
    <n v="527"/>
    <s v="Livy Theobald"/>
    <x v="32"/>
    <x v="3"/>
    <x v="1"/>
    <n v="1295"/>
    <n v="272"/>
    <n v="433"/>
    <n v="352240"/>
    <n v="560735"/>
    <n v="194.25"/>
    <n v="352045.75"/>
    <x v="526"/>
    <n v="220473"/>
    <x v="1"/>
  </r>
  <r>
    <n v="528"/>
    <s v="Morly Vasilov"/>
    <x v="58"/>
    <x v="2"/>
    <x v="0"/>
    <n v="1107"/>
    <n v="230"/>
    <n v="535"/>
    <n v="254610"/>
    <n v="592245"/>
    <n v="166.04999999999998"/>
    <n v="254443.95"/>
    <x v="527"/>
    <n v="221346.65000000002"/>
    <x v="1"/>
  </r>
  <r>
    <n v="529"/>
    <s v="Peta Porson"/>
    <x v="62"/>
    <x v="0"/>
    <x v="1"/>
    <n v="1838"/>
    <n v="353"/>
    <n v="232"/>
    <n v="648814"/>
    <n v="426416"/>
    <n v="275.7"/>
    <n v="648538.30000000005"/>
    <x v="528"/>
    <n v="221571.34999999998"/>
    <x v="1"/>
  </r>
  <r>
    <n v="530"/>
    <s v="Aurora Hawe"/>
    <x v="4"/>
    <x v="3"/>
    <x v="1"/>
    <n v="1747"/>
    <n v="250"/>
    <n v="467"/>
    <n v="436750"/>
    <n v="815849"/>
    <n v="262.05"/>
    <n v="436487.95"/>
    <x v="529"/>
    <n v="221935.2"/>
    <x v="1"/>
  </r>
  <r>
    <n v="531"/>
    <s v="Gar Hebditch"/>
    <x v="11"/>
    <x v="4"/>
    <x v="0"/>
    <n v="1150"/>
    <n v="129"/>
    <n v="349"/>
    <n v="148350"/>
    <n v="401350"/>
    <n v="172.5"/>
    <n v="148177.5"/>
    <x v="530"/>
    <n v="222677.55"/>
    <x v="1"/>
  </r>
  <r>
    <n v="532"/>
    <s v="Stephie Janku"/>
    <x v="42"/>
    <x v="3"/>
    <x v="1"/>
    <n v="1898"/>
    <n v="278"/>
    <n v="251"/>
    <n v="527644"/>
    <n v="476398"/>
    <n v="284.7"/>
    <n v="527359.30000000005"/>
    <x v="531"/>
    <n v="222790.8"/>
    <x v="1"/>
  </r>
  <r>
    <n v="533"/>
    <s v="Miguela Raikes"/>
    <x v="52"/>
    <x v="0"/>
    <x v="1"/>
    <n v="1576"/>
    <n v="214"/>
    <n v="351"/>
    <n v="337264"/>
    <n v="553176"/>
    <n v="236.39999999999998"/>
    <n v="337027.6"/>
    <x v="532"/>
    <n v="223450.7"/>
    <x v="1"/>
  </r>
  <r>
    <n v="534"/>
    <s v="Cletis Wikey"/>
    <x v="0"/>
    <x v="0"/>
    <x v="0"/>
    <n v="1222"/>
    <n v="211"/>
    <n v="550"/>
    <n v="257842"/>
    <n v="672100"/>
    <n v="183.29999999999998"/>
    <n v="257658.7"/>
    <x v="533"/>
    <n v="223879.95"/>
    <x v="1"/>
  </r>
  <r>
    <n v="535"/>
    <s v="Stanton Momery"/>
    <x v="3"/>
    <x v="2"/>
    <x v="0"/>
    <n v="1667"/>
    <n v="110"/>
    <n v="390"/>
    <n v="183370"/>
    <n v="650130"/>
    <n v="250.04999999999998"/>
    <n v="183119.95"/>
    <x v="534"/>
    <n v="224379.3"/>
    <x v="1"/>
  </r>
  <r>
    <n v="536"/>
    <s v="Brodie Manuele"/>
    <x v="58"/>
    <x v="2"/>
    <x v="0"/>
    <n v="1729"/>
    <n v="332"/>
    <n v="497"/>
    <n v="574028"/>
    <n v="859313"/>
    <n v="259.34999999999997"/>
    <n v="573768.65"/>
    <x v="535"/>
    <n v="225600.65000000002"/>
    <x v="1"/>
  </r>
  <r>
    <n v="537"/>
    <s v="Susie Bordman"/>
    <x v="31"/>
    <x v="2"/>
    <x v="1"/>
    <n v="1175"/>
    <n v="149"/>
    <n v="534"/>
    <n v="175075"/>
    <n v="627450"/>
    <n v="176.25"/>
    <n v="174898.75"/>
    <x v="536"/>
    <n v="225638.45"/>
    <x v="1"/>
  </r>
  <r>
    <n v="538"/>
    <s v="Sansone Willimot"/>
    <x v="18"/>
    <x v="2"/>
    <x v="0"/>
    <n v="1792"/>
    <n v="143"/>
    <n v="484"/>
    <n v="256256"/>
    <n v="867328"/>
    <n v="268.8"/>
    <n v="255987.20000000001"/>
    <x v="537"/>
    <n v="226129.35"/>
    <x v="1"/>
  </r>
  <r>
    <n v="539"/>
    <s v="Mari Phebee"/>
    <x v="46"/>
    <x v="2"/>
    <x v="1"/>
    <n v="1676"/>
    <n v="259"/>
    <n v="358"/>
    <n v="434084"/>
    <n v="600008"/>
    <n v="251.39999999999998"/>
    <n v="433832.6"/>
    <x v="538"/>
    <n v="227917"/>
    <x v="1"/>
  </r>
  <r>
    <n v="540"/>
    <s v="Myrvyn Piscopiello"/>
    <x v="23"/>
    <x v="4"/>
    <x v="0"/>
    <n v="1841"/>
    <n v="303"/>
    <n v="527"/>
    <n v="557823"/>
    <n v="970207"/>
    <n v="276.14999999999998"/>
    <n v="557546.85"/>
    <x v="539"/>
    <n v="228012.75"/>
    <x v="1"/>
  </r>
  <r>
    <n v="541"/>
    <s v="Ula McFeate"/>
    <x v="1"/>
    <x v="1"/>
    <x v="1"/>
    <n v="1404"/>
    <n v="197"/>
    <n v="202"/>
    <n v="276588"/>
    <n v="283608"/>
    <n v="210.6"/>
    <n v="276377.40000000002"/>
    <x v="540"/>
    <n v="228078.90000000002"/>
    <x v="1"/>
  </r>
  <r>
    <n v="542"/>
    <s v="Dorice Blankau"/>
    <x v="65"/>
    <x v="4"/>
    <x v="1"/>
    <n v="2300"/>
    <n v="251"/>
    <n v="402"/>
    <n v="577300"/>
    <n v="924600"/>
    <n v="345"/>
    <n v="576955"/>
    <x v="541"/>
    <n v="228304.65000000002"/>
    <x v="1"/>
  </r>
  <r>
    <n v="543"/>
    <s v="Audrye Hoggan"/>
    <x v="14"/>
    <x v="1"/>
    <x v="1"/>
    <n v="1015"/>
    <n v="332"/>
    <n v="270"/>
    <n v="336980"/>
    <n v="274050"/>
    <n v="152.25"/>
    <n v="336827.75"/>
    <x v="542"/>
    <n v="228388.3"/>
    <x v="1"/>
  </r>
  <r>
    <n v="544"/>
    <s v="Osbert Heggs"/>
    <x v="37"/>
    <x v="4"/>
    <x v="0"/>
    <n v="2329"/>
    <n v="157"/>
    <n v="506"/>
    <n v="365653"/>
    <n v="1178474"/>
    <n v="349.34999999999997"/>
    <n v="365303.65"/>
    <x v="543"/>
    <n v="228534.05"/>
    <x v="1"/>
  </r>
  <r>
    <n v="545"/>
    <s v="Taber Stiller"/>
    <x v="41"/>
    <x v="4"/>
    <x v="0"/>
    <n v="1681"/>
    <n v="242"/>
    <n v="342"/>
    <n v="406802"/>
    <n v="574902"/>
    <n v="252.14999999999998"/>
    <n v="406549.85"/>
    <x v="544"/>
    <n v="228649.05000000005"/>
    <x v="1"/>
  </r>
  <r>
    <n v="546"/>
    <s v="Florida Sprigings"/>
    <x v="12"/>
    <x v="4"/>
    <x v="1"/>
    <n v="2203"/>
    <n v="146"/>
    <n v="529"/>
    <n v="321638"/>
    <n v="1165387"/>
    <n v="330.45"/>
    <n v="321307.55"/>
    <x v="545"/>
    <n v="229046.69999999995"/>
    <x v="1"/>
  </r>
  <r>
    <n v="547"/>
    <s v="Cybil Garfath"/>
    <x v="43"/>
    <x v="4"/>
    <x v="1"/>
    <n v="1731"/>
    <n v="387"/>
    <n v="285"/>
    <n v="669897"/>
    <n v="493335"/>
    <n v="259.64999999999998"/>
    <n v="669637.35"/>
    <x v="546"/>
    <n v="230615.7"/>
    <x v="1"/>
  </r>
  <r>
    <n v="548"/>
    <s v="Tod Herrema"/>
    <x v="32"/>
    <x v="3"/>
    <x v="0"/>
    <n v="1739"/>
    <n v="153"/>
    <n v="225"/>
    <n v="266067"/>
    <n v="391275"/>
    <n v="260.84999999999997"/>
    <n v="265806.15000000002"/>
    <x v="547"/>
    <n v="230654.69999999995"/>
    <x v="1"/>
  </r>
  <r>
    <n v="549"/>
    <s v="Royall Dallyn"/>
    <x v="9"/>
    <x v="0"/>
    <x v="0"/>
    <n v="1353"/>
    <n v="241"/>
    <n v="372"/>
    <n v="326073"/>
    <n v="503316"/>
    <n v="202.95"/>
    <n v="325870.05"/>
    <x v="548"/>
    <n v="230952.15000000002"/>
    <x v="1"/>
  </r>
  <r>
    <n v="550"/>
    <s v="Spenser Inderwick"/>
    <x v="8"/>
    <x v="3"/>
    <x v="0"/>
    <n v="1029"/>
    <n v="237"/>
    <n v="352"/>
    <n v="243873"/>
    <n v="362208"/>
    <n v="154.35"/>
    <n v="243718.65"/>
    <x v="549"/>
    <n v="231278.59999999998"/>
    <x v="1"/>
  </r>
  <r>
    <n v="551"/>
    <s v="Leah Kendrick"/>
    <x v="7"/>
    <x v="2"/>
    <x v="1"/>
    <n v="2149"/>
    <n v="274"/>
    <n v="549"/>
    <n v="588826"/>
    <n v="1179801"/>
    <n v="322.34999999999997"/>
    <n v="588503.65"/>
    <x v="550"/>
    <n v="231771.1"/>
    <x v="1"/>
  </r>
  <r>
    <n v="552"/>
    <s v="Barty Coulter"/>
    <x v="64"/>
    <x v="1"/>
    <x v="0"/>
    <n v="1791"/>
    <n v="168"/>
    <n v="223"/>
    <n v="300888"/>
    <n v="399393"/>
    <n v="268.64999999999998"/>
    <n v="300619.34999999998"/>
    <x v="551"/>
    <n v="231891.44999999995"/>
    <x v="1"/>
  </r>
  <r>
    <n v="553"/>
    <s v="Robert Leale"/>
    <x v="17"/>
    <x v="0"/>
    <x v="0"/>
    <n v="1198"/>
    <n v="345"/>
    <n v="459"/>
    <n v="413310"/>
    <n v="549882"/>
    <n v="179.7"/>
    <n v="413130.3"/>
    <x v="552"/>
    <n v="232322.34999999998"/>
    <x v="1"/>
  </r>
  <r>
    <n v="554"/>
    <s v="Felipe Doey"/>
    <x v="64"/>
    <x v="1"/>
    <x v="0"/>
    <n v="1509"/>
    <n v="252"/>
    <n v="395"/>
    <n v="380268"/>
    <n v="596055"/>
    <n v="226.35"/>
    <n v="380041.65"/>
    <x v="553"/>
    <n v="232919.84999999998"/>
    <x v="1"/>
  </r>
  <r>
    <n v="555"/>
    <s v="Culley Stoves"/>
    <x v="25"/>
    <x v="4"/>
    <x v="0"/>
    <n v="1504"/>
    <n v="122"/>
    <n v="405"/>
    <n v="183488"/>
    <n v="609120"/>
    <n v="225.6"/>
    <n v="183262.4"/>
    <x v="554"/>
    <n v="234689.65000000002"/>
    <x v="1"/>
  </r>
  <r>
    <n v="556"/>
    <s v="Alyce Lantoph"/>
    <x v="31"/>
    <x v="2"/>
    <x v="1"/>
    <n v="2101"/>
    <n v="308"/>
    <n v="215"/>
    <n v="647108"/>
    <n v="451715"/>
    <n v="315.14999999999998"/>
    <n v="646792.85"/>
    <x v="555"/>
    <n v="235638"/>
    <x v="1"/>
  </r>
  <r>
    <n v="557"/>
    <s v="Beret Laise"/>
    <x v="35"/>
    <x v="1"/>
    <x v="1"/>
    <n v="1546"/>
    <n v="350"/>
    <n v="432"/>
    <n v="541100"/>
    <n v="667872"/>
    <n v="231.89999999999998"/>
    <n v="540868.1"/>
    <x v="556"/>
    <n v="235753.09999999998"/>
    <x v="1"/>
  </r>
  <r>
    <n v="558"/>
    <s v="Ernesto Bousler"/>
    <x v="49"/>
    <x v="0"/>
    <x v="0"/>
    <n v="2344"/>
    <n v="342"/>
    <n v="429"/>
    <n v="801648"/>
    <n v="1005576"/>
    <n v="351.59999999999997"/>
    <n v="801296.4"/>
    <x v="557"/>
    <n v="236250.75"/>
    <x v="1"/>
  </r>
  <r>
    <n v="559"/>
    <s v="Cristy Rozycki"/>
    <x v="3"/>
    <x v="2"/>
    <x v="1"/>
    <n v="1979"/>
    <n v="380"/>
    <n v="329"/>
    <n v="752020"/>
    <n v="651091"/>
    <n v="296.84999999999997"/>
    <n v="751723.15"/>
    <x v="558"/>
    <n v="237284.65000000002"/>
    <x v="1"/>
  </r>
  <r>
    <n v="560"/>
    <s v="Foss Strangman"/>
    <x v="60"/>
    <x v="4"/>
    <x v="0"/>
    <n v="2216"/>
    <n v="317"/>
    <n v="500"/>
    <n v="702472"/>
    <n v="1108000"/>
    <n v="332.4"/>
    <n v="702139.6"/>
    <x v="559"/>
    <n v="239245.8"/>
    <x v="1"/>
  </r>
  <r>
    <n v="561"/>
    <s v="Grove Utterson"/>
    <x v="18"/>
    <x v="2"/>
    <x v="0"/>
    <n v="1107"/>
    <n v="395"/>
    <n v="316"/>
    <n v="437265"/>
    <n v="349812"/>
    <n v="166.04999999999998"/>
    <n v="437098.95"/>
    <x v="560"/>
    <n v="239560.2"/>
    <x v="1"/>
  </r>
  <r>
    <n v="562"/>
    <s v="Stanley Showalter"/>
    <x v="23"/>
    <x v="4"/>
    <x v="0"/>
    <n v="2266"/>
    <n v="258"/>
    <n v="448"/>
    <n v="584628"/>
    <n v="1015168"/>
    <n v="339.9"/>
    <n v="584288.1"/>
    <x v="561"/>
    <n v="240086.75"/>
    <x v="1"/>
  </r>
  <r>
    <n v="563"/>
    <s v="Jenny Stranio"/>
    <x v="70"/>
    <x v="0"/>
    <x v="1"/>
    <n v="1047"/>
    <n v="375"/>
    <n v="432"/>
    <n v="392625"/>
    <n v="452304"/>
    <n v="157.04999999999998"/>
    <n v="392467.95"/>
    <x v="562"/>
    <n v="240507.40000000002"/>
    <x v="1"/>
  </r>
  <r>
    <n v="564"/>
    <s v="Manny Tomkin"/>
    <x v="47"/>
    <x v="1"/>
    <x v="0"/>
    <n v="1651"/>
    <n v="127"/>
    <n v="258"/>
    <n v="209677"/>
    <n v="425958"/>
    <n v="247.64999999999998"/>
    <n v="209429.35"/>
    <x v="563"/>
    <n v="240548.34999999998"/>
    <x v="1"/>
  </r>
  <r>
    <n v="565"/>
    <s v="Corrianne Darlington"/>
    <x v="35"/>
    <x v="1"/>
    <x v="1"/>
    <n v="1242"/>
    <n v="109"/>
    <n v="543"/>
    <n v="135378"/>
    <n v="674406"/>
    <n v="186.29999999999998"/>
    <n v="135191.70000000001"/>
    <x v="564"/>
    <n v="242800.95"/>
    <x v="1"/>
  </r>
  <r>
    <n v="566"/>
    <s v="Leslie Franzen"/>
    <x v="64"/>
    <x v="1"/>
    <x v="1"/>
    <n v="1578"/>
    <n v="360"/>
    <n v="505"/>
    <n v="568080"/>
    <n v="796890"/>
    <n v="236.7"/>
    <n v="567843.30000000005"/>
    <x v="565"/>
    <n v="244709.2"/>
    <x v="1"/>
  </r>
  <r>
    <n v="567"/>
    <s v="Vanna Smedley"/>
    <x v="62"/>
    <x v="0"/>
    <x v="1"/>
    <n v="2315"/>
    <n v="290"/>
    <n v="320"/>
    <n v="671350"/>
    <n v="740800"/>
    <n v="347.25"/>
    <n v="671002.75"/>
    <x v="566"/>
    <n v="245247.09999999998"/>
    <x v="1"/>
  </r>
  <r>
    <n v="568"/>
    <s v="Brigit Roon"/>
    <x v="45"/>
    <x v="2"/>
    <x v="1"/>
    <n v="1832"/>
    <n v="140"/>
    <n v="221"/>
    <n v="256480"/>
    <n v="404872"/>
    <n v="274.8"/>
    <n v="256205.2"/>
    <x v="567"/>
    <n v="245904.15000000002"/>
    <x v="1"/>
  </r>
  <r>
    <n v="569"/>
    <s v="Bastien Dani"/>
    <x v="62"/>
    <x v="0"/>
    <x v="0"/>
    <n v="1544"/>
    <n v="357"/>
    <n v="414"/>
    <n v="551208"/>
    <n v="639216"/>
    <n v="231.6"/>
    <n v="550976.4"/>
    <x v="568"/>
    <n v="246582.25"/>
    <x v="1"/>
  </r>
  <r>
    <n v="570"/>
    <s v="Jobina Covendon"/>
    <x v="55"/>
    <x v="1"/>
    <x v="1"/>
    <n v="2044"/>
    <n v="145"/>
    <n v="258"/>
    <n v="296380"/>
    <n v="527352"/>
    <n v="306.59999999999997"/>
    <n v="296073.40000000002"/>
    <x v="569"/>
    <n v="246858.3"/>
    <x v="1"/>
  </r>
  <r>
    <n v="571"/>
    <s v="Fairlie Banes"/>
    <x v="19"/>
    <x v="3"/>
    <x v="0"/>
    <n v="1357"/>
    <n v="352"/>
    <n v="306"/>
    <n v="477664"/>
    <n v="415242"/>
    <n v="203.54999999999998"/>
    <n v="477460.45"/>
    <x v="570"/>
    <n v="247138.45"/>
    <x v="1"/>
  </r>
  <r>
    <n v="572"/>
    <s v="Wynne Husband"/>
    <x v="60"/>
    <x v="4"/>
    <x v="1"/>
    <n v="2421"/>
    <n v="233"/>
    <n v="260"/>
    <n v="564093"/>
    <n v="629460"/>
    <n v="363.15"/>
    <n v="563729.85"/>
    <x v="571"/>
    <n v="247198.84999999998"/>
    <x v="1"/>
  </r>
  <r>
    <n v="573"/>
    <s v="Mathian Mulcaster"/>
    <x v="21"/>
    <x v="1"/>
    <x v="0"/>
    <n v="1812"/>
    <n v="185"/>
    <n v="235"/>
    <n v="335220"/>
    <n v="425820"/>
    <n v="271.8"/>
    <n v="334948.2"/>
    <x v="572"/>
    <n v="247207.65000000002"/>
    <x v="1"/>
  </r>
  <r>
    <n v="574"/>
    <s v="Horatius Ausello"/>
    <x v="20"/>
    <x v="3"/>
    <x v="0"/>
    <n v="2096"/>
    <n v="298"/>
    <n v="460"/>
    <n v="624608"/>
    <n v="964160"/>
    <n v="314.39999999999998"/>
    <n v="624293.6"/>
    <x v="573"/>
    <n v="248137.94999999995"/>
    <x v="1"/>
  </r>
  <r>
    <n v="575"/>
    <s v="Odie Poultney"/>
    <x v="68"/>
    <x v="1"/>
    <x v="0"/>
    <n v="1246"/>
    <n v="240"/>
    <n v="544"/>
    <n v="299040"/>
    <n v="677824"/>
    <n v="186.9"/>
    <n v="298853.09999999998"/>
    <x v="574"/>
    <n v="248314.3"/>
    <x v="1"/>
  </r>
  <r>
    <n v="576"/>
    <s v="Ahmad Damrell"/>
    <x v="16"/>
    <x v="2"/>
    <x v="0"/>
    <n v="2495"/>
    <n v="148"/>
    <n v="376"/>
    <n v="369260"/>
    <n v="938120"/>
    <n v="374.25"/>
    <n v="368885.75"/>
    <x v="575"/>
    <n v="248641.65000000002"/>
    <x v="1"/>
  </r>
  <r>
    <n v="577"/>
    <s v="Lurline Longmire"/>
    <x v="61"/>
    <x v="0"/>
    <x v="1"/>
    <n v="1050"/>
    <n v="206"/>
    <n v="209"/>
    <n v="216300"/>
    <n v="219450"/>
    <n v="157.5"/>
    <n v="216142.5"/>
    <x v="576"/>
    <n v="250572"/>
    <x v="1"/>
  </r>
  <r>
    <n v="578"/>
    <s v="Bellina Physic"/>
    <x v="46"/>
    <x v="2"/>
    <x v="1"/>
    <n v="1628"/>
    <n v="211"/>
    <n v="313"/>
    <n v="343508"/>
    <n v="509564"/>
    <n v="244.2"/>
    <n v="343263.8"/>
    <x v="577"/>
    <n v="250784.1"/>
    <x v="1"/>
  </r>
  <r>
    <n v="579"/>
    <s v="Hazel Toderini"/>
    <x v="31"/>
    <x v="2"/>
    <x v="1"/>
    <n v="1749"/>
    <n v="192"/>
    <n v="408"/>
    <n v="335808"/>
    <n v="713592"/>
    <n v="262.34999999999997"/>
    <n v="335545.65"/>
    <x v="578"/>
    <n v="250853.55000000005"/>
    <x v="1"/>
  </r>
  <r>
    <n v="580"/>
    <s v="Hannie Wathen"/>
    <x v="33"/>
    <x v="1"/>
    <x v="1"/>
    <n v="2254"/>
    <n v="234"/>
    <n v="215"/>
    <n v="527436"/>
    <n v="484610"/>
    <n v="338.09999999999997"/>
    <n v="527097.9"/>
    <x v="579"/>
    <n v="250907.15000000002"/>
    <x v="1"/>
  </r>
  <r>
    <n v="581"/>
    <s v="Marion Beyne"/>
    <x v="6"/>
    <x v="3"/>
    <x v="1"/>
    <n v="1332"/>
    <n v="255"/>
    <n v="410"/>
    <n v="339660"/>
    <n v="546120"/>
    <n v="199.79999999999998"/>
    <n v="339460.2"/>
    <x v="580"/>
    <n v="251113.5"/>
    <x v="1"/>
  </r>
  <r>
    <n v="582"/>
    <s v="Nolana Shipley"/>
    <x v="58"/>
    <x v="2"/>
    <x v="1"/>
    <n v="2453"/>
    <n v="326"/>
    <n v="286"/>
    <n v="799678"/>
    <n v="701558"/>
    <n v="367.95"/>
    <n v="799310.05"/>
    <x v="581"/>
    <n v="251197.95"/>
    <x v="1"/>
  </r>
  <r>
    <n v="583"/>
    <s v="Eb Gotter"/>
    <x v="46"/>
    <x v="2"/>
    <x v="0"/>
    <n v="1693"/>
    <n v="248"/>
    <n v="418"/>
    <n v="419864"/>
    <n v="707674"/>
    <n v="253.95"/>
    <n v="419610.05"/>
    <x v="582"/>
    <n v="251491.20000000001"/>
    <x v="1"/>
  </r>
  <r>
    <n v="584"/>
    <s v="Hi Samet"/>
    <x v="52"/>
    <x v="0"/>
    <x v="0"/>
    <n v="2442"/>
    <n v="217"/>
    <n v="221"/>
    <n v="529914"/>
    <n v="539682"/>
    <n v="366.3"/>
    <n v="529547.69999999995"/>
    <x v="583"/>
    <n v="252804.6"/>
    <x v="1"/>
  </r>
  <r>
    <n v="585"/>
    <s v="Ly Rex"/>
    <x v="69"/>
    <x v="3"/>
    <x v="0"/>
    <n v="2331"/>
    <n v="343"/>
    <n v="217"/>
    <n v="799533"/>
    <n v="505827"/>
    <n v="349.65"/>
    <n v="799183.35"/>
    <x v="584"/>
    <n v="253172.5"/>
    <x v="1"/>
  </r>
  <r>
    <n v="586"/>
    <s v="Filbert Keeling"/>
    <x v="11"/>
    <x v="4"/>
    <x v="0"/>
    <n v="2296"/>
    <n v="361"/>
    <n v="393"/>
    <n v="828856"/>
    <n v="902328"/>
    <n v="344.4"/>
    <n v="828511.6"/>
    <x v="585"/>
    <n v="253461"/>
    <x v="1"/>
  </r>
  <r>
    <n v="587"/>
    <s v="Iver Learmount"/>
    <x v="23"/>
    <x v="4"/>
    <x v="0"/>
    <n v="1748"/>
    <n v="343"/>
    <n v="359"/>
    <n v="599564"/>
    <n v="627532"/>
    <n v="262.2"/>
    <n v="599301.80000000005"/>
    <x v="586"/>
    <n v="253486.19999999995"/>
    <x v="1"/>
  </r>
  <r>
    <n v="588"/>
    <s v="Lanette Mufford"/>
    <x v="45"/>
    <x v="2"/>
    <x v="1"/>
    <n v="1158"/>
    <n v="204"/>
    <n v="315"/>
    <n v="236232"/>
    <n v="364770"/>
    <n v="173.7"/>
    <n v="236058.3"/>
    <x v="587"/>
    <n v="254422.34999999998"/>
    <x v="1"/>
  </r>
  <r>
    <n v="589"/>
    <s v="Audra Farrimond"/>
    <x v="64"/>
    <x v="1"/>
    <x v="1"/>
    <n v="1134"/>
    <n v="158"/>
    <n v="379"/>
    <n v="179172"/>
    <n v="429786"/>
    <n v="170.1"/>
    <n v="179001.9"/>
    <x v="588"/>
    <n v="254857.05"/>
    <x v="1"/>
  </r>
  <r>
    <n v="590"/>
    <s v="Norene Cork"/>
    <x v="38"/>
    <x v="3"/>
    <x v="1"/>
    <n v="2097"/>
    <n v="272"/>
    <n v="511"/>
    <n v="570384"/>
    <n v="1071567"/>
    <n v="314.55"/>
    <n v="570069.44999999995"/>
    <x v="589"/>
    <n v="254983.05"/>
    <x v="1"/>
  </r>
  <r>
    <n v="591"/>
    <s v="Ingaberg Dalzell"/>
    <x v="3"/>
    <x v="2"/>
    <x v="1"/>
    <n v="1688"/>
    <n v="192"/>
    <n v="413"/>
    <n v="324096"/>
    <n v="697144"/>
    <n v="253.2"/>
    <n v="323842.8"/>
    <x v="590"/>
    <n v="256104.44999999995"/>
    <x v="1"/>
  </r>
  <r>
    <n v="592"/>
    <s v="Graehme Chantler"/>
    <x v="24"/>
    <x v="1"/>
    <x v="0"/>
    <n v="1435"/>
    <n v="227"/>
    <n v="442"/>
    <n v="325745"/>
    <n v="634270"/>
    <n v="215.25"/>
    <n v="325529.75"/>
    <x v="591"/>
    <n v="256418.85"/>
    <x v="1"/>
  </r>
  <r>
    <n v="593"/>
    <s v="Amory Lutton"/>
    <x v="68"/>
    <x v="1"/>
    <x v="0"/>
    <n v="1715"/>
    <n v="171"/>
    <n v="434"/>
    <n v="293265"/>
    <n v="744310"/>
    <n v="257.25"/>
    <n v="293007.75"/>
    <x v="592"/>
    <n v="256625.95"/>
    <x v="1"/>
  </r>
  <r>
    <n v="594"/>
    <s v="Nicolina Andersen"/>
    <x v="4"/>
    <x v="3"/>
    <x v="1"/>
    <n v="1119"/>
    <n v="124"/>
    <n v="353"/>
    <n v="138756"/>
    <n v="395007"/>
    <n v="167.85"/>
    <n v="138588.15"/>
    <x v="593"/>
    <n v="257315.40000000002"/>
    <x v="1"/>
  </r>
  <r>
    <n v="595"/>
    <s v="Karl Ellins"/>
    <x v="10"/>
    <x v="2"/>
    <x v="0"/>
    <n v="1193"/>
    <n v="232"/>
    <n v="521"/>
    <n v="276776"/>
    <n v="621553"/>
    <n v="178.95"/>
    <n v="276597.05"/>
    <x v="594"/>
    <n v="257373.44999999995"/>
    <x v="1"/>
  </r>
  <r>
    <n v="596"/>
    <s v="Laurene Mallock"/>
    <x v="13"/>
    <x v="0"/>
    <x v="1"/>
    <n v="1071"/>
    <n v="261"/>
    <n v="505"/>
    <n v="279531"/>
    <n v="540855"/>
    <n v="160.65"/>
    <n v="279370.34999999998"/>
    <x v="595"/>
    <n v="260059.84999999998"/>
    <x v="1"/>
  </r>
  <r>
    <n v="597"/>
    <s v="Wildon Reaper"/>
    <x v="46"/>
    <x v="2"/>
    <x v="0"/>
    <n v="1488"/>
    <n v="161"/>
    <n v="501"/>
    <n v="239568"/>
    <n v="745488"/>
    <n v="223.2"/>
    <n v="239344.8"/>
    <x v="596"/>
    <n v="260490.3"/>
    <x v="1"/>
  </r>
  <r>
    <n v="598"/>
    <s v="Brandise Scanlan"/>
    <x v="41"/>
    <x v="4"/>
    <x v="1"/>
    <n v="2478"/>
    <n v="284"/>
    <n v="324"/>
    <n v="703752"/>
    <n v="802872"/>
    <n v="371.7"/>
    <n v="703380.3"/>
    <x v="597"/>
    <n v="261484.65000000002"/>
    <x v="1"/>
  </r>
  <r>
    <n v="599"/>
    <s v="Pippy Wabey"/>
    <x v="36"/>
    <x v="4"/>
    <x v="1"/>
    <n v="1578"/>
    <n v="143"/>
    <n v="313"/>
    <n v="225654"/>
    <n v="493914"/>
    <n v="236.7"/>
    <n v="225417.3"/>
    <x v="598"/>
    <n v="261524.84999999998"/>
    <x v="1"/>
  </r>
  <r>
    <n v="600"/>
    <s v="Jodi Loads"/>
    <x v="12"/>
    <x v="4"/>
    <x v="1"/>
    <n v="1506"/>
    <n v="222"/>
    <n v="337"/>
    <n v="334332"/>
    <n v="507522"/>
    <n v="225.9"/>
    <n v="334106.09999999998"/>
    <x v="599"/>
    <n v="263344.05000000005"/>
    <x v="1"/>
  </r>
  <r>
    <n v="601"/>
    <s v="Tabbie Brian"/>
    <x v="13"/>
    <x v="0"/>
    <x v="0"/>
    <n v="1380"/>
    <n v="302"/>
    <n v="312"/>
    <n v="416760"/>
    <n v="430560"/>
    <n v="207"/>
    <n v="416553"/>
    <x v="600"/>
    <n v="264890.40000000002"/>
    <x v="1"/>
  </r>
  <r>
    <n v="602"/>
    <s v="Engelbert Foxworthy"/>
    <x v="16"/>
    <x v="2"/>
    <x v="0"/>
    <n v="1502"/>
    <n v="116"/>
    <n v="325"/>
    <n v="174232"/>
    <n v="488150"/>
    <n v="225.29999999999998"/>
    <n v="174006.7"/>
    <x v="601"/>
    <n v="265241.19999999995"/>
    <x v="1"/>
  </r>
  <r>
    <n v="603"/>
    <s v="Aguie Wisbey"/>
    <x v="59"/>
    <x v="4"/>
    <x v="0"/>
    <n v="2025"/>
    <n v="288"/>
    <n v="507"/>
    <n v="583200"/>
    <n v="1026675"/>
    <n v="303.75"/>
    <n v="582896.25"/>
    <x v="602"/>
    <n v="266121.15000000002"/>
    <x v="1"/>
  </r>
  <r>
    <n v="604"/>
    <s v="Drusilla Pyrah"/>
    <x v="30"/>
    <x v="0"/>
    <x v="1"/>
    <n v="1535"/>
    <n v="274"/>
    <n v="249"/>
    <n v="420590"/>
    <n v="382215"/>
    <n v="230.25"/>
    <n v="420359.75"/>
    <x v="603"/>
    <n v="267940.95"/>
    <x v="1"/>
  </r>
  <r>
    <n v="605"/>
    <s v="Pascal Steketee"/>
    <x v="59"/>
    <x v="4"/>
    <x v="0"/>
    <n v="2217"/>
    <n v="368"/>
    <n v="514"/>
    <n v="815856"/>
    <n v="1139538"/>
    <n v="332.55"/>
    <n v="815523.45"/>
    <x v="604"/>
    <n v="268496.7"/>
    <x v="1"/>
  </r>
  <r>
    <n v="606"/>
    <s v="Bride Whyard"/>
    <x v="46"/>
    <x v="2"/>
    <x v="1"/>
    <n v="1241"/>
    <n v="247"/>
    <n v="397"/>
    <n v="306527"/>
    <n v="492677"/>
    <n v="186.15"/>
    <n v="306340.84999999998"/>
    <x v="605"/>
    <n v="268897.75"/>
    <x v="1"/>
  </r>
  <r>
    <n v="607"/>
    <s v="Denver Brimicombe"/>
    <x v="23"/>
    <x v="4"/>
    <x v="0"/>
    <n v="1142"/>
    <n v="304"/>
    <n v="439"/>
    <n v="347168"/>
    <n v="501338"/>
    <n v="171.29999999999998"/>
    <n v="346996.7"/>
    <x v="606"/>
    <n v="269038.34999999998"/>
    <x v="1"/>
  </r>
  <r>
    <n v="608"/>
    <s v="Mattie Godin"/>
    <x v="36"/>
    <x v="4"/>
    <x v="1"/>
    <n v="1092"/>
    <n v="362"/>
    <n v="444"/>
    <n v="395304"/>
    <n v="484848"/>
    <n v="163.79999999999998"/>
    <n v="395140.2"/>
    <x v="607"/>
    <n v="269500.59999999998"/>
    <x v="1"/>
  </r>
  <r>
    <n v="609"/>
    <s v="Ingelbert Maymond"/>
    <x v="63"/>
    <x v="1"/>
    <x v="0"/>
    <n v="1605"/>
    <n v="170"/>
    <n v="504"/>
    <n v="272850"/>
    <n v="808920"/>
    <n v="240.75"/>
    <n v="272609.25"/>
    <x v="608"/>
    <n v="269700.30000000005"/>
    <x v="1"/>
  </r>
  <r>
    <n v="610"/>
    <s v="Annice Bauldrey"/>
    <x v="63"/>
    <x v="1"/>
    <x v="1"/>
    <n v="1979"/>
    <n v="167"/>
    <n v="299"/>
    <n v="330493"/>
    <n v="591721"/>
    <n v="296.84999999999997"/>
    <n v="330196.15000000002"/>
    <x v="609"/>
    <n v="270137.09999999998"/>
    <x v="1"/>
  </r>
  <r>
    <n v="611"/>
    <s v="Kelvin Colegrove"/>
    <x v="5"/>
    <x v="4"/>
    <x v="0"/>
    <n v="1107"/>
    <n v="366"/>
    <n v="314"/>
    <n v="405162"/>
    <n v="347598"/>
    <n v="166.04999999999998"/>
    <n v="404995.95"/>
    <x v="610"/>
    <n v="271094.84999999998"/>
    <x v="1"/>
  </r>
  <r>
    <n v="612"/>
    <s v="Kelli Wildash"/>
    <x v="44"/>
    <x v="0"/>
    <x v="1"/>
    <n v="1637"/>
    <n v="217"/>
    <n v="204"/>
    <n v="355229"/>
    <n v="333948"/>
    <n v="245.54999999999998"/>
    <n v="354983.45"/>
    <x v="611"/>
    <n v="271667.65000000002"/>
    <x v="1"/>
  </r>
  <r>
    <n v="613"/>
    <s v="Elston Pennigar"/>
    <x v="67"/>
    <x v="3"/>
    <x v="0"/>
    <n v="2315"/>
    <n v="142"/>
    <n v="384"/>
    <n v="328730"/>
    <n v="888960"/>
    <n v="347.25"/>
    <n v="328382.75"/>
    <x v="612"/>
    <n v="271698.7"/>
    <x v="1"/>
  </r>
  <r>
    <n v="614"/>
    <s v="Zacharia Cuttings"/>
    <x v="2"/>
    <x v="1"/>
    <x v="0"/>
    <n v="2446"/>
    <n v="103"/>
    <n v="353"/>
    <n v="251938"/>
    <n v="863438"/>
    <n v="366.9"/>
    <n v="251571.1"/>
    <x v="613"/>
    <n v="271786.2"/>
    <x v="1"/>
  </r>
  <r>
    <n v="615"/>
    <s v="Rubetta Formie"/>
    <x v="41"/>
    <x v="4"/>
    <x v="1"/>
    <n v="1688"/>
    <n v="251"/>
    <n v="483"/>
    <n v="423688"/>
    <n v="815304"/>
    <n v="253.2"/>
    <n v="423434.8"/>
    <x v="614"/>
    <n v="272331.5"/>
    <x v="1"/>
  </r>
  <r>
    <n v="616"/>
    <s v="Fair Lewens"/>
    <x v="39"/>
    <x v="4"/>
    <x v="0"/>
    <n v="1405"/>
    <n v="142"/>
    <n v="310"/>
    <n v="199510"/>
    <n v="435550"/>
    <n v="210.75"/>
    <n v="199299.25"/>
    <x v="615"/>
    <n v="273244.5"/>
    <x v="1"/>
  </r>
  <r>
    <n v="617"/>
    <s v="Laurice Kinzel"/>
    <x v="8"/>
    <x v="3"/>
    <x v="1"/>
    <n v="1189"/>
    <n v="289"/>
    <n v="413"/>
    <n v="343621"/>
    <n v="491057"/>
    <n v="178.35"/>
    <n v="343442.65"/>
    <x v="616"/>
    <n v="273771"/>
    <x v="1"/>
  </r>
  <r>
    <n v="618"/>
    <s v="Errick Polotti"/>
    <x v="38"/>
    <x v="3"/>
    <x v="0"/>
    <n v="1973"/>
    <n v="220"/>
    <n v="452"/>
    <n v="434060"/>
    <n v="891796"/>
    <n v="295.95"/>
    <n v="433764.05"/>
    <x v="617"/>
    <n v="274462.44999999995"/>
    <x v="1"/>
  </r>
  <r>
    <n v="619"/>
    <s v="Don Mulliner"/>
    <x v="26"/>
    <x v="3"/>
    <x v="0"/>
    <n v="2090"/>
    <n v="343"/>
    <n v="463"/>
    <n v="716870"/>
    <n v="967670"/>
    <n v="313.5"/>
    <n v="716556.5"/>
    <x v="618"/>
    <n v="274757.40000000002"/>
    <x v="1"/>
  </r>
  <r>
    <n v="620"/>
    <s v="Elwira Novotna"/>
    <x v="48"/>
    <x v="0"/>
    <x v="1"/>
    <n v="1361"/>
    <n v="342"/>
    <n v="317"/>
    <n v="465462"/>
    <n v="431437"/>
    <n v="204.15"/>
    <n v="465257.85"/>
    <x v="619"/>
    <n v="274829.40000000002"/>
    <x v="1"/>
  </r>
  <r>
    <n v="621"/>
    <s v="Marchall Ringham"/>
    <x v="11"/>
    <x v="4"/>
    <x v="0"/>
    <n v="1577"/>
    <n v="162"/>
    <n v="417"/>
    <n v="255474"/>
    <n v="657609"/>
    <n v="236.54999999999998"/>
    <n v="255237.45"/>
    <x v="620"/>
    <n v="277218.3"/>
    <x v="1"/>
  </r>
  <r>
    <n v="622"/>
    <s v="Nellie Jerosch"/>
    <x v="52"/>
    <x v="0"/>
    <x v="1"/>
    <n v="1400"/>
    <n v="158"/>
    <n v="286"/>
    <n v="221200"/>
    <n v="400400"/>
    <n v="210"/>
    <n v="220990"/>
    <x v="621"/>
    <n v="277854.94999999995"/>
    <x v="1"/>
  </r>
  <r>
    <n v="623"/>
    <s v="Jennette Jennens"/>
    <x v="49"/>
    <x v="0"/>
    <x v="1"/>
    <n v="2374"/>
    <n v="340"/>
    <n v="541"/>
    <n v="807160"/>
    <n v="1284334"/>
    <n v="356.09999999999997"/>
    <n v="806803.9"/>
    <x v="622"/>
    <n v="278693.75"/>
    <x v="1"/>
  </r>
  <r>
    <n v="624"/>
    <s v="Milt Urquhart"/>
    <x v="61"/>
    <x v="0"/>
    <x v="0"/>
    <n v="1177"/>
    <n v="152"/>
    <n v="517"/>
    <n v="178904"/>
    <n v="608509"/>
    <n v="176.54999999999998"/>
    <n v="178727.45"/>
    <x v="623"/>
    <n v="278733"/>
    <x v="1"/>
  </r>
  <r>
    <n v="625"/>
    <s v="Pavia Gingel"/>
    <x v="57"/>
    <x v="0"/>
    <x v="1"/>
    <n v="2429"/>
    <n v="172"/>
    <n v="324"/>
    <n v="417788"/>
    <n v="786996"/>
    <n v="364.34999999999997"/>
    <n v="417423.65"/>
    <x v="624"/>
    <n v="279046"/>
    <x v="1"/>
  </r>
  <r>
    <n v="626"/>
    <s v="Jessika Delwater"/>
    <x v="26"/>
    <x v="3"/>
    <x v="1"/>
    <n v="1124"/>
    <n v="372"/>
    <n v="433"/>
    <n v="418128"/>
    <n v="486692"/>
    <n v="168.6"/>
    <n v="417959.4"/>
    <x v="625"/>
    <n v="279129.59999999998"/>
    <x v="1"/>
  </r>
  <r>
    <n v="627"/>
    <s v="Klaus Leaman"/>
    <x v="49"/>
    <x v="0"/>
    <x v="0"/>
    <n v="2408"/>
    <n v="387"/>
    <n v="497"/>
    <n v="931896"/>
    <n v="1196776"/>
    <n v="361.2"/>
    <n v="931534.8"/>
    <x v="626"/>
    <n v="279879.3"/>
    <x v="1"/>
  </r>
  <r>
    <n v="628"/>
    <s v="Babb Lynskey"/>
    <x v="39"/>
    <x v="4"/>
    <x v="1"/>
    <n v="1845"/>
    <n v="199"/>
    <n v="418"/>
    <n v="367155"/>
    <n v="771210"/>
    <n v="276.75"/>
    <n v="366878.25"/>
    <x v="627"/>
    <n v="280078.7"/>
    <x v="1"/>
  </r>
  <r>
    <n v="629"/>
    <s v="Leicester Chimenti"/>
    <x v="23"/>
    <x v="4"/>
    <x v="0"/>
    <n v="2019"/>
    <n v="188"/>
    <n v="257"/>
    <n v="379572"/>
    <n v="518883"/>
    <n v="302.84999999999997"/>
    <n v="379269.15"/>
    <x v="628"/>
    <n v="280355.59999999998"/>
    <x v="1"/>
  </r>
  <r>
    <n v="630"/>
    <s v="Dario Waleworke"/>
    <x v="33"/>
    <x v="1"/>
    <x v="0"/>
    <n v="1053"/>
    <n v="377"/>
    <n v="495"/>
    <n v="396981"/>
    <n v="521235"/>
    <n v="157.94999999999999"/>
    <n v="396823.05"/>
    <x v="629"/>
    <n v="280430.09999999998"/>
    <x v="1"/>
  </r>
  <r>
    <n v="631"/>
    <s v="Car Curley"/>
    <x v="49"/>
    <x v="0"/>
    <x v="0"/>
    <n v="2127"/>
    <n v="317"/>
    <n v="396"/>
    <n v="674259"/>
    <n v="842292"/>
    <n v="319.05"/>
    <n v="673939.95"/>
    <x v="630"/>
    <n v="281393.09999999998"/>
    <x v="1"/>
  </r>
  <r>
    <n v="632"/>
    <s v="Raf Saill"/>
    <x v="69"/>
    <x v="3"/>
    <x v="1"/>
    <n v="1717"/>
    <n v="208"/>
    <n v="541"/>
    <n v="357136"/>
    <n v="928897"/>
    <n v="257.55"/>
    <n v="356878.45"/>
    <x v="631"/>
    <n v="284622.3"/>
    <x v="1"/>
  </r>
  <r>
    <n v="633"/>
    <s v="Lizette Goodwin"/>
    <x v="28"/>
    <x v="1"/>
    <x v="1"/>
    <n v="2107"/>
    <n v="393"/>
    <n v="329"/>
    <n v="828051"/>
    <n v="693203"/>
    <n v="316.05"/>
    <n v="827734.95"/>
    <x v="632"/>
    <n v="285225"/>
    <x v="1"/>
  </r>
  <r>
    <n v="634"/>
    <s v="Milzie Tout"/>
    <x v="68"/>
    <x v="1"/>
    <x v="1"/>
    <n v="1202"/>
    <n v="206"/>
    <n v="472"/>
    <n v="247612"/>
    <n v="567344"/>
    <n v="180.29999999999998"/>
    <n v="247431.7"/>
    <x v="633"/>
    <n v="285544.34999999998"/>
    <x v="1"/>
  </r>
  <r>
    <n v="635"/>
    <s v="Ezequiel Ottawell"/>
    <x v="6"/>
    <x v="3"/>
    <x v="0"/>
    <n v="1794"/>
    <n v="163"/>
    <n v="402"/>
    <n v="292422"/>
    <n v="721188"/>
    <n v="269.09999999999997"/>
    <n v="292152.90000000002"/>
    <x v="634"/>
    <n v="285625.7"/>
    <x v="1"/>
  </r>
  <r>
    <n v="636"/>
    <s v="Hughie Tarney"/>
    <x v="70"/>
    <x v="0"/>
    <x v="0"/>
    <n v="2456"/>
    <n v="394"/>
    <n v="527"/>
    <n v="967664"/>
    <n v="1294312"/>
    <n v="368.4"/>
    <n v="967295.6"/>
    <x v="635"/>
    <n v="286328.25"/>
    <x v="1"/>
  </r>
  <r>
    <n v="637"/>
    <s v="Doralia Hanhardt"/>
    <x v="19"/>
    <x v="3"/>
    <x v="1"/>
    <n v="1843"/>
    <n v="126"/>
    <n v="519"/>
    <n v="232218"/>
    <n v="956517"/>
    <n v="276.45"/>
    <n v="231941.55"/>
    <x v="636"/>
    <n v="287469.25"/>
    <x v="1"/>
  </r>
  <r>
    <n v="638"/>
    <s v="Merrile Drury"/>
    <x v="12"/>
    <x v="4"/>
    <x v="1"/>
    <n v="1946"/>
    <n v="201"/>
    <n v="410"/>
    <n v="391146"/>
    <n v="797860"/>
    <n v="291.89999999999998"/>
    <n v="390854.1"/>
    <x v="637"/>
    <n v="288063.95"/>
    <x v="1"/>
  </r>
  <r>
    <n v="639"/>
    <s v="Norri Cod"/>
    <x v="11"/>
    <x v="4"/>
    <x v="1"/>
    <n v="1034"/>
    <n v="164"/>
    <n v="257"/>
    <n v="169576"/>
    <n v="265738"/>
    <n v="155.1"/>
    <n v="169420.9"/>
    <x v="638"/>
    <n v="288293.90000000002"/>
    <x v="1"/>
  </r>
  <r>
    <n v="640"/>
    <s v="Livy Reyne"/>
    <x v="61"/>
    <x v="0"/>
    <x v="1"/>
    <n v="1775"/>
    <n v="178"/>
    <n v="425"/>
    <n v="315950"/>
    <n v="754375"/>
    <n v="266.25"/>
    <n v="315683.75"/>
    <x v="639"/>
    <n v="289249.34999999998"/>
    <x v="1"/>
  </r>
  <r>
    <n v="641"/>
    <s v="Moyna Eam"/>
    <x v="9"/>
    <x v="0"/>
    <x v="1"/>
    <n v="1049"/>
    <n v="270"/>
    <n v="452"/>
    <n v="283230"/>
    <n v="474148"/>
    <n v="157.35"/>
    <n v="283072.65000000002"/>
    <x v="640"/>
    <n v="289336.65000000002"/>
    <x v="1"/>
  </r>
  <r>
    <n v="642"/>
    <s v="Jaquelyn Vittori"/>
    <x v="13"/>
    <x v="0"/>
    <x v="1"/>
    <n v="2444"/>
    <n v="377"/>
    <n v="249"/>
    <n v="921388"/>
    <n v="608556"/>
    <n v="366.59999999999997"/>
    <n v="921021.4"/>
    <x v="641"/>
    <n v="289961.8"/>
    <x v="1"/>
  </r>
  <r>
    <n v="643"/>
    <s v="Maurice Dzenisenka"/>
    <x v="68"/>
    <x v="1"/>
    <x v="0"/>
    <n v="1246"/>
    <n v="378"/>
    <n v="461"/>
    <n v="470988"/>
    <n v="574406"/>
    <n v="186.9"/>
    <n v="470801.1"/>
    <x v="642"/>
    <n v="291260.94999999995"/>
    <x v="1"/>
  </r>
  <r>
    <n v="644"/>
    <s v="Neely Pumfrett"/>
    <x v="67"/>
    <x v="3"/>
    <x v="1"/>
    <n v="1656"/>
    <n v="162"/>
    <n v="250"/>
    <n v="268272"/>
    <n v="414000"/>
    <n v="248.39999999999998"/>
    <n v="268023.59999999998"/>
    <x v="643"/>
    <n v="291916.3"/>
    <x v="1"/>
  </r>
  <r>
    <n v="645"/>
    <s v="Lynsey Ghioni"/>
    <x v="45"/>
    <x v="2"/>
    <x v="1"/>
    <n v="1364"/>
    <n v="379"/>
    <n v="307"/>
    <n v="516956"/>
    <n v="418748"/>
    <n v="204.6"/>
    <n v="516751.4"/>
    <x v="644"/>
    <n v="292071.05000000005"/>
    <x v="1"/>
  </r>
  <r>
    <n v="646"/>
    <s v="Bailie Shortall"/>
    <x v="65"/>
    <x v="4"/>
    <x v="0"/>
    <n v="1483"/>
    <n v="264"/>
    <n v="260"/>
    <n v="391512"/>
    <n v="385580"/>
    <n v="222.45"/>
    <n v="391289.55"/>
    <x v="645"/>
    <n v="292761.34999999998"/>
    <x v="1"/>
  </r>
  <r>
    <n v="647"/>
    <s v="Donica Zavattero"/>
    <x v="19"/>
    <x v="3"/>
    <x v="1"/>
    <n v="1127"/>
    <n v="178"/>
    <n v="529"/>
    <n v="200606"/>
    <n v="596183"/>
    <n v="169.04999999999998"/>
    <n v="200436.95"/>
    <x v="646"/>
    <n v="292842.59999999998"/>
    <x v="1"/>
  </r>
  <r>
    <n v="648"/>
    <s v="Coreen Stow"/>
    <x v="37"/>
    <x v="4"/>
    <x v="1"/>
    <n v="1133"/>
    <n v="121"/>
    <n v="265"/>
    <n v="137093"/>
    <n v="300245"/>
    <n v="169.95"/>
    <n v="136923.04999999999"/>
    <x v="647"/>
    <n v="293587.05000000005"/>
    <x v="1"/>
  </r>
  <r>
    <n v="649"/>
    <s v="Kristy Mughal"/>
    <x v="34"/>
    <x v="3"/>
    <x v="1"/>
    <n v="1688"/>
    <n v="107"/>
    <n v="301"/>
    <n v="180616"/>
    <n v="508088"/>
    <n v="253.2"/>
    <n v="180362.8"/>
    <x v="648"/>
    <n v="295328.69999999995"/>
    <x v="1"/>
  </r>
  <r>
    <n v="650"/>
    <s v="Chauncey Wardrope"/>
    <x v="69"/>
    <x v="3"/>
    <x v="0"/>
    <n v="1625"/>
    <n v="400"/>
    <n v="411"/>
    <n v="650000"/>
    <n v="667875"/>
    <n v="243.75"/>
    <n v="649756.25"/>
    <x v="649"/>
    <n v="295420.05"/>
    <x v="1"/>
  </r>
  <r>
    <n v="651"/>
    <s v="Haze Cutridge"/>
    <x v="59"/>
    <x v="4"/>
    <x v="0"/>
    <n v="2059"/>
    <n v="271"/>
    <n v="425"/>
    <n v="557989"/>
    <n v="875075"/>
    <n v="308.84999999999997"/>
    <n v="557680.15"/>
    <x v="650"/>
    <n v="296678.40000000002"/>
    <x v="1"/>
  </r>
  <r>
    <n v="652"/>
    <s v="Brannon Moisey"/>
    <x v="57"/>
    <x v="0"/>
    <x v="0"/>
    <n v="1529"/>
    <n v="175"/>
    <n v="375"/>
    <n v="267575"/>
    <n v="573375"/>
    <n v="229.35"/>
    <n v="267345.65000000002"/>
    <x v="651"/>
    <n v="296861.25"/>
    <x v="1"/>
  </r>
  <r>
    <n v="653"/>
    <s v="Tamas Morby"/>
    <x v="63"/>
    <x v="1"/>
    <x v="0"/>
    <n v="2324"/>
    <n v="135"/>
    <n v="277"/>
    <n v="313740"/>
    <n v="643748"/>
    <n v="348.59999999999997"/>
    <n v="313391.40000000002"/>
    <x v="652"/>
    <n v="296876.90000000002"/>
    <x v="1"/>
  </r>
  <r>
    <n v="654"/>
    <s v="Finn Kirk"/>
    <x v="14"/>
    <x v="1"/>
    <x v="0"/>
    <n v="1949"/>
    <n v="159"/>
    <n v="496"/>
    <n v="309891"/>
    <n v="966704"/>
    <n v="292.34999999999997"/>
    <n v="309598.65000000002"/>
    <x v="653"/>
    <n v="297247.5"/>
    <x v="1"/>
  </r>
  <r>
    <n v="655"/>
    <s v="Patsy Conneau"/>
    <x v="13"/>
    <x v="0"/>
    <x v="0"/>
    <n v="1048"/>
    <n v="115"/>
    <n v="280"/>
    <n v="120520"/>
    <n v="293440"/>
    <n v="157.19999999999999"/>
    <n v="120362.8"/>
    <x v="654"/>
    <n v="298062.90000000002"/>
    <x v="1"/>
  </r>
  <r>
    <n v="656"/>
    <s v="Booth Bridgens"/>
    <x v="51"/>
    <x v="3"/>
    <x v="0"/>
    <n v="1237"/>
    <n v="218"/>
    <n v="241"/>
    <n v="269666"/>
    <n v="298117"/>
    <n v="185.54999999999998"/>
    <n v="269480.45"/>
    <x v="655"/>
    <n v="299500.80000000005"/>
    <x v="1"/>
  </r>
  <r>
    <n v="657"/>
    <s v="Clemmy Hartle"/>
    <x v="35"/>
    <x v="1"/>
    <x v="0"/>
    <n v="1032"/>
    <n v="373"/>
    <n v="344"/>
    <n v="384936"/>
    <n v="355008"/>
    <n v="154.79999999999998"/>
    <n v="384781.2"/>
    <x v="656"/>
    <n v="299730.45"/>
    <x v="1"/>
  </r>
  <r>
    <n v="658"/>
    <s v="Leodora Koppen"/>
    <x v="41"/>
    <x v="4"/>
    <x v="1"/>
    <n v="2207"/>
    <n v="153"/>
    <n v="522"/>
    <n v="337671"/>
    <n v="1152054"/>
    <n v="331.05"/>
    <n v="337339.95"/>
    <x v="657"/>
    <n v="299807.09999999998"/>
    <x v="1"/>
  </r>
  <r>
    <n v="659"/>
    <s v="Sheff Wilsdon"/>
    <x v="34"/>
    <x v="3"/>
    <x v="0"/>
    <n v="2458"/>
    <n v="231"/>
    <n v="351"/>
    <n v="567798"/>
    <n v="862758"/>
    <n v="368.7"/>
    <n v="567429.30000000005"/>
    <x v="658"/>
    <n v="300156.90000000002"/>
    <x v="1"/>
  </r>
  <r>
    <n v="660"/>
    <s v="Alard Bavester"/>
    <x v="52"/>
    <x v="0"/>
    <x v="0"/>
    <n v="1781"/>
    <n v="314"/>
    <n v="366"/>
    <n v="559234"/>
    <n v="651846"/>
    <n v="267.14999999999998"/>
    <n v="558966.85"/>
    <x v="659"/>
    <n v="301909.75"/>
    <x v="1"/>
  </r>
  <r>
    <n v="661"/>
    <s v="Minni Seres"/>
    <x v="6"/>
    <x v="3"/>
    <x v="1"/>
    <n v="2204"/>
    <n v="166"/>
    <n v="340"/>
    <n v="365864"/>
    <n v="749360"/>
    <n v="330.59999999999997"/>
    <n v="365533.4"/>
    <x v="660"/>
    <n v="302797.59999999998"/>
    <x v="1"/>
  </r>
  <r>
    <n v="662"/>
    <s v="Olivero Edelman"/>
    <x v="34"/>
    <x v="3"/>
    <x v="0"/>
    <n v="1888"/>
    <n v="362"/>
    <n v="306"/>
    <n v="683456"/>
    <n v="577728"/>
    <n v="283.2"/>
    <n v="683172.8"/>
    <x v="661"/>
    <n v="303605.15000000002"/>
    <x v="1"/>
  </r>
  <r>
    <n v="663"/>
    <s v="Nessie Espinas"/>
    <x v="15"/>
    <x v="4"/>
    <x v="1"/>
    <n v="1954"/>
    <n v="348"/>
    <n v="236"/>
    <n v="679992"/>
    <n v="461144"/>
    <n v="293.09999999999997"/>
    <n v="679698.9"/>
    <x v="662"/>
    <n v="304294.80000000005"/>
    <x v="1"/>
  </r>
  <r>
    <n v="664"/>
    <s v="Norina Parlatt"/>
    <x v="1"/>
    <x v="1"/>
    <x v="1"/>
    <n v="1416"/>
    <n v="192"/>
    <n v="339"/>
    <n v="271872"/>
    <n v="480024"/>
    <n v="212.4"/>
    <n v="271659.59999999998"/>
    <x v="663"/>
    <n v="304624.05"/>
    <x v="1"/>
  </r>
  <r>
    <n v="665"/>
    <s v="Odell Imos"/>
    <x v="31"/>
    <x v="2"/>
    <x v="0"/>
    <n v="1039"/>
    <n v="183"/>
    <n v="487"/>
    <n v="190137"/>
    <n v="505993"/>
    <n v="155.85"/>
    <n v="189981.15"/>
    <x v="664"/>
    <n v="304966.40000000002"/>
    <x v="1"/>
  </r>
  <r>
    <n v="666"/>
    <s v="Seward Battista"/>
    <x v="22"/>
    <x v="3"/>
    <x v="0"/>
    <n v="1471"/>
    <n v="373"/>
    <n v="390"/>
    <n v="548683"/>
    <n v="573690"/>
    <n v="220.65"/>
    <n v="548462.35"/>
    <x v="665"/>
    <n v="306029.34999999998"/>
    <x v="1"/>
  </r>
  <r>
    <n v="667"/>
    <s v="Winthrop Sankey"/>
    <x v="41"/>
    <x v="4"/>
    <x v="0"/>
    <n v="1751"/>
    <n v="347"/>
    <n v="502"/>
    <n v="607597"/>
    <n v="879002"/>
    <n v="262.64999999999998"/>
    <n v="607334.35"/>
    <x v="666"/>
    <n v="306722.2"/>
    <x v="1"/>
  </r>
  <r>
    <n v="668"/>
    <s v="Woodman Ligertwood"/>
    <x v="65"/>
    <x v="4"/>
    <x v="0"/>
    <n v="1508"/>
    <n v="360"/>
    <n v="267"/>
    <n v="542880"/>
    <n v="402636"/>
    <n v="226.2"/>
    <n v="542653.80000000005"/>
    <x v="667"/>
    <n v="307173"/>
    <x v="1"/>
  </r>
  <r>
    <n v="669"/>
    <s v="Kore MacKilroe"/>
    <x v="23"/>
    <x v="4"/>
    <x v="1"/>
    <n v="1241"/>
    <n v="380"/>
    <n v="537"/>
    <n v="471580"/>
    <n v="666417"/>
    <n v="186.15"/>
    <n v="471393.85"/>
    <x v="668"/>
    <n v="307329.75"/>
    <x v="1"/>
  </r>
  <r>
    <n v="670"/>
    <s v="El Chellam"/>
    <x v="6"/>
    <x v="3"/>
    <x v="0"/>
    <n v="2100"/>
    <n v="249"/>
    <n v="205"/>
    <n v="522900"/>
    <n v="430500"/>
    <n v="315"/>
    <n v="522585"/>
    <x v="669"/>
    <n v="307659.65000000002"/>
    <x v="1"/>
  </r>
  <r>
    <n v="671"/>
    <s v="Lemmy Bottell"/>
    <x v="25"/>
    <x v="4"/>
    <x v="0"/>
    <n v="2235"/>
    <n v="367"/>
    <n v="505"/>
    <n v="820245"/>
    <n v="1128675"/>
    <n v="335.25"/>
    <n v="819909.75"/>
    <x v="670"/>
    <n v="308021.34999999998"/>
    <x v="1"/>
  </r>
  <r>
    <n v="672"/>
    <s v="Giffy Spillane"/>
    <x v="13"/>
    <x v="0"/>
    <x v="0"/>
    <n v="2361"/>
    <n v="130"/>
    <n v="332"/>
    <n v="306930"/>
    <n v="783852"/>
    <n v="354.15"/>
    <n v="306575.84999999998"/>
    <x v="671"/>
    <n v="308257.95"/>
    <x v="1"/>
  </r>
  <r>
    <n v="673"/>
    <s v="Temple Isaq"/>
    <x v="49"/>
    <x v="0"/>
    <x v="0"/>
    <n v="1418"/>
    <n v="346"/>
    <n v="209"/>
    <n v="490628"/>
    <n v="296362"/>
    <n v="212.7"/>
    <n v="490415.3"/>
    <x v="672"/>
    <n v="308388.59999999998"/>
    <x v="1"/>
  </r>
  <r>
    <n v="674"/>
    <s v="Lenette McNeely"/>
    <x v="48"/>
    <x v="0"/>
    <x v="1"/>
    <n v="1776"/>
    <n v="310"/>
    <n v="459"/>
    <n v="550560"/>
    <n v="815184"/>
    <n v="266.39999999999998"/>
    <n v="550293.6"/>
    <x v="673"/>
    <n v="308740.25"/>
    <x v="1"/>
  </r>
  <r>
    <n v="675"/>
    <s v="Aluin McCloch"/>
    <x v="26"/>
    <x v="3"/>
    <x v="0"/>
    <n v="1400"/>
    <n v="327"/>
    <n v="397"/>
    <n v="457800"/>
    <n v="555800"/>
    <n v="210"/>
    <n v="457590"/>
    <x v="674"/>
    <n v="308765.25"/>
    <x v="1"/>
  </r>
  <r>
    <n v="676"/>
    <s v="Bernita Lealle"/>
    <x v="48"/>
    <x v="0"/>
    <x v="1"/>
    <n v="1348"/>
    <n v="288"/>
    <n v="416"/>
    <n v="388224"/>
    <n v="560768"/>
    <n v="202.2"/>
    <n v="388021.8"/>
    <x v="675"/>
    <n v="310505.45"/>
    <x v="1"/>
  </r>
  <r>
    <n v="677"/>
    <s v="Tabby Moles"/>
    <x v="17"/>
    <x v="0"/>
    <x v="0"/>
    <n v="1863"/>
    <n v="397"/>
    <n v="535"/>
    <n v="739611"/>
    <n v="996705"/>
    <n v="279.45"/>
    <n v="739331.55"/>
    <x v="676"/>
    <n v="311715.3"/>
    <x v="1"/>
  </r>
  <r>
    <n v="678"/>
    <s v="Cathryn Klempke"/>
    <x v="31"/>
    <x v="2"/>
    <x v="1"/>
    <n v="2418"/>
    <n v="226"/>
    <n v="205"/>
    <n v="546468"/>
    <n v="495690"/>
    <n v="362.7"/>
    <n v="546105.30000000005"/>
    <x v="677"/>
    <n v="311987.69999999995"/>
    <x v="1"/>
  </r>
  <r>
    <n v="679"/>
    <s v="Liz Magnar"/>
    <x v="51"/>
    <x v="3"/>
    <x v="1"/>
    <n v="1661"/>
    <n v="258"/>
    <n v="454"/>
    <n v="428538"/>
    <n v="754094"/>
    <n v="249.14999999999998"/>
    <n v="428288.85"/>
    <x v="678"/>
    <n v="312176.40000000002"/>
    <x v="1"/>
  </r>
  <r>
    <n v="680"/>
    <s v="Vale Bonson"/>
    <x v="5"/>
    <x v="4"/>
    <x v="1"/>
    <n v="1135"/>
    <n v="179"/>
    <n v="356"/>
    <n v="203165"/>
    <n v="404060"/>
    <n v="170.25"/>
    <n v="202994.75"/>
    <x v="679"/>
    <n v="312252.30000000005"/>
    <x v="1"/>
  </r>
  <r>
    <n v="681"/>
    <s v="Avigdor Keep"/>
    <x v="43"/>
    <x v="4"/>
    <x v="0"/>
    <n v="1427"/>
    <n v="121"/>
    <n v="281"/>
    <n v="172667"/>
    <n v="400987"/>
    <n v="214.04999999999998"/>
    <n v="172452.95"/>
    <x v="680"/>
    <n v="313514.25"/>
    <x v="1"/>
  </r>
  <r>
    <n v="682"/>
    <s v="Kamillah Wheatland"/>
    <x v="67"/>
    <x v="3"/>
    <x v="1"/>
    <n v="2471"/>
    <n v="128"/>
    <n v="469"/>
    <n v="316288"/>
    <n v="1158899"/>
    <n v="370.65"/>
    <n v="315917.34999999998"/>
    <x v="681"/>
    <n v="314143.3"/>
    <x v="1"/>
  </r>
  <r>
    <n v="683"/>
    <s v="Frederica Hearnaman"/>
    <x v="13"/>
    <x v="0"/>
    <x v="1"/>
    <n v="2022"/>
    <n v="380"/>
    <n v="308"/>
    <n v="768360"/>
    <n v="622776"/>
    <n v="303.3"/>
    <n v="768056.7"/>
    <x v="682"/>
    <n v="314832.84999999998"/>
    <x v="1"/>
  </r>
  <r>
    <n v="684"/>
    <s v="Casey Rooper"/>
    <x v="38"/>
    <x v="3"/>
    <x v="1"/>
    <n v="2161"/>
    <n v="309"/>
    <n v="472"/>
    <n v="667749"/>
    <n v="1019992"/>
    <n v="324.14999999999998"/>
    <n v="667424.85"/>
    <x v="683"/>
    <n v="316011.84999999998"/>
    <x v="1"/>
  </r>
  <r>
    <n v="685"/>
    <s v="Chrissie D'Oyly"/>
    <x v="45"/>
    <x v="2"/>
    <x v="0"/>
    <n v="1082"/>
    <n v="286"/>
    <n v="485"/>
    <n v="309452"/>
    <n v="524770"/>
    <n v="162.29999999999998"/>
    <n v="309289.7"/>
    <x v="684"/>
    <n v="316143.09999999998"/>
    <x v="1"/>
  </r>
  <r>
    <n v="686"/>
    <s v="Noby Rennicks"/>
    <x v="38"/>
    <x v="3"/>
    <x v="0"/>
    <n v="2364"/>
    <n v="192"/>
    <n v="408"/>
    <n v="453888"/>
    <n v="964512"/>
    <n v="354.59999999999997"/>
    <n v="453533.4"/>
    <x v="685"/>
    <n v="316306.3"/>
    <x v="1"/>
  </r>
  <r>
    <n v="687"/>
    <s v="Ange Cavil"/>
    <x v="16"/>
    <x v="2"/>
    <x v="0"/>
    <n v="2178"/>
    <n v="251"/>
    <n v="200"/>
    <n v="546678"/>
    <n v="435600"/>
    <n v="326.7"/>
    <n v="546351.30000000005"/>
    <x v="686"/>
    <n v="317128"/>
    <x v="1"/>
  </r>
  <r>
    <n v="688"/>
    <s v="Enid Mickelwright"/>
    <x v="69"/>
    <x v="3"/>
    <x v="1"/>
    <n v="1620"/>
    <n v="195"/>
    <n v="214"/>
    <n v="315900"/>
    <n v="346680"/>
    <n v="243"/>
    <n v="315657"/>
    <x v="687"/>
    <n v="317250.69999999995"/>
    <x v="1"/>
  </r>
  <r>
    <n v="689"/>
    <s v="Zed Teliga"/>
    <x v="57"/>
    <x v="0"/>
    <x v="0"/>
    <n v="1438"/>
    <n v="123"/>
    <n v="549"/>
    <n v="176874"/>
    <n v="789462"/>
    <n v="215.7"/>
    <n v="176658.3"/>
    <x v="688"/>
    <n v="317394.84999999998"/>
    <x v="1"/>
  </r>
  <r>
    <n v="690"/>
    <s v="Honey Fryatt"/>
    <x v="24"/>
    <x v="1"/>
    <x v="1"/>
    <n v="1331"/>
    <n v="354"/>
    <n v="441"/>
    <n v="471174"/>
    <n v="586971"/>
    <n v="199.65"/>
    <n v="470974.35"/>
    <x v="689"/>
    <n v="318099.40000000002"/>
    <x v="1"/>
  </r>
  <r>
    <n v="691"/>
    <s v="Franky Doxey"/>
    <x v="17"/>
    <x v="0"/>
    <x v="0"/>
    <n v="2398"/>
    <n v="160"/>
    <n v="549"/>
    <n v="383680"/>
    <n v="1316502"/>
    <n v="359.7"/>
    <n v="383320.3"/>
    <x v="690"/>
    <n v="318791.55000000005"/>
    <x v="1"/>
  </r>
  <r>
    <n v="692"/>
    <s v="Margaretta Immings"/>
    <x v="28"/>
    <x v="1"/>
    <x v="1"/>
    <n v="2213"/>
    <n v="316"/>
    <n v="282"/>
    <n v="699308"/>
    <n v="624066"/>
    <n v="331.95"/>
    <n v="698976.05"/>
    <x v="691"/>
    <n v="319912.3"/>
    <x v="1"/>
  </r>
  <r>
    <n v="693"/>
    <s v="Kassi Hadwin"/>
    <x v="25"/>
    <x v="4"/>
    <x v="1"/>
    <n v="1990"/>
    <n v="222"/>
    <n v="328"/>
    <n v="441780"/>
    <n v="652720"/>
    <n v="298.5"/>
    <n v="441481.5"/>
    <x v="692"/>
    <n v="320170.34999999998"/>
    <x v="1"/>
  </r>
  <r>
    <n v="694"/>
    <s v="Gilligan Cope"/>
    <x v="17"/>
    <x v="0"/>
    <x v="1"/>
    <n v="1838"/>
    <n v="317"/>
    <n v="371"/>
    <n v="582646"/>
    <n v="681898"/>
    <n v="275.7"/>
    <n v="582370.30000000005"/>
    <x v="693"/>
    <n v="320528.09999999998"/>
    <x v="1"/>
  </r>
  <r>
    <n v="695"/>
    <s v="Juliane Charity"/>
    <x v="49"/>
    <x v="0"/>
    <x v="1"/>
    <n v="2437"/>
    <n v="378"/>
    <n v="290"/>
    <n v="921186"/>
    <n v="706730"/>
    <n v="365.55"/>
    <n v="920820.45"/>
    <x v="694"/>
    <n v="322098.7"/>
    <x v="1"/>
  </r>
  <r>
    <n v="696"/>
    <s v="Shellysheldon Richfield"/>
    <x v="64"/>
    <x v="1"/>
    <x v="0"/>
    <n v="1637"/>
    <n v="241"/>
    <n v="237"/>
    <n v="394517"/>
    <n v="387969"/>
    <n v="245.54999999999998"/>
    <n v="394271.45"/>
    <x v="695"/>
    <n v="322405.84999999998"/>
    <x v="1"/>
  </r>
  <r>
    <n v="697"/>
    <s v="Suzanne Dominey"/>
    <x v="9"/>
    <x v="0"/>
    <x v="1"/>
    <n v="1074"/>
    <n v="247"/>
    <n v="243"/>
    <n v="265278"/>
    <n v="260982"/>
    <n v="161.1"/>
    <n v="265116.90000000002"/>
    <x v="696"/>
    <n v="322456.5"/>
    <x v="1"/>
  </r>
  <r>
    <n v="698"/>
    <s v="Merrielle Bentzen"/>
    <x v="66"/>
    <x v="4"/>
    <x v="1"/>
    <n v="1053"/>
    <n v="374"/>
    <n v="414"/>
    <n v="393822"/>
    <n v="435942"/>
    <n v="157.94999999999999"/>
    <n v="393664.05"/>
    <x v="697"/>
    <n v="323858.5"/>
    <x v="1"/>
  </r>
  <r>
    <n v="699"/>
    <s v="Loren O'Neill"/>
    <x v="69"/>
    <x v="3"/>
    <x v="0"/>
    <n v="2083"/>
    <n v="107"/>
    <n v="311"/>
    <n v="222881"/>
    <n v="647813"/>
    <n v="312.45"/>
    <n v="222568.55"/>
    <x v="698"/>
    <n v="323867.95"/>
    <x v="1"/>
  </r>
  <r>
    <n v="700"/>
    <s v="Latia Skim"/>
    <x v="63"/>
    <x v="1"/>
    <x v="1"/>
    <n v="1373"/>
    <n v="296"/>
    <n v="491"/>
    <n v="406408"/>
    <n v="674143"/>
    <n v="205.95"/>
    <n v="406202.05"/>
    <x v="699"/>
    <n v="324014.55000000005"/>
    <x v="1"/>
  </r>
  <r>
    <n v="701"/>
    <s v="Desiree Cerie"/>
    <x v="54"/>
    <x v="1"/>
    <x v="1"/>
    <n v="2209"/>
    <n v="120"/>
    <n v="284"/>
    <n v="265080"/>
    <n v="627356"/>
    <n v="331.34999999999997"/>
    <n v="264748.65000000002"/>
    <x v="700"/>
    <n v="324342.19999999995"/>
    <x v="1"/>
  </r>
  <r>
    <n v="702"/>
    <s v="Boony Walley"/>
    <x v="56"/>
    <x v="0"/>
    <x v="0"/>
    <n v="1219"/>
    <n v="106"/>
    <n v="253"/>
    <n v="129214"/>
    <n v="308407"/>
    <n v="182.85"/>
    <n v="129031.15"/>
    <x v="701"/>
    <n v="325805.15000000002"/>
    <x v="1"/>
  </r>
  <r>
    <n v="703"/>
    <s v="Birdie Baskerville"/>
    <x v="1"/>
    <x v="1"/>
    <x v="1"/>
    <n v="1169"/>
    <n v="133"/>
    <n v="257"/>
    <n v="155477"/>
    <n v="300433"/>
    <n v="175.35"/>
    <n v="155301.65"/>
    <x v="702"/>
    <n v="327016.40000000002"/>
    <x v="1"/>
  </r>
  <r>
    <n v="704"/>
    <s v="Keelia Langhorne"/>
    <x v="7"/>
    <x v="2"/>
    <x v="1"/>
    <n v="1206"/>
    <n v="190"/>
    <n v="342"/>
    <n v="229140"/>
    <n v="412452"/>
    <n v="180.9"/>
    <n v="228959.1"/>
    <x v="703"/>
    <n v="327102.3"/>
    <x v="1"/>
  </r>
  <r>
    <n v="705"/>
    <s v="Noreen Braycotton"/>
    <x v="38"/>
    <x v="3"/>
    <x v="1"/>
    <n v="1531"/>
    <n v="179"/>
    <n v="282"/>
    <n v="274049"/>
    <n v="431742"/>
    <n v="229.65"/>
    <n v="273819.34999999998"/>
    <x v="704"/>
    <n v="327725.2"/>
    <x v="1"/>
  </r>
  <r>
    <n v="706"/>
    <s v="Viviyan Lounds"/>
    <x v="64"/>
    <x v="1"/>
    <x v="1"/>
    <n v="2078"/>
    <n v="204"/>
    <n v="537"/>
    <n v="423912"/>
    <n v="1115886"/>
    <n v="311.7"/>
    <n v="423600.3"/>
    <x v="705"/>
    <n v="328371.44999999995"/>
    <x v="1"/>
  </r>
  <r>
    <n v="707"/>
    <s v="Wesley Dunrige"/>
    <x v="49"/>
    <x v="0"/>
    <x v="0"/>
    <n v="1477"/>
    <n v="256"/>
    <n v="202"/>
    <n v="378112"/>
    <n v="298354"/>
    <n v="221.54999999999998"/>
    <n v="377890.45"/>
    <x v="706"/>
    <n v="329089.75"/>
    <x v="1"/>
  </r>
  <r>
    <n v="708"/>
    <s v="Mela Stancer"/>
    <x v="47"/>
    <x v="1"/>
    <x v="1"/>
    <n v="2401"/>
    <n v="155"/>
    <n v="205"/>
    <n v="372155"/>
    <n v="492205"/>
    <n v="360.15"/>
    <n v="371794.85"/>
    <x v="707"/>
    <n v="330356.59999999998"/>
    <x v="1"/>
  </r>
  <r>
    <n v="709"/>
    <s v="Wilona Maggorini"/>
    <x v="68"/>
    <x v="1"/>
    <x v="1"/>
    <n v="1649"/>
    <n v="110"/>
    <n v="531"/>
    <n v="181390"/>
    <n v="875619"/>
    <n v="247.35"/>
    <n v="181142.65"/>
    <x v="708"/>
    <n v="330505.3"/>
    <x v="1"/>
  </r>
  <r>
    <n v="710"/>
    <s v="Jaymie Espasa"/>
    <x v="0"/>
    <x v="0"/>
    <x v="0"/>
    <n v="1098"/>
    <n v="340"/>
    <n v="261"/>
    <n v="373320"/>
    <n v="286578"/>
    <n v="164.7"/>
    <n v="373155.3"/>
    <x v="709"/>
    <n v="330958.5"/>
    <x v="1"/>
  </r>
  <r>
    <n v="711"/>
    <s v="Ignatius Brandrick"/>
    <x v="57"/>
    <x v="0"/>
    <x v="0"/>
    <n v="2189"/>
    <n v="251"/>
    <n v="223"/>
    <n v="549439"/>
    <n v="488147"/>
    <n v="328.34999999999997"/>
    <n v="549110.65"/>
    <x v="710"/>
    <n v="331003.5"/>
    <x v="1"/>
  </r>
  <r>
    <n v="712"/>
    <s v="Kerwin Eydel"/>
    <x v="27"/>
    <x v="2"/>
    <x v="0"/>
    <n v="1539"/>
    <n v="106"/>
    <n v="282"/>
    <n v="163134"/>
    <n v="433998"/>
    <n v="230.85"/>
    <n v="162903.15"/>
    <x v="711"/>
    <n v="331504.8"/>
    <x v="1"/>
  </r>
  <r>
    <n v="713"/>
    <s v="Emelia Cartin"/>
    <x v="39"/>
    <x v="4"/>
    <x v="1"/>
    <n v="2239"/>
    <n v="342"/>
    <n v="458"/>
    <n v="765738"/>
    <n v="1025462"/>
    <n v="335.84999999999997"/>
    <n v="765402.15"/>
    <x v="712"/>
    <n v="332634.05"/>
    <x v="1"/>
  </r>
  <r>
    <n v="714"/>
    <s v="Brendan Storey"/>
    <x v="55"/>
    <x v="1"/>
    <x v="0"/>
    <n v="2011"/>
    <n v="205"/>
    <n v="214"/>
    <n v="412255"/>
    <n v="430354"/>
    <n v="301.64999999999998"/>
    <n v="411953.35"/>
    <x v="713"/>
    <n v="334888.05"/>
    <x v="1"/>
  </r>
  <r>
    <n v="715"/>
    <s v="Ferdy Vickors"/>
    <x v="51"/>
    <x v="3"/>
    <x v="0"/>
    <n v="1583"/>
    <n v="236"/>
    <n v="539"/>
    <n v="373588"/>
    <n v="853237"/>
    <n v="237.45"/>
    <n v="373350.55"/>
    <x v="714"/>
    <n v="335315.20000000001"/>
    <x v="1"/>
  </r>
  <r>
    <n v="716"/>
    <s v="Arvin Blowne"/>
    <x v="5"/>
    <x v="4"/>
    <x v="0"/>
    <n v="2019"/>
    <n v="213"/>
    <n v="461"/>
    <n v="430047"/>
    <n v="930759"/>
    <n v="302.84999999999997"/>
    <n v="429744.15"/>
    <x v="715"/>
    <n v="335410.19999999995"/>
    <x v="1"/>
  </r>
  <r>
    <n v="717"/>
    <s v="Benito Gullifant"/>
    <x v="65"/>
    <x v="4"/>
    <x v="0"/>
    <n v="1012"/>
    <n v="111"/>
    <n v="227"/>
    <n v="112332"/>
    <n v="229724"/>
    <n v="151.79999999999998"/>
    <n v="112180.2"/>
    <x v="716"/>
    <n v="336990.15"/>
    <x v="1"/>
  </r>
  <r>
    <n v="718"/>
    <s v="Chev Francisco"/>
    <x v="25"/>
    <x v="4"/>
    <x v="0"/>
    <n v="1695"/>
    <n v="227"/>
    <n v="243"/>
    <n v="384765"/>
    <n v="411885"/>
    <n v="254.25"/>
    <n v="384510.75"/>
    <x v="717"/>
    <n v="337801.05"/>
    <x v="1"/>
  </r>
  <r>
    <n v="719"/>
    <s v="Dorian Minillo"/>
    <x v="16"/>
    <x v="2"/>
    <x v="1"/>
    <n v="2304"/>
    <n v="317"/>
    <n v="438"/>
    <n v="730368"/>
    <n v="1009152"/>
    <n v="345.59999999999997"/>
    <n v="730022.40000000002"/>
    <x v="718"/>
    <n v="339866.4"/>
    <x v="1"/>
  </r>
  <r>
    <n v="720"/>
    <s v="Gawain McCheyne"/>
    <x v="7"/>
    <x v="2"/>
    <x v="0"/>
    <n v="1625"/>
    <n v="263"/>
    <n v="210"/>
    <n v="427375"/>
    <n v="341250"/>
    <n v="243.75"/>
    <n v="427131.25"/>
    <x v="719"/>
    <n v="340109.05"/>
    <x v="1"/>
  </r>
  <r>
    <n v="721"/>
    <s v="Traci Schiesterl"/>
    <x v="40"/>
    <x v="2"/>
    <x v="1"/>
    <n v="1767"/>
    <n v="378"/>
    <n v="544"/>
    <n v="667926"/>
    <n v="961248"/>
    <n v="265.05"/>
    <n v="667660.94999999995"/>
    <x v="720"/>
    <n v="341260.5"/>
    <x v="1"/>
  </r>
  <r>
    <n v="722"/>
    <s v="Valaree Stammirs"/>
    <x v="53"/>
    <x v="3"/>
    <x v="1"/>
    <n v="1874"/>
    <n v="328"/>
    <n v="472"/>
    <n v="614672"/>
    <n v="884528"/>
    <n v="281.09999999999997"/>
    <n v="614390.9"/>
    <x v="721"/>
    <n v="343704.55"/>
    <x v="1"/>
  </r>
  <r>
    <n v="723"/>
    <s v="Delainey Onele"/>
    <x v="21"/>
    <x v="1"/>
    <x v="0"/>
    <n v="1604"/>
    <n v="212"/>
    <n v="241"/>
    <n v="340048"/>
    <n v="386564"/>
    <n v="240.6"/>
    <n v="339807.4"/>
    <x v="722"/>
    <n v="344695"/>
    <x v="1"/>
  </r>
  <r>
    <n v="724"/>
    <s v="Wye Baversor"/>
    <x v="56"/>
    <x v="0"/>
    <x v="0"/>
    <n v="2137"/>
    <n v="330"/>
    <n v="265"/>
    <n v="705210"/>
    <n v="566305"/>
    <n v="320.55"/>
    <n v="704889.45"/>
    <x v="723"/>
    <n v="344955.95"/>
    <x v="1"/>
  </r>
  <r>
    <n v="725"/>
    <s v="Deb Youhill"/>
    <x v="47"/>
    <x v="1"/>
    <x v="1"/>
    <n v="1567"/>
    <n v="167"/>
    <n v="222"/>
    <n v="261689"/>
    <n v="347874"/>
    <n v="235.04999999999998"/>
    <n v="261453.95"/>
    <x v="724"/>
    <n v="345025.75"/>
    <x v="1"/>
  </r>
  <r>
    <n v="726"/>
    <s v="Gamaliel Boyn"/>
    <x v="22"/>
    <x v="3"/>
    <x v="0"/>
    <n v="1266"/>
    <n v="221"/>
    <n v="364"/>
    <n v="279786"/>
    <n v="460824"/>
    <n v="189.9"/>
    <n v="279596.09999999998"/>
    <x v="725"/>
    <n v="345207"/>
    <x v="1"/>
  </r>
  <r>
    <n v="727"/>
    <s v="Horatio Baise"/>
    <x v="67"/>
    <x v="3"/>
    <x v="0"/>
    <n v="1603"/>
    <n v="341"/>
    <n v="224"/>
    <n v="546623"/>
    <n v="359072"/>
    <n v="240.45"/>
    <n v="546382.55000000005"/>
    <x v="726"/>
    <n v="346176.35"/>
    <x v="1"/>
  </r>
  <r>
    <n v="728"/>
    <s v="Trace Frentz"/>
    <x v="4"/>
    <x v="3"/>
    <x v="0"/>
    <n v="1099"/>
    <n v="345"/>
    <n v="335"/>
    <n v="379155"/>
    <n v="368165"/>
    <n v="164.85"/>
    <n v="378990.15"/>
    <x v="727"/>
    <n v="346957.65"/>
    <x v="1"/>
  </r>
  <r>
    <n v="729"/>
    <s v="Fitzgerald Edgler"/>
    <x v="41"/>
    <x v="4"/>
    <x v="0"/>
    <n v="1902"/>
    <n v="192"/>
    <n v="339"/>
    <n v="365184"/>
    <n v="644778"/>
    <n v="285.3"/>
    <n v="364898.7"/>
    <x v="728"/>
    <n v="347247.35"/>
    <x v="1"/>
  </r>
  <r>
    <n v="730"/>
    <s v="Nikolaus Minty"/>
    <x v="68"/>
    <x v="1"/>
    <x v="0"/>
    <n v="1289"/>
    <n v="153"/>
    <n v="507"/>
    <n v="197217"/>
    <n v="653523"/>
    <n v="193.35"/>
    <n v="197023.65"/>
    <x v="729"/>
    <n v="347542.05000000005"/>
    <x v="1"/>
  </r>
  <r>
    <n v="731"/>
    <s v="Cameron Densumbe"/>
    <x v="54"/>
    <x v="1"/>
    <x v="0"/>
    <n v="1099"/>
    <n v="376"/>
    <n v="506"/>
    <n v="413224"/>
    <n v="556094"/>
    <n v="164.85"/>
    <n v="413059.15"/>
    <x v="730"/>
    <n v="347645"/>
    <x v="1"/>
  </r>
  <r>
    <n v="732"/>
    <s v="Davidde Bodell"/>
    <x v="19"/>
    <x v="3"/>
    <x v="0"/>
    <n v="1789"/>
    <n v="233"/>
    <n v="536"/>
    <n v="416837"/>
    <n v="958904"/>
    <n v="268.34999999999997"/>
    <n v="416568.65"/>
    <x v="731"/>
    <n v="348794.1"/>
    <x v="1"/>
  </r>
  <r>
    <n v="733"/>
    <s v="Dari Bloomfield"/>
    <x v="35"/>
    <x v="1"/>
    <x v="1"/>
    <n v="1727"/>
    <n v="206"/>
    <n v="206"/>
    <n v="355762"/>
    <n v="355762"/>
    <n v="259.05"/>
    <n v="355502.95"/>
    <x v="732"/>
    <n v="351387.4"/>
    <x v="1"/>
  </r>
  <r>
    <n v="734"/>
    <s v="Clayson Crone"/>
    <x v="60"/>
    <x v="4"/>
    <x v="0"/>
    <n v="2264"/>
    <n v="247"/>
    <n v="485"/>
    <n v="559208"/>
    <n v="1098040"/>
    <n v="339.59999999999997"/>
    <n v="558868.4"/>
    <x v="733"/>
    <n v="351407.4"/>
    <x v="1"/>
  </r>
  <r>
    <n v="735"/>
    <s v="Sophronia Broadhurst"/>
    <x v="51"/>
    <x v="3"/>
    <x v="1"/>
    <n v="1337"/>
    <n v="199"/>
    <n v="490"/>
    <n v="266063"/>
    <n v="655130"/>
    <n v="200.54999999999998"/>
    <n v="265862.45"/>
    <x v="734"/>
    <n v="351855.45"/>
    <x v="1"/>
  </r>
  <r>
    <n v="736"/>
    <s v="Halsy Chastaing"/>
    <x v="34"/>
    <x v="3"/>
    <x v="0"/>
    <n v="1738"/>
    <n v="103"/>
    <n v="264"/>
    <n v="179014"/>
    <n v="458832"/>
    <n v="260.7"/>
    <n v="178753.3"/>
    <x v="735"/>
    <n v="352567.15"/>
    <x v="1"/>
  </r>
  <r>
    <n v="737"/>
    <s v="Ginger Dacks"/>
    <x v="16"/>
    <x v="2"/>
    <x v="0"/>
    <n v="1592"/>
    <n v="312"/>
    <n v="438"/>
    <n v="496704"/>
    <n v="697296"/>
    <n v="238.79999999999998"/>
    <n v="496465.2"/>
    <x v="736"/>
    <n v="353765.75"/>
    <x v="1"/>
  </r>
  <r>
    <n v="738"/>
    <s v="Adrian Goodbarr"/>
    <x v="40"/>
    <x v="2"/>
    <x v="0"/>
    <n v="2448"/>
    <n v="314"/>
    <n v="368"/>
    <n v="768672"/>
    <n v="900864"/>
    <n v="367.2"/>
    <n v="768304.8"/>
    <x v="737"/>
    <n v="355217.85"/>
    <x v="1"/>
  </r>
  <r>
    <n v="739"/>
    <s v="Arley Yexley"/>
    <x v="65"/>
    <x v="4"/>
    <x v="0"/>
    <n v="1469"/>
    <n v="323"/>
    <n v="208"/>
    <n v="474487"/>
    <n v="305552"/>
    <n v="220.35"/>
    <n v="474266.65"/>
    <x v="738"/>
    <n v="357408.35"/>
    <x v="1"/>
  </r>
  <r>
    <n v="740"/>
    <s v="Edna Bortolozzi"/>
    <x v="59"/>
    <x v="4"/>
    <x v="1"/>
    <n v="1461"/>
    <n v="166"/>
    <n v="445"/>
    <n v="242526"/>
    <n v="650145"/>
    <n v="219.15"/>
    <n v="242306.85"/>
    <x v="739"/>
    <n v="359205.7"/>
    <x v="1"/>
  </r>
  <r>
    <n v="741"/>
    <s v="Wittie Steanyng"/>
    <x v="27"/>
    <x v="2"/>
    <x v="0"/>
    <n v="2432"/>
    <n v="236"/>
    <n v="478"/>
    <n v="573952"/>
    <n v="1162496"/>
    <n v="364.8"/>
    <n v="573587.19999999995"/>
    <x v="740"/>
    <n v="362513.25"/>
    <x v="1"/>
  </r>
  <r>
    <n v="742"/>
    <s v="Nell Walworche"/>
    <x v="39"/>
    <x v="4"/>
    <x v="1"/>
    <n v="2322"/>
    <n v="246"/>
    <n v="478"/>
    <n v="571212"/>
    <n v="1109916"/>
    <n v="348.3"/>
    <n v="570863.69999999995"/>
    <x v="741"/>
    <n v="362607.35"/>
    <x v="1"/>
  </r>
  <r>
    <n v="743"/>
    <s v="Caralie Cubin"/>
    <x v="61"/>
    <x v="0"/>
    <x v="1"/>
    <n v="2122"/>
    <n v="272"/>
    <n v="512"/>
    <n v="577184"/>
    <n v="1086464"/>
    <n v="318.3"/>
    <n v="576865.69999999995"/>
    <x v="742"/>
    <n v="363036.6"/>
    <x v="1"/>
  </r>
  <r>
    <n v="744"/>
    <s v="Tripp O'Tierney"/>
    <x v="19"/>
    <x v="3"/>
    <x v="0"/>
    <n v="2490"/>
    <n v="251"/>
    <n v="490"/>
    <n v="624990"/>
    <n v="1220100"/>
    <n v="373.5"/>
    <n v="624616.5"/>
    <x v="743"/>
    <n v="366613.05"/>
    <x v="1"/>
  </r>
  <r>
    <n v="745"/>
    <s v="Jareb Bluschke"/>
    <x v="29"/>
    <x v="1"/>
    <x v="0"/>
    <n v="1392"/>
    <n v="184"/>
    <n v="422"/>
    <n v="256128"/>
    <n v="587424"/>
    <n v="208.79999999999998"/>
    <n v="255919.2"/>
    <x v="744"/>
    <n v="366698.5"/>
    <x v="1"/>
  </r>
  <r>
    <n v="746"/>
    <s v="Florri Noyes"/>
    <x v="66"/>
    <x v="4"/>
    <x v="1"/>
    <n v="1039"/>
    <n v="286"/>
    <n v="237"/>
    <n v="297154"/>
    <n v="246243"/>
    <n v="155.85"/>
    <n v="296998.15000000002"/>
    <x v="745"/>
    <n v="366920.44999999995"/>
    <x v="1"/>
  </r>
  <r>
    <n v="747"/>
    <s v="Smith Lintill"/>
    <x v="29"/>
    <x v="1"/>
    <x v="0"/>
    <n v="1230"/>
    <n v="312"/>
    <n v="534"/>
    <n v="383760"/>
    <n v="656820"/>
    <n v="184.5"/>
    <n v="383575.5"/>
    <x v="746"/>
    <n v="369572.35"/>
    <x v="1"/>
  </r>
  <r>
    <n v="748"/>
    <s v="Hallsy Gittings"/>
    <x v="56"/>
    <x v="0"/>
    <x v="0"/>
    <n v="1135"/>
    <n v="125"/>
    <n v="497"/>
    <n v="141875"/>
    <n v="564095"/>
    <n v="170.25"/>
    <n v="141704.75"/>
    <x v="747"/>
    <n v="370602.35"/>
    <x v="1"/>
  </r>
  <r>
    <n v="749"/>
    <s v="Clarette Barham"/>
    <x v="20"/>
    <x v="3"/>
    <x v="1"/>
    <n v="2275"/>
    <n v="313"/>
    <n v="233"/>
    <n v="712075"/>
    <n v="530075"/>
    <n v="341.25"/>
    <n v="711733.75"/>
    <x v="748"/>
    <n v="373073.85"/>
    <x v="1"/>
  </r>
  <r>
    <n v="750"/>
    <s v="Octavius Yoseloff"/>
    <x v="30"/>
    <x v="0"/>
    <x v="0"/>
    <n v="2312"/>
    <n v="396"/>
    <n v="417"/>
    <n v="915552"/>
    <n v="964104"/>
    <n v="346.8"/>
    <n v="915205.2"/>
    <x v="749"/>
    <n v="373301.2"/>
    <x v="1"/>
  </r>
  <r>
    <n v="751"/>
    <s v="Hollyanne Tingle"/>
    <x v="38"/>
    <x v="3"/>
    <x v="1"/>
    <n v="1836"/>
    <n v="380"/>
    <n v="520"/>
    <n v="697680"/>
    <n v="954720"/>
    <n v="275.39999999999998"/>
    <n v="697404.6"/>
    <x v="750"/>
    <n v="375003.6"/>
    <x v="1"/>
  </r>
  <r>
    <n v="752"/>
    <s v="Sumner Stadding"/>
    <x v="41"/>
    <x v="4"/>
    <x v="0"/>
    <n v="1726"/>
    <n v="133"/>
    <n v="356"/>
    <n v="229558"/>
    <n v="614456"/>
    <n v="258.89999999999998"/>
    <n v="229299.1"/>
    <x v="751"/>
    <n v="375739.35"/>
    <x v="1"/>
  </r>
  <r>
    <n v="753"/>
    <s v="Daffy Proven"/>
    <x v="5"/>
    <x v="4"/>
    <x v="1"/>
    <n v="1305"/>
    <n v="373"/>
    <n v="399"/>
    <n v="486765"/>
    <n v="520695"/>
    <n v="195.75"/>
    <n v="486569.25"/>
    <x v="752"/>
    <n v="378046.35"/>
    <x v="1"/>
  </r>
  <r>
    <n v="754"/>
    <s v="Shaine Ewbanche"/>
    <x v="69"/>
    <x v="3"/>
    <x v="0"/>
    <n v="1347"/>
    <n v="153"/>
    <n v="379"/>
    <n v="206091"/>
    <n v="510513"/>
    <n v="202.04999999999998"/>
    <n v="205888.95"/>
    <x v="753"/>
    <n v="378970.9"/>
    <x v="1"/>
  </r>
  <r>
    <n v="755"/>
    <s v="Kareem Rowney"/>
    <x v="34"/>
    <x v="3"/>
    <x v="0"/>
    <n v="1452"/>
    <n v="112"/>
    <n v="531"/>
    <n v="162624"/>
    <n v="771012"/>
    <n v="217.79999999999998"/>
    <n v="162406.20000000001"/>
    <x v="754"/>
    <n v="379361.05"/>
    <x v="1"/>
  </r>
  <r>
    <n v="756"/>
    <s v="Cooper Rowet"/>
    <x v="37"/>
    <x v="4"/>
    <x v="0"/>
    <n v="1170"/>
    <n v="288"/>
    <n v="385"/>
    <n v="336960"/>
    <n v="450450"/>
    <n v="175.5"/>
    <n v="336784.5"/>
    <x v="755"/>
    <n v="381983.7"/>
    <x v="1"/>
  </r>
  <r>
    <n v="757"/>
    <s v="Russell Bernlin"/>
    <x v="41"/>
    <x v="4"/>
    <x v="0"/>
    <n v="1049"/>
    <n v="328"/>
    <n v="336"/>
    <n v="344072"/>
    <n v="352464"/>
    <n v="157.35"/>
    <n v="343914.65"/>
    <x v="756"/>
    <n v="383072.7"/>
    <x v="1"/>
  </r>
  <r>
    <n v="758"/>
    <s v="Isabeau Grigor"/>
    <x v="56"/>
    <x v="0"/>
    <x v="1"/>
    <n v="1009"/>
    <n v="218"/>
    <n v="508"/>
    <n v="219962"/>
    <n v="512572"/>
    <n v="151.35"/>
    <n v="219810.65"/>
    <x v="757"/>
    <n v="383826.6"/>
    <x v="1"/>
  </r>
  <r>
    <n v="759"/>
    <s v="Willy Atwell"/>
    <x v="5"/>
    <x v="4"/>
    <x v="0"/>
    <n v="1231"/>
    <n v="355"/>
    <n v="349"/>
    <n v="437005"/>
    <n v="429619"/>
    <n v="184.65"/>
    <n v="436820.35"/>
    <x v="758"/>
    <n v="385058.85"/>
    <x v="1"/>
  </r>
  <r>
    <n v="760"/>
    <s v="Mike Baguley"/>
    <x v="51"/>
    <x v="3"/>
    <x v="0"/>
    <n v="2313"/>
    <n v="124"/>
    <n v="292"/>
    <n v="286812"/>
    <n v="675396"/>
    <n v="346.95"/>
    <n v="286465.05"/>
    <x v="759"/>
    <n v="385156.9"/>
    <x v="1"/>
  </r>
  <r>
    <n v="761"/>
    <s v="Hadlee Brandoni"/>
    <x v="56"/>
    <x v="0"/>
    <x v="0"/>
    <n v="2031"/>
    <n v="102"/>
    <n v="480"/>
    <n v="207162"/>
    <n v="974880"/>
    <n v="304.64999999999998"/>
    <n v="206857.35"/>
    <x v="760"/>
    <n v="386180.85"/>
    <x v="1"/>
  </r>
  <r>
    <n v="762"/>
    <s v="Uriah Dahlberg"/>
    <x v="21"/>
    <x v="1"/>
    <x v="0"/>
    <n v="1537"/>
    <n v="246"/>
    <n v="545"/>
    <n v="378102"/>
    <n v="837665"/>
    <n v="230.54999999999998"/>
    <n v="377871.45"/>
    <x v="761"/>
    <n v="387124.65"/>
    <x v="1"/>
  </r>
  <r>
    <n v="763"/>
    <s v="Ozzie Girardeau"/>
    <x v="40"/>
    <x v="2"/>
    <x v="0"/>
    <n v="1109"/>
    <n v="145"/>
    <n v="502"/>
    <n v="160805"/>
    <n v="556718"/>
    <n v="166.35"/>
    <n v="160638.65"/>
    <x v="762"/>
    <n v="387961.59999999998"/>
    <x v="1"/>
  </r>
  <r>
    <n v="764"/>
    <s v="Frankie Schult"/>
    <x v="25"/>
    <x v="4"/>
    <x v="0"/>
    <n v="2217"/>
    <n v="144"/>
    <n v="360"/>
    <n v="319248"/>
    <n v="798120"/>
    <n v="332.55"/>
    <n v="318915.45"/>
    <x v="763"/>
    <n v="388504.15"/>
    <x v="1"/>
  </r>
  <r>
    <n v="765"/>
    <s v="Elianora Ledington"/>
    <x v="29"/>
    <x v="1"/>
    <x v="1"/>
    <n v="1120"/>
    <n v="220"/>
    <n v="355"/>
    <n v="246400"/>
    <n v="397600"/>
    <n v="168"/>
    <n v="246232"/>
    <x v="764"/>
    <n v="388773.6"/>
    <x v="1"/>
  </r>
  <r>
    <n v="766"/>
    <s v="Bertie McIlhone"/>
    <x v="35"/>
    <x v="1"/>
    <x v="0"/>
    <n v="1664"/>
    <n v="248"/>
    <n v="481"/>
    <n v="412672"/>
    <n v="800384"/>
    <n v="249.6"/>
    <n v="412422.40000000002"/>
    <x v="765"/>
    <n v="388930.95"/>
    <x v="1"/>
  </r>
  <r>
    <n v="767"/>
    <s v="Glennie Jepson"/>
    <x v="43"/>
    <x v="4"/>
    <x v="1"/>
    <n v="1747"/>
    <n v="355"/>
    <n v="400"/>
    <n v="620185"/>
    <n v="698800"/>
    <n v="262.05"/>
    <n v="619922.94999999995"/>
    <x v="766"/>
    <n v="389267.55"/>
    <x v="1"/>
  </r>
  <r>
    <n v="768"/>
    <s v="Krista Carles"/>
    <x v="57"/>
    <x v="0"/>
    <x v="1"/>
    <n v="2216"/>
    <n v="292"/>
    <n v="383"/>
    <n v="647072"/>
    <n v="848728"/>
    <n v="332.4"/>
    <n v="646739.6"/>
    <x v="767"/>
    <n v="390285.55000000005"/>
    <x v="1"/>
  </r>
  <r>
    <n v="769"/>
    <s v="Artus Miere"/>
    <x v="14"/>
    <x v="1"/>
    <x v="0"/>
    <n v="1471"/>
    <n v="187"/>
    <n v="396"/>
    <n v="275077"/>
    <n v="582516"/>
    <n v="220.65"/>
    <n v="274856.34999999998"/>
    <x v="768"/>
    <n v="391869.2"/>
    <x v="1"/>
  </r>
  <r>
    <n v="770"/>
    <s v="Sandra Blackley"/>
    <x v="56"/>
    <x v="0"/>
    <x v="1"/>
    <n v="1462"/>
    <n v="245"/>
    <n v="522"/>
    <n v="358190"/>
    <n v="763164"/>
    <n v="219.29999999999998"/>
    <n v="357970.7"/>
    <x v="769"/>
    <n v="392802.5"/>
    <x v="1"/>
  </r>
  <r>
    <n v="771"/>
    <s v="Kimberly Glanister"/>
    <x v="60"/>
    <x v="4"/>
    <x v="1"/>
    <n v="1483"/>
    <n v="141"/>
    <n v="449"/>
    <n v="209103"/>
    <n v="665867"/>
    <n v="222.45"/>
    <n v="208880.55"/>
    <x v="770"/>
    <n v="393401.75"/>
    <x v="1"/>
  </r>
  <r>
    <n v="772"/>
    <s v="Faythe Kigelman"/>
    <x v="13"/>
    <x v="0"/>
    <x v="1"/>
    <n v="2081"/>
    <n v="269"/>
    <n v="463"/>
    <n v="559789"/>
    <n v="963503"/>
    <n v="312.14999999999998"/>
    <n v="559476.85"/>
    <x v="771"/>
    <n v="393898.2"/>
    <x v="1"/>
  </r>
  <r>
    <n v="773"/>
    <s v="Rubi Faivre"/>
    <x v="41"/>
    <x v="4"/>
    <x v="1"/>
    <n v="1416"/>
    <n v="170"/>
    <n v="468"/>
    <n v="240720"/>
    <n v="662688"/>
    <n v="212.4"/>
    <n v="240507.6"/>
    <x v="772"/>
    <n v="394906.2"/>
    <x v="1"/>
  </r>
  <r>
    <n v="774"/>
    <s v="Barry Moxham"/>
    <x v="50"/>
    <x v="0"/>
    <x v="1"/>
    <n v="1476"/>
    <n v="214"/>
    <n v="400"/>
    <n v="315864"/>
    <n v="590400"/>
    <n v="221.4"/>
    <n v="315642.59999999998"/>
    <x v="773"/>
    <n v="395746.05"/>
    <x v="1"/>
  </r>
  <r>
    <n v="775"/>
    <s v="Noelle Simonsson"/>
    <x v="22"/>
    <x v="3"/>
    <x v="1"/>
    <n v="1604"/>
    <n v="355"/>
    <n v="489"/>
    <n v="569420"/>
    <n v="784356"/>
    <n v="240.6"/>
    <n v="569179.4"/>
    <x v="774"/>
    <n v="395858.5"/>
    <x v="1"/>
  </r>
  <r>
    <n v="776"/>
    <s v="Jeffie Iacomettii"/>
    <x v="63"/>
    <x v="1"/>
    <x v="0"/>
    <n v="2315"/>
    <n v="223"/>
    <n v="513"/>
    <n v="516245"/>
    <n v="1187595"/>
    <n v="347.25"/>
    <n v="515897.75"/>
    <x v="775"/>
    <n v="396079.35"/>
    <x v="1"/>
  </r>
  <r>
    <n v="777"/>
    <s v="Chariot Kippling"/>
    <x v="21"/>
    <x v="1"/>
    <x v="0"/>
    <n v="1586"/>
    <n v="257"/>
    <n v="281"/>
    <n v="407602"/>
    <n v="445666"/>
    <n v="237.89999999999998"/>
    <n v="407364.1"/>
    <x v="776"/>
    <n v="396132.45"/>
    <x v="1"/>
  </r>
  <r>
    <n v="778"/>
    <s v="Kinnie Jerratsch"/>
    <x v="55"/>
    <x v="1"/>
    <x v="0"/>
    <n v="2458"/>
    <n v="115"/>
    <n v="432"/>
    <n v="282670"/>
    <n v="1061856"/>
    <n v="368.7"/>
    <n v="282301.3"/>
    <x v="777"/>
    <n v="396468.6"/>
    <x v="1"/>
  </r>
  <r>
    <n v="779"/>
    <s v="Sile Stivens"/>
    <x v="42"/>
    <x v="3"/>
    <x v="1"/>
    <n v="1454"/>
    <n v="360"/>
    <n v="488"/>
    <n v="523440"/>
    <n v="709552"/>
    <n v="218.1"/>
    <n v="523221.9"/>
    <x v="778"/>
    <n v="397326.55"/>
    <x v="1"/>
  </r>
  <r>
    <n v="780"/>
    <s v="Olive Coggon"/>
    <x v="41"/>
    <x v="4"/>
    <x v="1"/>
    <n v="1293"/>
    <n v="310"/>
    <n v="369"/>
    <n v="400830"/>
    <n v="477117"/>
    <n v="193.95"/>
    <n v="400636.05"/>
    <x v="779"/>
    <n v="398626.2"/>
    <x v="1"/>
  </r>
  <r>
    <n v="781"/>
    <s v="Alain Quarrell"/>
    <x v="0"/>
    <x v="0"/>
    <x v="0"/>
    <n v="1741"/>
    <n v="120"/>
    <n v="343"/>
    <n v="208920"/>
    <n v="597163"/>
    <n v="261.14999999999998"/>
    <n v="208658.85"/>
    <x v="780"/>
    <n v="399917.7"/>
    <x v="1"/>
  </r>
  <r>
    <n v="782"/>
    <s v="Godiva Probert"/>
    <x v="64"/>
    <x v="1"/>
    <x v="1"/>
    <n v="1668"/>
    <n v="192"/>
    <n v="428"/>
    <n v="320256"/>
    <n v="713904"/>
    <n v="250.2"/>
    <n v="320005.8"/>
    <x v="781"/>
    <n v="400117.3"/>
    <x v="1"/>
  </r>
  <r>
    <n v="783"/>
    <s v="Kyla Burlay"/>
    <x v="64"/>
    <x v="1"/>
    <x v="1"/>
    <n v="1635"/>
    <n v="319"/>
    <n v="433"/>
    <n v="521565"/>
    <n v="707955"/>
    <n v="245.25"/>
    <n v="521319.75"/>
    <x v="782"/>
    <n v="400399.95"/>
    <x v="1"/>
  </r>
  <r>
    <n v="784"/>
    <s v="Manfred Langrish"/>
    <x v="49"/>
    <x v="0"/>
    <x v="0"/>
    <n v="1616"/>
    <n v="172"/>
    <n v="223"/>
    <n v="277952"/>
    <n v="360368"/>
    <n v="242.39999999999998"/>
    <n v="277709.59999999998"/>
    <x v="783"/>
    <n v="401445.85"/>
    <x v="1"/>
  </r>
  <r>
    <n v="785"/>
    <s v="Loren Curness"/>
    <x v="35"/>
    <x v="1"/>
    <x v="0"/>
    <n v="2323"/>
    <n v="205"/>
    <n v="500"/>
    <n v="476215"/>
    <n v="1161500"/>
    <n v="348.45"/>
    <n v="475866.55"/>
    <x v="784"/>
    <n v="401681.1"/>
    <x v="1"/>
  </r>
  <r>
    <n v="786"/>
    <s v="Wenonah Silley"/>
    <x v="53"/>
    <x v="3"/>
    <x v="1"/>
    <n v="1428"/>
    <n v="247"/>
    <n v="526"/>
    <n v="352716"/>
    <n v="751128"/>
    <n v="214.2"/>
    <n v="352501.8"/>
    <x v="785"/>
    <n v="402145.8"/>
    <x v="1"/>
  </r>
  <r>
    <n v="787"/>
    <s v="Camile Dowdam"/>
    <x v="21"/>
    <x v="1"/>
    <x v="1"/>
    <n v="2168"/>
    <n v="227"/>
    <n v="274"/>
    <n v="492136"/>
    <n v="594032"/>
    <n v="325.2"/>
    <n v="491810.8"/>
    <x v="786"/>
    <n v="402371.55"/>
    <x v="1"/>
  </r>
  <r>
    <n v="788"/>
    <s v="Vinnie MacClancey"/>
    <x v="45"/>
    <x v="2"/>
    <x v="0"/>
    <n v="1791"/>
    <n v="310"/>
    <n v="526"/>
    <n v="555210"/>
    <n v="942066"/>
    <n v="268.64999999999998"/>
    <n v="554941.35"/>
    <x v="787"/>
    <n v="402391.55000000005"/>
    <x v="1"/>
  </r>
  <r>
    <n v="789"/>
    <s v="Giovanni Springett"/>
    <x v="33"/>
    <x v="1"/>
    <x v="0"/>
    <n v="2097"/>
    <n v="158"/>
    <n v="425"/>
    <n v="331326"/>
    <n v="891225"/>
    <n v="314.55"/>
    <n v="331011.45"/>
    <x v="788"/>
    <n v="404026.15"/>
    <x v="1"/>
  </r>
  <r>
    <n v="790"/>
    <s v="Collin Columbell"/>
    <x v="10"/>
    <x v="2"/>
    <x v="0"/>
    <n v="1588"/>
    <n v="301"/>
    <n v="494"/>
    <n v="477988"/>
    <n v="784472"/>
    <n v="238.2"/>
    <n v="477749.8"/>
    <x v="789"/>
    <n v="404331.75"/>
    <x v="1"/>
  </r>
  <r>
    <n v="791"/>
    <s v="Jeremias Rissom"/>
    <x v="1"/>
    <x v="1"/>
    <x v="0"/>
    <n v="1310"/>
    <n v="266"/>
    <n v="512"/>
    <n v="348460"/>
    <n v="670720"/>
    <n v="196.5"/>
    <n v="348263.5"/>
    <x v="790"/>
    <n v="404433.44999999995"/>
    <x v="1"/>
  </r>
  <r>
    <n v="792"/>
    <s v="Jasmina MacAllen"/>
    <x v="68"/>
    <x v="1"/>
    <x v="1"/>
    <n v="1303"/>
    <n v="200"/>
    <n v="345"/>
    <n v="260600"/>
    <n v="449535"/>
    <n v="195.45"/>
    <n v="260404.55"/>
    <x v="791"/>
    <n v="405193.3"/>
    <x v="1"/>
  </r>
  <r>
    <n v="793"/>
    <s v="Berky Rossborough"/>
    <x v="22"/>
    <x v="3"/>
    <x v="0"/>
    <n v="1020"/>
    <n v="314"/>
    <n v="530"/>
    <n v="320280"/>
    <n v="540600"/>
    <n v="153"/>
    <n v="320127"/>
    <x v="792"/>
    <n v="405860.4"/>
    <x v="1"/>
  </r>
  <r>
    <n v="794"/>
    <s v="Bobbie Pieroni"/>
    <x v="4"/>
    <x v="3"/>
    <x v="1"/>
    <n v="1105"/>
    <n v="159"/>
    <n v="479"/>
    <n v="175695"/>
    <n v="529295"/>
    <n v="165.75"/>
    <n v="175529.25"/>
    <x v="793"/>
    <n v="406317.25"/>
    <x v="1"/>
  </r>
  <r>
    <n v="795"/>
    <s v="Dianna Sacker"/>
    <x v="53"/>
    <x v="3"/>
    <x v="1"/>
    <n v="1068"/>
    <n v="370"/>
    <n v="407"/>
    <n v="395160"/>
    <n v="434676"/>
    <n v="160.19999999999999"/>
    <n v="394999.8"/>
    <x v="794"/>
    <n v="406675.95"/>
    <x v="1"/>
  </r>
  <r>
    <n v="796"/>
    <s v="Ivie Ventham"/>
    <x v="28"/>
    <x v="1"/>
    <x v="1"/>
    <n v="1042"/>
    <n v="210"/>
    <n v="483"/>
    <n v="218820"/>
    <n v="503286"/>
    <n v="156.29999999999998"/>
    <n v="218663.7"/>
    <x v="795"/>
    <n v="407005.9"/>
    <x v="1"/>
  </r>
  <r>
    <n v="797"/>
    <s v="Carny Hodjetts"/>
    <x v="50"/>
    <x v="0"/>
    <x v="0"/>
    <n v="2449"/>
    <n v="176"/>
    <n v="455"/>
    <n v="431024"/>
    <n v="1114295"/>
    <n v="367.34999999999997"/>
    <n v="430656.65"/>
    <x v="796"/>
    <n v="407774.7"/>
    <x v="1"/>
  </r>
  <r>
    <n v="798"/>
    <s v="Sam Cicchitello"/>
    <x v="40"/>
    <x v="2"/>
    <x v="0"/>
    <n v="1983"/>
    <n v="200"/>
    <n v="351"/>
    <n v="396600"/>
    <n v="696033"/>
    <n v="297.45"/>
    <n v="396302.55"/>
    <x v="797"/>
    <n v="407838.15"/>
    <x v="1"/>
  </r>
  <r>
    <n v="799"/>
    <s v="Lindi Castenda"/>
    <x v="43"/>
    <x v="4"/>
    <x v="1"/>
    <n v="2021"/>
    <n v="239"/>
    <n v="363"/>
    <n v="483019"/>
    <n v="733623"/>
    <n v="303.14999999999998"/>
    <n v="482715.85"/>
    <x v="798"/>
    <n v="409574.15"/>
    <x v="1"/>
  </r>
  <r>
    <n v="800"/>
    <s v="Hymie Fielders"/>
    <x v="15"/>
    <x v="4"/>
    <x v="0"/>
    <n v="2082"/>
    <n v="104"/>
    <n v="491"/>
    <n v="216528"/>
    <n v="1022262"/>
    <n v="312.3"/>
    <n v="216215.7"/>
    <x v="799"/>
    <n v="411342.3"/>
    <x v="1"/>
  </r>
  <r>
    <n v="801"/>
    <s v="Caitlin Fergyson"/>
    <x v="25"/>
    <x v="4"/>
    <x v="1"/>
    <n v="1959"/>
    <n v="354"/>
    <n v="338"/>
    <n v="693486"/>
    <n v="662142"/>
    <n v="293.84999999999997"/>
    <n v="693192.15"/>
    <x v="800"/>
    <n v="412660.15"/>
    <x v="1"/>
  </r>
  <r>
    <n v="802"/>
    <s v="Vivie Warrender"/>
    <x v="23"/>
    <x v="4"/>
    <x v="1"/>
    <n v="1926"/>
    <n v="332"/>
    <n v="230"/>
    <n v="639432"/>
    <n v="442980"/>
    <n v="288.89999999999998"/>
    <n v="639143.1"/>
    <x v="801"/>
    <n v="412881.19999999995"/>
    <x v="1"/>
  </r>
  <r>
    <n v="803"/>
    <s v="Dee dee Hendrichs"/>
    <x v="37"/>
    <x v="4"/>
    <x v="1"/>
    <n v="2053"/>
    <n v="147"/>
    <n v="297"/>
    <n v="301791"/>
    <n v="609741"/>
    <n v="307.95"/>
    <n v="301483.05"/>
    <x v="802"/>
    <n v="413071.25"/>
    <x v="1"/>
  </r>
  <r>
    <n v="804"/>
    <s v="Galen Spong"/>
    <x v="19"/>
    <x v="3"/>
    <x v="0"/>
    <n v="1923"/>
    <n v="261"/>
    <n v="204"/>
    <n v="501903"/>
    <n v="392292"/>
    <n v="288.45"/>
    <n v="501614.55"/>
    <x v="803"/>
    <n v="414441.3"/>
    <x v="1"/>
  </r>
  <r>
    <n v="805"/>
    <s v="Hallie Sherrocks"/>
    <x v="49"/>
    <x v="0"/>
    <x v="1"/>
    <n v="2251"/>
    <n v="296"/>
    <n v="329"/>
    <n v="666296"/>
    <n v="740579"/>
    <n v="337.65"/>
    <n v="665958.35"/>
    <x v="804"/>
    <n v="414878.1"/>
    <x v="1"/>
  </r>
  <r>
    <n v="806"/>
    <s v="Taber Ody"/>
    <x v="26"/>
    <x v="3"/>
    <x v="0"/>
    <n v="2289"/>
    <n v="369"/>
    <n v="480"/>
    <n v="844641"/>
    <n v="1098720"/>
    <n v="343.34999999999997"/>
    <n v="844297.65"/>
    <x v="805"/>
    <n v="414885.44999999995"/>
    <x v="1"/>
  </r>
  <r>
    <n v="807"/>
    <s v="Baldwin Lindegard"/>
    <x v="34"/>
    <x v="3"/>
    <x v="0"/>
    <n v="1376"/>
    <n v="219"/>
    <n v="240"/>
    <n v="301344"/>
    <n v="330240"/>
    <n v="206.4"/>
    <n v="301137.59999999998"/>
    <x v="806"/>
    <n v="419905.5"/>
    <x v="1"/>
  </r>
  <r>
    <n v="808"/>
    <s v="Atlante Jenkerson"/>
    <x v="30"/>
    <x v="0"/>
    <x v="1"/>
    <n v="1633"/>
    <n v="237"/>
    <n v="524"/>
    <n v="387021"/>
    <n v="855692"/>
    <n v="244.95"/>
    <n v="386776.05"/>
    <x v="807"/>
    <n v="422180.4"/>
    <x v="1"/>
  </r>
  <r>
    <n v="809"/>
    <s v="De witt Roocroft"/>
    <x v="29"/>
    <x v="1"/>
    <x v="0"/>
    <n v="1633"/>
    <n v="191"/>
    <n v="348"/>
    <n v="311903"/>
    <n v="568284"/>
    <n v="244.95"/>
    <n v="311658.05"/>
    <x v="808"/>
    <n v="422390.25"/>
    <x v="1"/>
  </r>
  <r>
    <n v="810"/>
    <s v="Janine Outibridge"/>
    <x v="68"/>
    <x v="1"/>
    <x v="1"/>
    <n v="2182"/>
    <n v="154"/>
    <n v="422"/>
    <n v="336028"/>
    <n v="920804"/>
    <n v="327.3"/>
    <n v="335700.7"/>
    <x v="809"/>
    <n v="422735.95"/>
    <x v="1"/>
  </r>
  <r>
    <n v="811"/>
    <s v="Balduin Swindells"/>
    <x v="36"/>
    <x v="4"/>
    <x v="0"/>
    <n v="1634"/>
    <n v="240"/>
    <n v="236"/>
    <n v="392160"/>
    <n v="385624"/>
    <n v="245.1"/>
    <n v="391914.9"/>
    <x v="810"/>
    <n v="424318"/>
    <x v="1"/>
  </r>
  <r>
    <n v="812"/>
    <s v="Wiley Lambrook"/>
    <x v="65"/>
    <x v="4"/>
    <x v="0"/>
    <n v="2289"/>
    <n v="145"/>
    <n v="339"/>
    <n v="331905"/>
    <n v="775971"/>
    <n v="343.34999999999997"/>
    <n v="331561.65000000002"/>
    <x v="811"/>
    <n v="424654.55000000005"/>
    <x v="1"/>
  </r>
  <r>
    <n v="813"/>
    <s v="Purcell Tatam"/>
    <x v="48"/>
    <x v="0"/>
    <x v="0"/>
    <n v="1999"/>
    <n v="394"/>
    <n v="375"/>
    <n v="787606"/>
    <n v="749625"/>
    <n v="299.84999999999997"/>
    <n v="787306.15"/>
    <x v="812"/>
    <n v="425244.45"/>
    <x v="1"/>
  </r>
  <r>
    <n v="814"/>
    <s v="Gretal Etridge"/>
    <x v="69"/>
    <x v="3"/>
    <x v="1"/>
    <n v="2351"/>
    <n v="292"/>
    <n v="397"/>
    <n v="686492"/>
    <n v="933347"/>
    <n v="352.65"/>
    <n v="686139.35"/>
    <x v="813"/>
    <n v="425622.6"/>
    <x v="1"/>
  </r>
  <r>
    <n v="815"/>
    <s v="Ewart Gotcher"/>
    <x v="23"/>
    <x v="4"/>
    <x v="0"/>
    <n v="1946"/>
    <n v="353"/>
    <n v="331"/>
    <n v="686938"/>
    <n v="644126"/>
    <n v="291.89999999999998"/>
    <n v="686646.1"/>
    <x v="814"/>
    <n v="425857.6"/>
    <x v="1"/>
  </r>
  <r>
    <n v="816"/>
    <s v="Nedi Nisco"/>
    <x v="42"/>
    <x v="3"/>
    <x v="1"/>
    <n v="2180"/>
    <n v="147"/>
    <n v="465"/>
    <n v="320460"/>
    <n v="1013700"/>
    <n v="327"/>
    <n v="320133"/>
    <x v="815"/>
    <n v="427144.9"/>
    <x v="1"/>
  </r>
  <r>
    <n v="817"/>
    <s v="Graeme Mowles"/>
    <x v="41"/>
    <x v="4"/>
    <x v="0"/>
    <n v="1759"/>
    <n v="237"/>
    <n v="546"/>
    <n v="416883"/>
    <n v="960414"/>
    <n v="263.84999999999997"/>
    <n v="416619.15"/>
    <x v="816"/>
    <n v="428060.7"/>
    <x v="1"/>
  </r>
  <r>
    <n v="818"/>
    <s v="Anita Albasini"/>
    <x v="15"/>
    <x v="4"/>
    <x v="1"/>
    <n v="2045"/>
    <n v="305"/>
    <n v="222"/>
    <n v="623725"/>
    <n v="453990"/>
    <n v="306.75"/>
    <n v="623418.25"/>
    <x v="817"/>
    <n v="429035.1"/>
    <x v="1"/>
  </r>
  <r>
    <n v="819"/>
    <s v="Waiter Punt"/>
    <x v="30"/>
    <x v="0"/>
    <x v="0"/>
    <n v="1971"/>
    <n v="396"/>
    <n v="522"/>
    <n v="780516"/>
    <n v="1028862"/>
    <n v="295.64999999999998"/>
    <n v="780220.35"/>
    <x v="818"/>
    <n v="429781.55"/>
    <x v="1"/>
  </r>
  <r>
    <n v="820"/>
    <s v="Koral Caddies"/>
    <x v="8"/>
    <x v="3"/>
    <x v="1"/>
    <n v="2040"/>
    <n v="297"/>
    <n v="346"/>
    <n v="605880"/>
    <n v="705840"/>
    <n v="306"/>
    <n v="605574"/>
    <x v="819"/>
    <n v="430335.45"/>
    <x v="1"/>
  </r>
  <r>
    <n v="821"/>
    <s v="Ade Grist"/>
    <x v="45"/>
    <x v="2"/>
    <x v="0"/>
    <n v="1165"/>
    <n v="200"/>
    <n v="459"/>
    <n v="233000"/>
    <n v="534735"/>
    <n v="174.75"/>
    <n v="232825.25"/>
    <x v="820"/>
    <n v="430609.85"/>
    <x v="1"/>
  </r>
  <r>
    <n v="822"/>
    <s v="Corabelle Harroll"/>
    <x v="52"/>
    <x v="0"/>
    <x v="1"/>
    <n v="1481"/>
    <n v="264"/>
    <n v="283"/>
    <n v="390984"/>
    <n v="419123"/>
    <n v="222.15"/>
    <n v="390761.85"/>
    <x v="821"/>
    <n v="430879.9"/>
    <x v="1"/>
  </r>
  <r>
    <n v="823"/>
    <s v="Scarlet Gutherson"/>
    <x v="53"/>
    <x v="3"/>
    <x v="1"/>
    <n v="1042"/>
    <n v="267"/>
    <n v="547"/>
    <n v="278214"/>
    <n v="569974"/>
    <n v="156.29999999999998"/>
    <n v="278057.7"/>
    <x v="822"/>
    <n v="435350.2"/>
    <x v="1"/>
  </r>
  <r>
    <n v="824"/>
    <s v="Rupert Braban"/>
    <x v="38"/>
    <x v="3"/>
    <x v="0"/>
    <n v="1536"/>
    <n v="202"/>
    <n v="395"/>
    <n v="310272"/>
    <n v="606720"/>
    <n v="230.39999999999998"/>
    <n v="310041.59999999998"/>
    <x v="823"/>
    <n v="435363.2"/>
    <x v="1"/>
  </r>
  <r>
    <n v="825"/>
    <s v="Deb Junes"/>
    <x v="33"/>
    <x v="1"/>
    <x v="1"/>
    <n v="1119"/>
    <n v="341"/>
    <n v="549"/>
    <n v="381579"/>
    <n v="614331"/>
    <n v="167.85"/>
    <n v="381411.15"/>
    <x v="824"/>
    <n v="435641.4"/>
    <x v="1"/>
  </r>
  <r>
    <n v="826"/>
    <s v="Itch Braund"/>
    <x v="48"/>
    <x v="0"/>
    <x v="0"/>
    <n v="1485"/>
    <n v="259"/>
    <n v="404"/>
    <n v="384615"/>
    <n v="599940"/>
    <n v="222.75"/>
    <n v="384392.25"/>
    <x v="825"/>
    <n v="437147.94999999995"/>
    <x v="1"/>
  </r>
  <r>
    <n v="827"/>
    <s v="Alasdair Klee"/>
    <x v="4"/>
    <x v="3"/>
    <x v="0"/>
    <n v="1503"/>
    <n v="126"/>
    <n v="431"/>
    <n v="189378"/>
    <n v="647793"/>
    <n v="225.45"/>
    <n v="189152.55"/>
    <x v="826"/>
    <n v="437316.65"/>
    <x v="1"/>
  </r>
  <r>
    <n v="828"/>
    <s v="Durward Ayris"/>
    <x v="54"/>
    <x v="1"/>
    <x v="0"/>
    <n v="1267"/>
    <n v="263"/>
    <n v="464"/>
    <n v="333221"/>
    <n v="587888"/>
    <n v="190.04999999999998"/>
    <n v="333030.95"/>
    <x v="827"/>
    <n v="438691.25"/>
    <x v="1"/>
  </r>
  <r>
    <n v="829"/>
    <s v="Gerardo Upham"/>
    <x v="19"/>
    <x v="3"/>
    <x v="0"/>
    <n v="1588"/>
    <n v="115"/>
    <n v="286"/>
    <n v="182620"/>
    <n v="454168"/>
    <n v="238.2"/>
    <n v="182381.8"/>
    <x v="828"/>
    <n v="443772.44999999995"/>
    <x v="1"/>
  </r>
  <r>
    <n v="830"/>
    <s v="Zandra D'Aguanno"/>
    <x v="58"/>
    <x v="2"/>
    <x v="1"/>
    <n v="1076"/>
    <n v="392"/>
    <n v="540"/>
    <n v="421792"/>
    <n v="581040"/>
    <n v="161.4"/>
    <n v="421630.6"/>
    <x v="829"/>
    <n v="443778.75"/>
    <x v="1"/>
  </r>
  <r>
    <n v="831"/>
    <s v="Shanda Jess"/>
    <x v="48"/>
    <x v="0"/>
    <x v="1"/>
    <n v="1973"/>
    <n v="236"/>
    <n v="400"/>
    <n v="465628"/>
    <n v="789200"/>
    <n v="295.95"/>
    <n v="465332.05"/>
    <x v="830"/>
    <n v="444249.9"/>
    <x v="1"/>
  </r>
  <r>
    <n v="832"/>
    <s v="Arlena Bunclark"/>
    <x v="2"/>
    <x v="1"/>
    <x v="1"/>
    <n v="1881"/>
    <n v="265"/>
    <n v="337"/>
    <n v="498465"/>
    <n v="633897"/>
    <n v="282.14999999999998"/>
    <n v="498182.85"/>
    <x v="831"/>
    <n v="444409.35"/>
    <x v="1"/>
  </r>
  <r>
    <n v="833"/>
    <s v="Arleen Liepins"/>
    <x v="43"/>
    <x v="4"/>
    <x v="1"/>
    <n v="1959"/>
    <n v="150"/>
    <n v="255"/>
    <n v="293850"/>
    <n v="499545"/>
    <n v="293.84999999999997"/>
    <n v="293556.15000000002"/>
    <x v="832"/>
    <n v="447210.75"/>
    <x v="1"/>
  </r>
  <r>
    <n v="834"/>
    <s v="Valentina Harley"/>
    <x v="18"/>
    <x v="2"/>
    <x v="1"/>
    <n v="2367"/>
    <n v="124"/>
    <n v="339"/>
    <n v="293508"/>
    <n v="802413"/>
    <n v="355.05"/>
    <n v="293152.95"/>
    <x v="833"/>
    <n v="447316.05"/>
    <x v="1"/>
  </r>
  <r>
    <n v="835"/>
    <s v="Buddy Pittwood"/>
    <x v="57"/>
    <x v="0"/>
    <x v="0"/>
    <n v="1640"/>
    <n v="332"/>
    <n v="502"/>
    <n v="544480"/>
    <n v="823280"/>
    <n v="246"/>
    <n v="544234"/>
    <x v="834"/>
    <n v="447513"/>
    <x v="1"/>
  </r>
  <r>
    <n v="836"/>
    <s v="Harris Furneaux"/>
    <x v="2"/>
    <x v="1"/>
    <x v="0"/>
    <n v="2437"/>
    <n v="322"/>
    <n v="482"/>
    <n v="784714"/>
    <n v="1174634"/>
    <n v="365.55"/>
    <n v="784348.45"/>
    <x v="835"/>
    <n v="447756.6"/>
    <x v="1"/>
  </r>
  <r>
    <n v="837"/>
    <s v="Doti Sexten"/>
    <x v="27"/>
    <x v="2"/>
    <x v="1"/>
    <n v="1650"/>
    <n v="120"/>
    <n v="300"/>
    <n v="198000"/>
    <n v="495000"/>
    <n v="247.5"/>
    <n v="197752.5"/>
    <x v="836"/>
    <n v="448204.5"/>
    <x v="1"/>
  </r>
  <r>
    <n v="838"/>
    <s v="Julianna Maps"/>
    <x v="14"/>
    <x v="1"/>
    <x v="1"/>
    <n v="1257"/>
    <n v="127"/>
    <n v="304"/>
    <n v="159639"/>
    <n v="382128"/>
    <n v="188.54999999999998"/>
    <n v="159450.45000000001"/>
    <x v="837"/>
    <n v="448779.5"/>
    <x v="1"/>
  </r>
  <r>
    <n v="839"/>
    <s v="Denys Tilzey"/>
    <x v="34"/>
    <x v="3"/>
    <x v="1"/>
    <n v="1734"/>
    <n v="316"/>
    <n v="283"/>
    <n v="547944"/>
    <n v="490722"/>
    <n v="260.09999999999997"/>
    <n v="547683.9"/>
    <x v="838"/>
    <n v="450492.35"/>
    <x v="1"/>
  </r>
  <r>
    <n v="840"/>
    <s v="Pyotr Josskowitz"/>
    <x v="24"/>
    <x v="1"/>
    <x v="0"/>
    <n v="1265"/>
    <n v="268"/>
    <n v="528"/>
    <n v="339020"/>
    <n v="667920"/>
    <n v="189.75"/>
    <n v="338830.25"/>
    <x v="839"/>
    <n v="451302.25"/>
    <x v="1"/>
  </r>
  <r>
    <n v="841"/>
    <s v="Pavel Beeswing"/>
    <x v="31"/>
    <x v="2"/>
    <x v="0"/>
    <n v="2276"/>
    <n v="176"/>
    <n v="549"/>
    <n v="400576"/>
    <n v="1249524"/>
    <n v="341.4"/>
    <n v="400234.6"/>
    <x v="840"/>
    <n v="452032.65"/>
    <x v="1"/>
  </r>
  <r>
    <n v="842"/>
    <s v="Homere Ambrosio"/>
    <x v="44"/>
    <x v="0"/>
    <x v="0"/>
    <n v="2147"/>
    <n v="178"/>
    <n v="279"/>
    <n v="382166"/>
    <n v="599013"/>
    <n v="322.05"/>
    <n v="381843.95"/>
    <x v="841"/>
    <n v="452551.25"/>
    <x v="1"/>
  </r>
  <r>
    <n v="843"/>
    <s v="Tabitha Crellim"/>
    <x v="9"/>
    <x v="0"/>
    <x v="1"/>
    <n v="1898"/>
    <n v="155"/>
    <n v="298"/>
    <n v="294190"/>
    <n v="565604"/>
    <n v="284.7"/>
    <n v="293905.3"/>
    <x v="842"/>
    <n v="453509"/>
    <x v="1"/>
  </r>
  <r>
    <n v="844"/>
    <s v="Harriot Dewbury"/>
    <x v="36"/>
    <x v="4"/>
    <x v="1"/>
    <n v="1760"/>
    <n v="231"/>
    <n v="311"/>
    <n v="406560"/>
    <n v="547360"/>
    <n v="264"/>
    <n v="406296"/>
    <x v="843"/>
    <n v="455550.8"/>
    <x v="1"/>
  </r>
  <r>
    <n v="845"/>
    <s v="Sampson MacKessock"/>
    <x v="60"/>
    <x v="4"/>
    <x v="0"/>
    <n v="2417"/>
    <n v="155"/>
    <n v="246"/>
    <n v="374635"/>
    <n v="594582"/>
    <n v="362.55"/>
    <n v="374272.45"/>
    <x v="844"/>
    <n v="455910.35"/>
    <x v="1"/>
  </r>
  <r>
    <n v="846"/>
    <s v="Kenna Glencorse"/>
    <x v="23"/>
    <x v="4"/>
    <x v="1"/>
    <n v="2430"/>
    <n v="164"/>
    <n v="225"/>
    <n v="398520"/>
    <n v="546750"/>
    <n v="364.5"/>
    <n v="398155.5"/>
    <x v="845"/>
    <n v="456499.35"/>
    <x v="1"/>
  </r>
  <r>
    <n v="847"/>
    <s v="Eugenia Perri"/>
    <x v="25"/>
    <x v="4"/>
    <x v="1"/>
    <n v="1760"/>
    <n v="320"/>
    <n v="304"/>
    <n v="563200"/>
    <n v="535040"/>
    <n v="264"/>
    <n v="562936"/>
    <x v="846"/>
    <n v="456933.9"/>
    <x v="1"/>
  </r>
  <r>
    <n v="848"/>
    <s v="Benedetto McCathie"/>
    <x v="43"/>
    <x v="4"/>
    <x v="0"/>
    <n v="1108"/>
    <n v="226"/>
    <n v="234"/>
    <n v="250408"/>
    <n v="259272"/>
    <n v="166.2"/>
    <n v="250241.8"/>
    <x v="847"/>
    <n v="456986.45"/>
    <x v="1"/>
  </r>
  <r>
    <n v="849"/>
    <s v="Lazaro Gartshore"/>
    <x v="35"/>
    <x v="1"/>
    <x v="0"/>
    <n v="2002"/>
    <n v="334"/>
    <n v="420"/>
    <n v="668668"/>
    <n v="840840"/>
    <n v="300.3"/>
    <n v="668367.69999999995"/>
    <x v="848"/>
    <n v="457380.6"/>
    <x v="1"/>
  </r>
  <r>
    <n v="850"/>
    <s v="Pandora Brownell"/>
    <x v="8"/>
    <x v="3"/>
    <x v="1"/>
    <n v="2270"/>
    <n v="393"/>
    <n v="269"/>
    <n v="892110"/>
    <n v="610630"/>
    <n v="340.5"/>
    <n v="891769.5"/>
    <x v="849"/>
    <n v="458031.95"/>
    <x v="1"/>
  </r>
  <r>
    <n v="851"/>
    <s v="Francis Chaldecott"/>
    <x v="11"/>
    <x v="4"/>
    <x v="0"/>
    <n v="2356"/>
    <n v="184"/>
    <n v="539"/>
    <n v="433504"/>
    <n v="1269884"/>
    <n v="353.4"/>
    <n v="433150.6"/>
    <x v="850"/>
    <n v="458640.45"/>
    <x v="1"/>
  </r>
  <r>
    <n v="852"/>
    <s v="Eleni Gosker"/>
    <x v="57"/>
    <x v="0"/>
    <x v="1"/>
    <n v="1376"/>
    <n v="240"/>
    <n v="373"/>
    <n v="330240"/>
    <n v="513248"/>
    <n v="206.4"/>
    <n v="330033.59999999998"/>
    <x v="851"/>
    <n v="458891.8"/>
    <x v="1"/>
  </r>
  <r>
    <n v="853"/>
    <s v="Rich McAvaddy"/>
    <x v="41"/>
    <x v="4"/>
    <x v="0"/>
    <n v="2279"/>
    <n v="141"/>
    <n v="317"/>
    <n v="321339"/>
    <n v="722443"/>
    <n v="341.84999999999997"/>
    <n v="320997.15000000002"/>
    <x v="852"/>
    <n v="459187.15"/>
    <x v="1"/>
  </r>
  <r>
    <n v="854"/>
    <s v="Taryn Jentet"/>
    <x v="64"/>
    <x v="1"/>
    <x v="1"/>
    <n v="1894"/>
    <n v="352"/>
    <n v="276"/>
    <n v="666688"/>
    <n v="522744"/>
    <n v="284.09999999999997"/>
    <n v="666403.9"/>
    <x v="853"/>
    <n v="459793.55"/>
    <x v="1"/>
  </r>
  <r>
    <n v="855"/>
    <s v="Preston Zannutti"/>
    <x v="33"/>
    <x v="1"/>
    <x v="0"/>
    <n v="1820"/>
    <n v="246"/>
    <n v="399"/>
    <n v="447720"/>
    <n v="726180"/>
    <n v="273"/>
    <n v="447447"/>
    <x v="854"/>
    <n v="464736.65"/>
    <x v="1"/>
  </r>
  <r>
    <n v="856"/>
    <s v="Tabor Feld"/>
    <x v="2"/>
    <x v="1"/>
    <x v="0"/>
    <n v="2102"/>
    <n v="197"/>
    <n v="451"/>
    <n v="414094"/>
    <n v="948002"/>
    <n v="315.3"/>
    <n v="413778.7"/>
    <x v="855"/>
    <n v="465036.55"/>
    <x v="1"/>
  </r>
  <r>
    <n v="857"/>
    <s v="Lexie De Mitris"/>
    <x v="18"/>
    <x v="2"/>
    <x v="1"/>
    <n v="2388"/>
    <n v="357"/>
    <n v="463"/>
    <n v="852516"/>
    <n v="1105644"/>
    <n v="358.2"/>
    <n v="852157.8"/>
    <x v="856"/>
    <n v="466118.55"/>
    <x v="1"/>
  </r>
  <r>
    <n v="858"/>
    <s v="Tabina Lawson"/>
    <x v="3"/>
    <x v="2"/>
    <x v="1"/>
    <n v="2240"/>
    <n v="278"/>
    <n v="325"/>
    <n v="622720"/>
    <n v="728000"/>
    <n v="336"/>
    <n v="622384"/>
    <x v="857"/>
    <n v="467010.05"/>
    <x v="1"/>
  </r>
  <r>
    <n v="859"/>
    <s v="Ranee Yedy"/>
    <x v="39"/>
    <x v="4"/>
    <x v="1"/>
    <n v="2329"/>
    <n v="375"/>
    <n v="320"/>
    <n v="873375"/>
    <n v="745280"/>
    <n v="349.34999999999997"/>
    <n v="873025.65"/>
    <x v="858"/>
    <n v="468915.95"/>
    <x v="1"/>
  </r>
  <r>
    <n v="860"/>
    <s v="Eustacia Skakunas"/>
    <x v="51"/>
    <x v="3"/>
    <x v="1"/>
    <n v="1909"/>
    <n v="324"/>
    <n v="327"/>
    <n v="618516"/>
    <n v="624243"/>
    <n v="286.34999999999997"/>
    <n v="618229.65"/>
    <x v="859"/>
    <n v="469972.65"/>
    <x v="1"/>
  </r>
  <r>
    <n v="861"/>
    <s v="Ollie Gilyott"/>
    <x v="32"/>
    <x v="3"/>
    <x v="1"/>
    <n v="1740"/>
    <n v="293"/>
    <n v="310"/>
    <n v="509820"/>
    <n v="539400"/>
    <n v="261"/>
    <n v="509559"/>
    <x v="860"/>
    <n v="470345.85"/>
    <x v="1"/>
  </r>
  <r>
    <n v="862"/>
    <s v="Gardener Atcock"/>
    <x v="4"/>
    <x v="3"/>
    <x v="0"/>
    <n v="1034"/>
    <n v="160"/>
    <n v="384"/>
    <n v="165440"/>
    <n v="397056"/>
    <n v="155.1"/>
    <n v="165284.9"/>
    <x v="861"/>
    <n v="472501.35"/>
    <x v="1"/>
  </r>
  <r>
    <n v="863"/>
    <s v="Allsun Landon"/>
    <x v="34"/>
    <x v="3"/>
    <x v="1"/>
    <n v="1120"/>
    <n v="237"/>
    <n v="520"/>
    <n v="265440"/>
    <n v="582400"/>
    <n v="168"/>
    <n v="265272"/>
    <x v="862"/>
    <n v="472831.19999999995"/>
    <x v="1"/>
  </r>
  <r>
    <n v="864"/>
    <s v="Carling Larmuth"/>
    <x v="57"/>
    <x v="0"/>
    <x v="0"/>
    <n v="1975"/>
    <n v="306"/>
    <n v="515"/>
    <n v="604350"/>
    <n v="1017125"/>
    <n v="296.25"/>
    <n v="604053.75"/>
    <x v="863"/>
    <n v="473637.44999999995"/>
    <x v="1"/>
  </r>
  <r>
    <n v="865"/>
    <s v="Gale Blood"/>
    <x v="50"/>
    <x v="0"/>
    <x v="0"/>
    <n v="2229"/>
    <n v="240"/>
    <n v="251"/>
    <n v="534960"/>
    <n v="559479"/>
    <n v="334.34999999999997"/>
    <n v="534625.65"/>
    <x v="864"/>
    <n v="474841.35"/>
    <x v="1"/>
  </r>
  <r>
    <n v="866"/>
    <s v="Jordon Whittek"/>
    <x v="9"/>
    <x v="0"/>
    <x v="0"/>
    <n v="1871"/>
    <n v="163"/>
    <n v="278"/>
    <n v="304973"/>
    <n v="520138"/>
    <n v="280.64999999999998"/>
    <n v="304692.34999999998"/>
    <x v="865"/>
    <n v="477123.35"/>
    <x v="1"/>
  </r>
  <r>
    <n v="867"/>
    <s v="Dianne Georgeon"/>
    <x v="7"/>
    <x v="2"/>
    <x v="1"/>
    <n v="1464"/>
    <n v="204"/>
    <n v="460"/>
    <n v="298656"/>
    <n v="673440"/>
    <n v="219.6"/>
    <n v="298436.40000000002"/>
    <x v="866"/>
    <n v="477276.15"/>
    <x v="1"/>
  </r>
  <r>
    <n v="868"/>
    <s v="Jamima Doorey"/>
    <x v="62"/>
    <x v="0"/>
    <x v="1"/>
    <n v="1725"/>
    <n v="294"/>
    <n v="333"/>
    <n v="507150"/>
    <n v="574425"/>
    <n v="258.75"/>
    <n v="506891.25"/>
    <x v="867"/>
    <n v="477530.1"/>
    <x v="1"/>
  </r>
  <r>
    <n v="869"/>
    <s v="Lynea Dimitrescu"/>
    <x v="52"/>
    <x v="0"/>
    <x v="1"/>
    <n v="2444"/>
    <n v="178"/>
    <n v="352"/>
    <n v="435032"/>
    <n v="860288"/>
    <n v="366.59999999999997"/>
    <n v="434665.4"/>
    <x v="868"/>
    <n v="478010.4"/>
    <x v="1"/>
  </r>
  <r>
    <n v="870"/>
    <s v="Lukas Curcher"/>
    <x v="22"/>
    <x v="3"/>
    <x v="0"/>
    <n v="2068"/>
    <n v="294"/>
    <n v="385"/>
    <n v="607992"/>
    <n v="796180"/>
    <n v="310.2"/>
    <n v="607681.80000000005"/>
    <x v="869"/>
    <n v="478301.4"/>
    <x v="1"/>
  </r>
  <r>
    <n v="871"/>
    <s v="Jory Shorter"/>
    <x v="8"/>
    <x v="3"/>
    <x v="0"/>
    <n v="1588"/>
    <n v="108"/>
    <n v="382"/>
    <n v="171504"/>
    <n v="606616"/>
    <n v="238.2"/>
    <n v="171265.8"/>
    <x v="870"/>
    <n v="479204.55"/>
    <x v="1"/>
  </r>
  <r>
    <n v="872"/>
    <s v="Rollo Sheehy"/>
    <x v="68"/>
    <x v="1"/>
    <x v="0"/>
    <n v="1202"/>
    <n v="276"/>
    <n v="364"/>
    <n v="331752"/>
    <n v="437528"/>
    <n v="180.29999999999998"/>
    <n v="331571.7"/>
    <x v="871"/>
    <n v="479886.45"/>
    <x v="1"/>
  </r>
  <r>
    <n v="873"/>
    <s v="Brianne Andreichik"/>
    <x v="14"/>
    <x v="1"/>
    <x v="1"/>
    <n v="2352"/>
    <n v="257"/>
    <n v="532"/>
    <n v="604464"/>
    <n v="1251264"/>
    <n v="352.8"/>
    <n v="604111.19999999995"/>
    <x v="872"/>
    <n v="480497.65"/>
    <x v="1"/>
  </r>
  <r>
    <n v="874"/>
    <s v="Parke Gauson"/>
    <x v="25"/>
    <x v="4"/>
    <x v="0"/>
    <n v="2109"/>
    <n v="229"/>
    <n v="366"/>
    <n v="482961"/>
    <n v="771894"/>
    <n v="316.34999999999997"/>
    <n v="482644.65"/>
    <x v="873"/>
    <n v="481558"/>
    <x v="1"/>
  </r>
  <r>
    <n v="875"/>
    <s v="Angie Messham"/>
    <x v="35"/>
    <x v="1"/>
    <x v="1"/>
    <n v="2447"/>
    <n v="293"/>
    <n v="258"/>
    <n v="716971"/>
    <n v="631326"/>
    <n v="367.05"/>
    <n v="716603.95"/>
    <x v="874"/>
    <n v="482473.8"/>
    <x v="1"/>
  </r>
  <r>
    <n v="876"/>
    <s v="Dulcinea Cardoo"/>
    <x v="19"/>
    <x v="3"/>
    <x v="1"/>
    <n v="1542"/>
    <n v="256"/>
    <n v="458"/>
    <n v="394752"/>
    <n v="706236"/>
    <n v="231.29999999999998"/>
    <n v="394520.7"/>
    <x v="875"/>
    <n v="482908"/>
    <x v="1"/>
  </r>
  <r>
    <n v="877"/>
    <s v="Nerty Tripet"/>
    <x v="5"/>
    <x v="4"/>
    <x v="1"/>
    <n v="1483"/>
    <n v="121"/>
    <n v="273"/>
    <n v="179443"/>
    <n v="404859"/>
    <n v="222.45"/>
    <n v="179220.55"/>
    <x v="876"/>
    <n v="483015.7"/>
    <x v="1"/>
  </r>
  <r>
    <n v="878"/>
    <s v="Ingrim Tither"/>
    <x v="3"/>
    <x v="2"/>
    <x v="0"/>
    <n v="1505"/>
    <n v="127"/>
    <n v="424"/>
    <n v="191135"/>
    <n v="638120"/>
    <n v="225.75"/>
    <n v="190909.25"/>
    <x v="877"/>
    <n v="487550.45"/>
    <x v="1"/>
  </r>
  <r>
    <n v="879"/>
    <s v="Harriette Eshelby"/>
    <x v="57"/>
    <x v="0"/>
    <x v="1"/>
    <n v="2402"/>
    <n v="186"/>
    <n v="212"/>
    <n v="446772"/>
    <n v="509224"/>
    <n v="360.3"/>
    <n v="446411.7"/>
    <x v="878"/>
    <n v="489917.4"/>
    <x v="1"/>
  </r>
  <r>
    <n v="880"/>
    <s v="Saundra Goldstein"/>
    <x v="10"/>
    <x v="2"/>
    <x v="1"/>
    <n v="1206"/>
    <n v="257"/>
    <n v="504"/>
    <n v="309942"/>
    <n v="607824"/>
    <n v="180.9"/>
    <n v="309761.09999999998"/>
    <x v="879"/>
    <n v="491901.8"/>
    <x v="1"/>
  </r>
  <r>
    <n v="881"/>
    <s v="Jarred Lovelace"/>
    <x v="17"/>
    <x v="0"/>
    <x v="0"/>
    <n v="1173"/>
    <n v="183"/>
    <n v="397"/>
    <n v="214659"/>
    <n v="465681"/>
    <n v="175.95"/>
    <n v="214483.05"/>
    <x v="880"/>
    <n v="495769.94999999995"/>
    <x v="1"/>
  </r>
  <r>
    <n v="882"/>
    <s v="Bogey Hutchings"/>
    <x v="31"/>
    <x v="2"/>
    <x v="0"/>
    <n v="2368"/>
    <n v="115"/>
    <n v="510"/>
    <n v="272320"/>
    <n v="1207680"/>
    <n v="355.2"/>
    <n v="271964.79999999999"/>
    <x v="881"/>
    <n v="497387.3"/>
    <x v="1"/>
  </r>
  <r>
    <n v="883"/>
    <s v="Cyrillus Caulder"/>
    <x v="63"/>
    <x v="1"/>
    <x v="0"/>
    <n v="1707"/>
    <n v="270"/>
    <n v="236"/>
    <n v="460890"/>
    <n v="402852"/>
    <n v="256.05"/>
    <n v="460633.95"/>
    <x v="882"/>
    <n v="501014.85"/>
    <x v="1"/>
  </r>
  <r>
    <n v="884"/>
    <s v="Roddie Mullaney"/>
    <x v="18"/>
    <x v="2"/>
    <x v="0"/>
    <n v="2277"/>
    <n v="376"/>
    <n v="226"/>
    <n v="856152"/>
    <n v="514602"/>
    <n v="341.55"/>
    <n v="855810.45"/>
    <x v="883"/>
    <n v="501497.55000000005"/>
    <x v="1"/>
  </r>
  <r>
    <n v="885"/>
    <s v="Donni Croxford"/>
    <x v="26"/>
    <x v="3"/>
    <x v="1"/>
    <n v="1469"/>
    <n v="190"/>
    <n v="348"/>
    <n v="279110"/>
    <n v="511212"/>
    <n v="220.35"/>
    <n v="278889.65000000002"/>
    <x v="884"/>
    <n v="503212.15"/>
    <x v="1"/>
  </r>
  <r>
    <n v="886"/>
    <s v="Kristan Comellini"/>
    <x v="56"/>
    <x v="0"/>
    <x v="1"/>
    <n v="1029"/>
    <n v="312"/>
    <n v="477"/>
    <n v="321048"/>
    <n v="490833"/>
    <n v="154.35"/>
    <n v="320893.65000000002"/>
    <x v="885"/>
    <n v="504982.35"/>
    <x v="1"/>
  </r>
  <r>
    <n v="887"/>
    <s v="Chrisse Eltune"/>
    <x v="62"/>
    <x v="0"/>
    <x v="0"/>
    <n v="1951"/>
    <n v="111"/>
    <n v="335"/>
    <n v="216561"/>
    <n v="653585"/>
    <n v="292.64999999999998"/>
    <n v="216268.35"/>
    <x v="886"/>
    <n v="506143.2"/>
    <x v="1"/>
  </r>
  <r>
    <n v="888"/>
    <s v="Miriam Creaven"/>
    <x v="38"/>
    <x v="3"/>
    <x v="1"/>
    <n v="1190"/>
    <n v="266"/>
    <n v="377"/>
    <n v="316540"/>
    <n v="448630"/>
    <n v="178.5"/>
    <n v="316361.5"/>
    <x v="887"/>
    <n v="508572.05000000005"/>
    <x v="1"/>
  </r>
  <r>
    <n v="889"/>
    <s v="Clementine Bilfoot"/>
    <x v="13"/>
    <x v="0"/>
    <x v="1"/>
    <n v="1514"/>
    <n v="294"/>
    <n v="203"/>
    <n v="445116"/>
    <n v="307342"/>
    <n v="227.1"/>
    <n v="444888.9"/>
    <x v="888"/>
    <n v="508929.95"/>
    <x v="1"/>
  </r>
  <r>
    <n v="890"/>
    <s v="Caresse Nevins"/>
    <x v="37"/>
    <x v="4"/>
    <x v="1"/>
    <n v="1084"/>
    <n v="269"/>
    <n v="539"/>
    <n v="291596"/>
    <n v="584276"/>
    <n v="162.6"/>
    <n v="291433.40000000002"/>
    <x v="889"/>
    <n v="509260.05"/>
    <x v="1"/>
  </r>
  <r>
    <n v="891"/>
    <s v="Winni Freschini"/>
    <x v="27"/>
    <x v="2"/>
    <x v="1"/>
    <n v="2393"/>
    <n v="328"/>
    <n v="278"/>
    <n v="784904"/>
    <n v="665254"/>
    <n v="358.95"/>
    <n v="784545.05"/>
    <x v="890"/>
    <n v="509598.30000000005"/>
    <x v="1"/>
  </r>
  <r>
    <n v="892"/>
    <s v="Abby MacKereth"/>
    <x v="18"/>
    <x v="2"/>
    <x v="0"/>
    <n v="1113"/>
    <n v="258"/>
    <n v="476"/>
    <n v="287154"/>
    <n v="529788"/>
    <n v="166.95"/>
    <n v="286987.05"/>
    <x v="891"/>
    <n v="510978.6"/>
    <x v="1"/>
  </r>
  <r>
    <n v="893"/>
    <s v="Tessi Costigan"/>
    <x v="62"/>
    <x v="0"/>
    <x v="1"/>
    <n v="1871"/>
    <n v="107"/>
    <n v="518"/>
    <n v="200197"/>
    <n v="969178"/>
    <n v="280.64999999999998"/>
    <n v="199916.35"/>
    <x v="892"/>
    <n v="531931.05000000005"/>
    <x v="1"/>
  </r>
  <r>
    <n v="894"/>
    <s v="Carolynn De Angelo"/>
    <x v="45"/>
    <x v="2"/>
    <x v="1"/>
    <n v="1638"/>
    <n v="167"/>
    <n v="280"/>
    <n v="273546"/>
    <n v="458640"/>
    <n v="245.7"/>
    <n v="273300.3"/>
    <x v="893"/>
    <n v="533855.69999999995"/>
    <x v="1"/>
  </r>
  <r>
    <n v="895"/>
    <s v="Josiah Yurkov"/>
    <x v="60"/>
    <x v="4"/>
    <x v="0"/>
    <n v="2367"/>
    <n v="306"/>
    <n v="282"/>
    <n v="724302"/>
    <n v="667494"/>
    <n v="355.05"/>
    <n v="723946.95"/>
    <x v="894"/>
    <n v="534084.85"/>
    <x v="1"/>
  </r>
  <r>
    <n v="896"/>
    <s v="Pooh Tuddenham"/>
    <x v="44"/>
    <x v="0"/>
    <x v="1"/>
    <n v="1358"/>
    <n v="299"/>
    <n v="392"/>
    <n v="406042"/>
    <n v="532336"/>
    <n v="203.7"/>
    <n v="405838.3"/>
    <x v="895"/>
    <n v="534223.30000000005"/>
    <x v="1"/>
  </r>
  <r>
    <n v="897"/>
    <s v="Iolanthe Sogg"/>
    <x v="23"/>
    <x v="4"/>
    <x v="1"/>
    <n v="2008"/>
    <n v="213"/>
    <n v="221"/>
    <n v="427704"/>
    <n v="443768"/>
    <n v="301.2"/>
    <n v="427402.8"/>
    <x v="896"/>
    <n v="535909"/>
    <x v="1"/>
  </r>
  <r>
    <n v="898"/>
    <s v="Matty Merwe"/>
    <x v="44"/>
    <x v="0"/>
    <x v="0"/>
    <n v="1441"/>
    <n v="394"/>
    <n v="416"/>
    <n v="567754"/>
    <n v="599456"/>
    <n v="216.15"/>
    <n v="567537.85"/>
    <x v="897"/>
    <n v="536310.75"/>
    <x v="1"/>
  </r>
  <r>
    <n v="899"/>
    <s v="Ambros Rings"/>
    <x v="37"/>
    <x v="4"/>
    <x v="0"/>
    <n v="1785"/>
    <n v="245"/>
    <n v="208"/>
    <n v="437325"/>
    <n v="371280"/>
    <n v="267.75"/>
    <n v="437057.25"/>
    <x v="898"/>
    <n v="537068.44999999995"/>
    <x v="1"/>
  </r>
  <r>
    <n v="900"/>
    <s v="Nicky Daoust"/>
    <x v="18"/>
    <x v="2"/>
    <x v="1"/>
    <n v="2022"/>
    <n v="379"/>
    <n v="313"/>
    <n v="766338"/>
    <n v="632886"/>
    <n v="303.3"/>
    <n v="766034.7"/>
    <x v="899"/>
    <n v="538876.80000000005"/>
    <x v="1"/>
  </r>
  <r>
    <n v="901"/>
    <s v="Riannon Strowthers"/>
    <x v="39"/>
    <x v="4"/>
    <x v="1"/>
    <n v="1865"/>
    <n v="280"/>
    <n v="241"/>
    <n v="522200"/>
    <n v="449465"/>
    <n v="279.75"/>
    <n v="521920.25"/>
    <x v="900"/>
    <n v="539052.30000000005"/>
    <x v="1"/>
  </r>
  <r>
    <n v="902"/>
    <s v="Hilda D'Antuoni"/>
    <x v="26"/>
    <x v="3"/>
    <x v="1"/>
    <n v="1729"/>
    <n v="239"/>
    <n v="367"/>
    <n v="413231"/>
    <n v="634543"/>
    <n v="259.34999999999997"/>
    <n v="412971.65"/>
    <x v="901"/>
    <n v="539171.6"/>
    <x v="1"/>
  </r>
  <r>
    <n v="903"/>
    <s v="Rurik Comben"/>
    <x v="4"/>
    <x v="3"/>
    <x v="0"/>
    <n v="2173"/>
    <n v="320"/>
    <n v="548"/>
    <n v="695360"/>
    <n v="1190804"/>
    <n v="325.95"/>
    <n v="695034.05"/>
    <x v="902"/>
    <n v="539214.30000000005"/>
    <x v="1"/>
  </r>
  <r>
    <n v="904"/>
    <s v="Maribel Howchin"/>
    <x v="65"/>
    <x v="4"/>
    <x v="1"/>
    <n v="1638"/>
    <n v="155"/>
    <n v="399"/>
    <n v="253890"/>
    <n v="653562"/>
    <n v="245.7"/>
    <n v="253644.3"/>
    <x v="903"/>
    <n v="542335.35"/>
    <x v="1"/>
  </r>
  <r>
    <n v="905"/>
    <s v="Stephanus Burchell"/>
    <x v="6"/>
    <x v="3"/>
    <x v="0"/>
    <n v="2419"/>
    <n v="396"/>
    <n v="526"/>
    <n v="957924"/>
    <n v="1272394"/>
    <n v="362.84999999999997"/>
    <n v="957561.15"/>
    <x v="904"/>
    <n v="543794.85"/>
    <x v="1"/>
  </r>
  <r>
    <n v="906"/>
    <s v="Sid Berthelmot"/>
    <x v="54"/>
    <x v="1"/>
    <x v="0"/>
    <n v="1883"/>
    <n v="283"/>
    <n v="406"/>
    <n v="532889"/>
    <n v="764498"/>
    <n v="282.45"/>
    <n v="532606.55000000005"/>
    <x v="905"/>
    <n v="545088.15"/>
    <x v="1"/>
  </r>
  <r>
    <n v="907"/>
    <s v="Dirk Eastgate"/>
    <x v="42"/>
    <x v="3"/>
    <x v="0"/>
    <n v="2034"/>
    <n v="142"/>
    <n v="479"/>
    <n v="288828"/>
    <n v="974286"/>
    <n v="305.09999999999997"/>
    <n v="288522.90000000002"/>
    <x v="906"/>
    <n v="548678.40000000002"/>
    <x v="1"/>
  </r>
  <r>
    <n v="908"/>
    <s v="Griffy Extence"/>
    <x v="44"/>
    <x v="0"/>
    <x v="0"/>
    <n v="2459"/>
    <n v="394"/>
    <n v="271"/>
    <n v="968846"/>
    <n v="666389"/>
    <n v="368.84999999999997"/>
    <n v="968477.15"/>
    <x v="907"/>
    <n v="549735.5"/>
    <x v="1"/>
  </r>
  <r>
    <n v="909"/>
    <s v="Celisse Northridge"/>
    <x v="37"/>
    <x v="4"/>
    <x v="1"/>
    <n v="2346"/>
    <n v="247"/>
    <n v="531"/>
    <n v="579462"/>
    <n v="1245726"/>
    <n v="351.9"/>
    <n v="579110.1"/>
    <x v="908"/>
    <n v="550559.44999999995"/>
    <x v="1"/>
  </r>
  <r>
    <n v="910"/>
    <s v="Dixie Jillitt"/>
    <x v="18"/>
    <x v="2"/>
    <x v="1"/>
    <n v="1044"/>
    <n v="234"/>
    <n v="476"/>
    <n v="244296"/>
    <n v="496944"/>
    <n v="156.6"/>
    <n v="244139.4"/>
    <x v="909"/>
    <n v="552351.15"/>
    <x v="1"/>
  </r>
  <r>
    <n v="911"/>
    <s v="Richmond Ferryman"/>
    <x v="25"/>
    <x v="4"/>
    <x v="0"/>
    <n v="1928"/>
    <n v="295"/>
    <n v="509"/>
    <n v="568760"/>
    <n v="981352"/>
    <n v="289.2"/>
    <n v="568470.80000000005"/>
    <x v="910"/>
    <n v="560213.55000000005"/>
    <x v="1"/>
  </r>
  <r>
    <n v="912"/>
    <s v="Raffaello Warnock"/>
    <x v="36"/>
    <x v="4"/>
    <x v="0"/>
    <n v="2243"/>
    <n v="206"/>
    <n v="304"/>
    <n v="462058"/>
    <n v="681872"/>
    <n v="336.45"/>
    <n v="461721.55"/>
    <x v="911"/>
    <n v="560577.25"/>
    <x v="1"/>
  </r>
  <r>
    <n v="913"/>
    <s v="Jenna Shall"/>
    <x v="26"/>
    <x v="3"/>
    <x v="1"/>
    <n v="1209"/>
    <n v="389"/>
    <n v="204"/>
    <n v="470301"/>
    <n v="246636"/>
    <n v="181.35"/>
    <n v="470119.65"/>
    <x v="912"/>
    <n v="562370.85"/>
    <x v="1"/>
  </r>
  <r>
    <n v="914"/>
    <s v="Costa Skehens"/>
    <x v="64"/>
    <x v="1"/>
    <x v="0"/>
    <n v="1522"/>
    <n v="329"/>
    <n v="500"/>
    <n v="500738"/>
    <n v="761000"/>
    <n v="228.29999999999998"/>
    <n v="500509.7"/>
    <x v="913"/>
    <n v="563083.35"/>
    <x v="1"/>
  </r>
  <r>
    <n v="915"/>
    <s v="Titus Bothwell"/>
    <x v="20"/>
    <x v="3"/>
    <x v="0"/>
    <n v="2354"/>
    <n v="394"/>
    <n v="494"/>
    <n v="927476"/>
    <n v="1162876"/>
    <n v="353.09999999999997"/>
    <n v="927122.9"/>
    <x v="914"/>
    <n v="565047.65"/>
    <x v="1"/>
  </r>
  <r>
    <n v="916"/>
    <s v="Stephen Donald"/>
    <x v="63"/>
    <x v="1"/>
    <x v="0"/>
    <n v="2107"/>
    <n v="351"/>
    <n v="447"/>
    <n v="739557"/>
    <n v="941829"/>
    <n v="316.05"/>
    <n v="739240.95"/>
    <x v="915"/>
    <n v="567742.5"/>
    <x v="1"/>
  </r>
  <r>
    <n v="917"/>
    <s v="Fritz Hickisson"/>
    <x v="66"/>
    <x v="4"/>
    <x v="0"/>
    <n v="1500"/>
    <n v="323"/>
    <n v="513"/>
    <n v="484500"/>
    <n v="769500"/>
    <n v="225"/>
    <n v="484275"/>
    <x v="916"/>
    <n v="567884.55000000005"/>
    <x v="1"/>
  </r>
  <r>
    <n v="918"/>
    <s v="Salomon Ivakhno"/>
    <x v="12"/>
    <x v="4"/>
    <x v="0"/>
    <n v="1697"/>
    <n v="143"/>
    <n v="507"/>
    <n v="242671"/>
    <n v="860379"/>
    <n v="254.54999999999998"/>
    <n v="242416.45"/>
    <x v="917"/>
    <n v="569234.25"/>
    <x v="1"/>
  </r>
  <r>
    <n v="919"/>
    <s v="Hugo Bickmore"/>
    <x v="4"/>
    <x v="3"/>
    <x v="0"/>
    <n v="1778"/>
    <n v="295"/>
    <n v="265"/>
    <n v="524510"/>
    <n v="471170"/>
    <n v="266.7"/>
    <n v="524243.3"/>
    <x v="918"/>
    <n v="571943.75"/>
    <x v="1"/>
  </r>
  <r>
    <n v="920"/>
    <s v="Jerrold Haines"/>
    <x v="51"/>
    <x v="3"/>
    <x v="0"/>
    <n v="1895"/>
    <n v="300"/>
    <n v="250"/>
    <n v="568500"/>
    <n v="473750"/>
    <n v="284.25"/>
    <n v="568215.75"/>
    <x v="919"/>
    <n v="572018.55000000005"/>
    <x v="1"/>
  </r>
  <r>
    <n v="921"/>
    <s v="Rafael Danzey"/>
    <x v="27"/>
    <x v="2"/>
    <x v="0"/>
    <n v="2347"/>
    <n v="225"/>
    <n v="469"/>
    <n v="528075"/>
    <n v="1100743"/>
    <n v="352.05"/>
    <n v="527722.94999999995"/>
    <x v="920"/>
    <n v="573020.05000000005"/>
    <x v="1"/>
  </r>
  <r>
    <n v="922"/>
    <s v="Eduino Malec"/>
    <x v="2"/>
    <x v="1"/>
    <x v="0"/>
    <n v="1189"/>
    <n v="208"/>
    <n v="337"/>
    <n v="247312"/>
    <n v="400693"/>
    <n v="178.35"/>
    <n v="247133.65"/>
    <x v="921"/>
    <n v="574678.94999999995"/>
    <x v="1"/>
  </r>
  <r>
    <n v="923"/>
    <s v="Ginevra Villa"/>
    <x v="28"/>
    <x v="1"/>
    <x v="1"/>
    <n v="2038"/>
    <n v="249"/>
    <n v="389"/>
    <n v="507462"/>
    <n v="792782"/>
    <n v="305.7"/>
    <n v="507156.3"/>
    <x v="922"/>
    <n v="580164.30000000005"/>
    <x v="1"/>
  </r>
  <r>
    <n v="924"/>
    <s v="Horatio Rabl"/>
    <x v="8"/>
    <x v="3"/>
    <x v="0"/>
    <n v="1347"/>
    <n v="343"/>
    <n v="425"/>
    <n v="462021"/>
    <n v="572475"/>
    <n v="202.04999999999998"/>
    <n v="461818.95"/>
    <x v="923"/>
    <n v="580985.59999999998"/>
    <x v="1"/>
  </r>
  <r>
    <n v="925"/>
    <s v="Oberon Sudworth"/>
    <x v="54"/>
    <x v="1"/>
    <x v="0"/>
    <n v="2153"/>
    <n v="130"/>
    <n v="418"/>
    <n v="279890"/>
    <n v="899954"/>
    <n v="322.95"/>
    <n v="279567.05"/>
    <x v="924"/>
    <n v="581970.25"/>
    <x v="1"/>
  </r>
  <r>
    <n v="926"/>
    <s v="Stanislas Martinovic"/>
    <x v="24"/>
    <x v="1"/>
    <x v="0"/>
    <n v="2148"/>
    <n v="365"/>
    <n v="521"/>
    <n v="784020"/>
    <n v="1119108"/>
    <n v="322.2"/>
    <n v="783697.8"/>
    <x v="925"/>
    <n v="584036.69999999995"/>
    <x v="1"/>
  </r>
  <r>
    <n v="927"/>
    <s v="Cordie Attoc"/>
    <x v="7"/>
    <x v="2"/>
    <x v="0"/>
    <n v="1445"/>
    <n v="130"/>
    <n v="296"/>
    <n v="187850"/>
    <n v="427720"/>
    <n v="216.75"/>
    <n v="187633.25"/>
    <x v="926"/>
    <n v="585103.30000000005"/>
    <x v="1"/>
  </r>
  <r>
    <n v="928"/>
    <s v="Callida Cockrell"/>
    <x v="33"/>
    <x v="1"/>
    <x v="1"/>
    <n v="2466"/>
    <n v="128"/>
    <n v="308"/>
    <n v="315648"/>
    <n v="759528"/>
    <n v="369.9"/>
    <n v="315278.09999999998"/>
    <x v="927"/>
    <n v="587509.5"/>
    <x v="1"/>
  </r>
  <r>
    <n v="929"/>
    <s v="Heindrick Hairsnape"/>
    <x v="37"/>
    <x v="4"/>
    <x v="0"/>
    <n v="1419"/>
    <n v="191"/>
    <n v="463"/>
    <n v="271029"/>
    <n v="656997"/>
    <n v="212.85"/>
    <n v="270816.15000000002"/>
    <x v="928"/>
    <n v="588908.80000000005"/>
    <x v="1"/>
  </r>
  <r>
    <n v="930"/>
    <s v="Bobbee Gillooly"/>
    <x v="59"/>
    <x v="4"/>
    <x v="1"/>
    <n v="1398"/>
    <n v="303"/>
    <n v="229"/>
    <n v="423594"/>
    <n v="320142"/>
    <n v="209.7"/>
    <n v="423384.3"/>
    <x v="929"/>
    <n v="591297.35"/>
    <x v="1"/>
  </r>
  <r>
    <n v="931"/>
    <s v="Kenny Labrone"/>
    <x v="11"/>
    <x v="4"/>
    <x v="0"/>
    <n v="1090"/>
    <n v="354"/>
    <n v="277"/>
    <n v="385860"/>
    <n v="301930"/>
    <n v="163.5"/>
    <n v="385696.5"/>
    <x v="930"/>
    <n v="595406.9"/>
    <x v="1"/>
  </r>
  <r>
    <n v="932"/>
    <s v="Alonso Barff"/>
    <x v="48"/>
    <x v="0"/>
    <x v="0"/>
    <n v="1284"/>
    <n v="399"/>
    <n v="383"/>
    <n v="512316"/>
    <n v="491772"/>
    <n v="192.6"/>
    <n v="512123.4"/>
    <x v="931"/>
    <n v="595483.5"/>
    <x v="1"/>
  </r>
  <r>
    <n v="933"/>
    <s v="Freida Curr"/>
    <x v="23"/>
    <x v="4"/>
    <x v="1"/>
    <n v="2484"/>
    <n v="265"/>
    <n v="411"/>
    <n v="658260"/>
    <n v="1020924"/>
    <n v="372.59999999999997"/>
    <n v="657887.4"/>
    <x v="932"/>
    <n v="597643.55000000005"/>
    <x v="1"/>
  </r>
  <r>
    <n v="934"/>
    <s v="Ethelda Rix"/>
    <x v="17"/>
    <x v="0"/>
    <x v="1"/>
    <n v="1533"/>
    <n v="227"/>
    <n v="200"/>
    <n v="347991"/>
    <n v="306600"/>
    <n v="229.95"/>
    <n v="347761.05"/>
    <x v="933"/>
    <n v="606797.85"/>
    <x v="1"/>
  </r>
  <r>
    <n v="935"/>
    <s v="Alard Bleesing"/>
    <x v="35"/>
    <x v="1"/>
    <x v="0"/>
    <n v="2136"/>
    <n v="272"/>
    <n v="418"/>
    <n v="580992"/>
    <n v="892848"/>
    <n v="320.39999999999998"/>
    <n v="580671.6"/>
    <x v="934"/>
    <n v="607875"/>
    <x v="1"/>
  </r>
  <r>
    <n v="936"/>
    <s v="Merrel Biskupiak"/>
    <x v="15"/>
    <x v="4"/>
    <x v="0"/>
    <n v="2120"/>
    <n v="271"/>
    <n v="471"/>
    <n v="574520"/>
    <n v="998520"/>
    <n v="318"/>
    <n v="574202"/>
    <x v="935"/>
    <n v="608605.80000000005"/>
    <x v="1"/>
  </r>
  <r>
    <n v="937"/>
    <s v="Bethina Vaissiere"/>
    <x v="7"/>
    <x v="2"/>
    <x v="1"/>
    <n v="2059"/>
    <n v="348"/>
    <n v="409"/>
    <n v="716532"/>
    <n v="842131"/>
    <n v="308.84999999999997"/>
    <n v="716223.15"/>
    <x v="936"/>
    <n v="610976.6"/>
    <x v="1"/>
  </r>
  <r>
    <n v="938"/>
    <s v="Filmer Murdy"/>
    <x v="30"/>
    <x v="0"/>
    <x v="0"/>
    <n v="2350"/>
    <n v="363"/>
    <n v="360"/>
    <n v="853050"/>
    <n v="846000"/>
    <n v="352.5"/>
    <n v="852697.5"/>
    <x v="937"/>
    <n v="611249.44999999995"/>
    <x v="1"/>
  </r>
  <r>
    <n v="939"/>
    <s v="Dulcie Gerb"/>
    <x v="0"/>
    <x v="0"/>
    <x v="1"/>
    <n v="1827"/>
    <n v="332"/>
    <n v="457"/>
    <n v="606564"/>
    <n v="834939"/>
    <n v="274.05"/>
    <n v="606289.94999999995"/>
    <x v="938"/>
    <n v="611340.80000000005"/>
    <x v="1"/>
  </r>
  <r>
    <n v="940"/>
    <s v="Maryl Tennant"/>
    <x v="0"/>
    <x v="0"/>
    <x v="1"/>
    <n v="2404"/>
    <n v="161"/>
    <n v="415"/>
    <n v="387044"/>
    <n v="997660"/>
    <n v="360.59999999999997"/>
    <n v="386683.4"/>
    <x v="939"/>
    <n v="611866.9"/>
    <x v="1"/>
  </r>
  <r>
    <n v="941"/>
    <s v="Kasper Cassie"/>
    <x v="66"/>
    <x v="4"/>
    <x v="0"/>
    <n v="1502"/>
    <n v="138"/>
    <n v="469"/>
    <n v="207276"/>
    <n v="704438"/>
    <n v="225.29999999999998"/>
    <n v="207050.7"/>
    <x v="940"/>
    <n v="612803.69999999995"/>
    <x v="1"/>
  </r>
  <r>
    <n v="942"/>
    <s v="Reinhold Caldecot"/>
    <x v="34"/>
    <x v="3"/>
    <x v="0"/>
    <n v="1678"/>
    <n v="177"/>
    <n v="495"/>
    <n v="297006"/>
    <n v="830610"/>
    <n v="251.7"/>
    <n v="296754.3"/>
    <x v="941"/>
    <n v="617962.55000000005"/>
    <x v="1"/>
  </r>
  <r>
    <n v="943"/>
    <s v="Haleigh Strange"/>
    <x v="22"/>
    <x v="3"/>
    <x v="0"/>
    <n v="1509"/>
    <n v="103"/>
    <n v="476"/>
    <n v="155427"/>
    <n v="718284"/>
    <n v="226.35"/>
    <n v="155200.65"/>
    <x v="942"/>
    <n v="620386.94999999995"/>
    <x v="1"/>
  </r>
  <r>
    <n v="944"/>
    <s v="Nessa Podbury"/>
    <x v="63"/>
    <x v="1"/>
    <x v="1"/>
    <n v="2031"/>
    <n v="308"/>
    <n v="307"/>
    <n v="625548"/>
    <n v="623517"/>
    <n v="304.64999999999998"/>
    <n v="625243.35"/>
    <x v="943"/>
    <n v="627230.25"/>
    <x v="1"/>
  </r>
  <r>
    <n v="945"/>
    <s v="Adela Cyples"/>
    <x v="6"/>
    <x v="3"/>
    <x v="1"/>
    <n v="1583"/>
    <n v="228"/>
    <n v="424"/>
    <n v="360924"/>
    <n v="671192"/>
    <n v="237.45"/>
    <n v="360686.55"/>
    <x v="944"/>
    <n v="627617.15"/>
    <x v="1"/>
  </r>
  <r>
    <n v="946"/>
    <s v="Pamella Cowton"/>
    <x v="69"/>
    <x v="3"/>
    <x v="1"/>
    <n v="1353"/>
    <n v="356"/>
    <n v="510"/>
    <n v="481668"/>
    <n v="690030"/>
    <n v="202.95"/>
    <n v="481465.05"/>
    <x v="945"/>
    <n v="632380.94999999995"/>
    <x v="1"/>
  </r>
  <r>
    <n v="947"/>
    <s v="Karlene O'Loughnan"/>
    <x v="41"/>
    <x v="4"/>
    <x v="1"/>
    <n v="2334"/>
    <n v="377"/>
    <n v="497"/>
    <n v="879918"/>
    <n v="1159998"/>
    <n v="350.09999999999997"/>
    <n v="879567.9"/>
    <x v="946"/>
    <n v="639841.35"/>
    <x v="1"/>
  </r>
  <r>
    <n v="948"/>
    <s v="Krystle Fisher"/>
    <x v="69"/>
    <x v="3"/>
    <x v="1"/>
    <n v="1528"/>
    <n v="209"/>
    <n v="369"/>
    <n v="319352"/>
    <n v="563832"/>
    <n v="229.2"/>
    <n v="319122.8"/>
    <x v="947"/>
    <n v="647152.80000000005"/>
    <x v="1"/>
  </r>
  <r>
    <n v="949"/>
    <s v="Kirstin Bonds"/>
    <x v="37"/>
    <x v="4"/>
    <x v="1"/>
    <n v="2378"/>
    <n v="154"/>
    <n v="507"/>
    <n v="366212"/>
    <n v="1205646"/>
    <n v="356.7"/>
    <n v="365855.3"/>
    <x v="948"/>
    <n v="651282.6"/>
    <x v="1"/>
  </r>
  <r>
    <n v="950"/>
    <s v="Trip Jeans"/>
    <x v="46"/>
    <x v="2"/>
    <x v="0"/>
    <n v="1550"/>
    <n v="320"/>
    <n v="231"/>
    <n v="496000"/>
    <n v="358050"/>
    <n v="232.5"/>
    <n v="495767.5"/>
    <x v="949"/>
    <n v="655575.25"/>
    <x v="1"/>
  </r>
  <r>
    <n v="951"/>
    <s v="Jone Gotmann"/>
    <x v="48"/>
    <x v="0"/>
    <x v="0"/>
    <n v="2322"/>
    <n v="278"/>
    <n v="394"/>
    <n v="645516"/>
    <n v="914868"/>
    <n v="348.3"/>
    <n v="645167.69999999995"/>
    <x v="950"/>
    <n v="657105.35"/>
    <x v="1"/>
  </r>
  <r>
    <n v="952"/>
    <s v="Lauren Sleney"/>
    <x v="65"/>
    <x v="4"/>
    <x v="1"/>
    <n v="2236"/>
    <n v="160"/>
    <n v="317"/>
    <n v="357760"/>
    <n v="708812"/>
    <n v="335.4"/>
    <n v="357424.6"/>
    <x v="951"/>
    <n v="660059.4"/>
    <x v="1"/>
  </r>
  <r>
    <n v="953"/>
    <s v="Mada Suart"/>
    <x v="59"/>
    <x v="4"/>
    <x v="1"/>
    <n v="2351"/>
    <n v="269"/>
    <n v="363"/>
    <n v="632419"/>
    <n v="853413"/>
    <n v="352.65"/>
    <n v="632066.35"/>
    <x v="952"/>
    <n v="660129.44999999995"/>
    <x v="1"/>
  </r>
  <r>
    <n v="954"/>
    <s v="Jenna Clipsham"/>
    <x v="57"/>
    <x v="0"/>
    <x v="1"/>
    <n v="1026"/>
    <n v="217"/>
    <n v="391"/>
    <n v="222642"/>
    <n v="401166"/>
    <n v="153.9"/>
    <n v="222488.1"/>
    <x v="953"/>
    <n v="661136.85"/>
    <x v="1"/>
  </r>
  <r>
    <n v="955"/>
    <s v="Alvan MacKonochie"/>
    <x v="69"/>
    <x v="3"/>
    <x v="0"/>
    <n v="1651"/>
    <n v="222"/>
    <n v="432"/>
    <n v="366522"/>
    <n v="713232"/>
    <n v="247.64999999999998"/>
    <n v="366274.35"/>
    <x v="954"/>
    <n v="666615.9"/>
    <x v="1"/>
  </r>
  <r>
    <n v="956"/>
    <s v="Keane Klaff"/>
    <x v="16"/>
    <x v="2"/>
    <x v="0"/>
    <n v="1140"/>
    <n v="204"/>
    <n v="444"/>
    <n v="232560"/>
    <n v="506160"/>
    <n v="171"/>
    <n v="232389"/>
    <x v="955"/>
    <n v="666851.75"/>
    <x v="1"/>
  </r>
  <r>
    <n v="957"/>
    <s v="Ginny Howgego"/>
    <x v="28"/>
    <x v="1"/>
    <x v="1"/>
    <n v="2031"/>
    <n v="316"/>
    <n v="272"/>
    <n v="641796"/>
    <n v="552432"/>
    <n v="304.64999999999998"/>
    <n v="641491.35"/>
    <x v="956"/>
    <n v="667289.35"/>
    <x v="1"/>
  </r>
  <r>
    <n v="958"/>
    <s v="See Tamas"/>
    <x v="39"/>
    <x v="4"/>
    <x v="0"/>
    <n v="1100"/>
    <n v="389"/>
    <n v="235"/>
    <n v="427900"/>
    <n v="258500"/>
    <n v="165"/>
    <n v="427735"/>
    <x v="957"/>
    <n v="671697.25"/>
    <x v="1"/>
  </r>
  <r>
    <n v="959"/>
    <s v="Kristin Paulmann"/>
    <x v="31"/>
    <x v="2"/>
    <x v="1"/>
    <n v="2432"/>
    <n v="237"/>
    <n v="360"/>
    <n v="576384"/>
    <n v="875520"/>
    <n v="364.8"/>
    <n v="576019.19999999995"/>
    <x v="958"/>
    <n v="675602.1"/>
    <x v="1"/>
  </r>
  <r>
    <n v="960"/>
    <s v="Susanetta Elvin"/>
    <x v="68"/>
    <x v="1"/>
    <x v="1"/>
    <n v="2259"/>
    <n v="255"/>
    <n v="420"/>
    <n v="576045"/>
    <n v="948780"/>
    <n v="338.84999999999997"/>
    <n v="575706.15"/>
    <x v="959"/>
    <n v="683638.35"/>
    <x v="1"/>
  </r>
  <r>
    <n v="961"/>
    <s v="Sholom Pauletti"/>
    <x v="36"/>
    <x v="4"/>
    <x v="0"/>
    <n v="1141"/>
    <n v="339"/>
    <n v="292"/>
    <n v="386799"/>
    <n v="333172"/>
    <n v="171.15"/>
    <n v="386627.85"/>
    <x v="960"/>
    <n v="685633.45"/>
    <x v="1"/>
  </r>
  <r>
    <n v="962"/>
    <s v="Allie Goodsell"/>
    <x v="8"/>
    <x v="3"/>
    <x v="0"/>
    <n v="2176"/>
    <n v="118"/>
    <n v="258"/>
    <n v="256768"/>
    <n v="561408"/>
    <n v="326.39999999999998"/>
    <n v="256441.60000000001"/>
    <x v="961"/>
    <n v="685763.1"/>
    <x v="1"/>
  </r>
  <r>
    <n v="963"/>
    <s v="Cross Lerer"/>
    <x v="39"/>
    <x v="4"/>
    <x v="0"/>
    <n v="1220"/>
    <n v="308"/>
    <n v="210"/>
    <n v="375760"/>
    <n v="256200"/>
    <n v="183"/>
    <n v="375577"/>
    <x v="962"/>
    <n v="692285.7"/>
    <x v="1"/>
  </r>
  <r>
    <n v="964"/>
    <s v="Rusty Myerscough"/>
    <x v="41"/>
    <x v="4"/>
    <x v="0"/>
    <n v="1878"/>
    <n v="387"/>
    <n v="397"/>
    <n v="726786"/>
    <n v="745566"/>
    <n v="281.7"/>
    <n v="726504.3"/>
    <x v="963"/>
    <n v="693567"/>
    <x v="1"/>
  </r>
  <r>
    <n v="965"/>
    <s v="Wilden Terris"/>
    <x v="7"/>
    <x v="2"/>
    <x v="0"/>
    <n v="1028"/>
    <n v="148"/>
    <n v="532"/>
    <n v="152144"/>
    <n v="546896"/>
    <n v="154.19999999999999"/>
    <n v="151989.79999999999"/>
    <x v="964"/>
    <n v="694476.35"/>
    <x v="1"/>
  </r>
  <r>
    <n v="966"/>
    <s v="Lilian Ivanikov"/>
    <x v="60"/>
    <x v="4"/>
    <x v="1"/>
    <n v="1917"/>
    <n v="374"/>
    <n v="290"/>
    <n v="716958"/>
    <n v="555930"/>
    <n v="287.55"/>
    <n v="716670.45"/>
    <x v="965"/>
    <n v="697886.55"/>
    <x v="1"/>
  </r>
  <r>
    <n v="967"/>
    <s v="Margaret Werrilow"/>
    <x v="21"/>
    <x v="1"/>
    <x v="1"/>
    <n v="2322"/>
    <n v="118"/>
    <n v="295"/>
    <n v="273996"/>
    <n v="684990"/>
    <n v="348.3"/>
    <n v="273647.7"/>
    <x v="966"/>
    <n v="707817.65"/>
    <x v="1"/>
  </r>
  <r>
    <n v="968"/>
    <s v="Homere Hemphrey"/>
    <x v="54"/>
    <x v="1"/>
    <x v="0"/>
    <n v="1692"/>
    <n v="357"/>
    <n v="406"/>
    <n v="604044"/>
    <n v="686952"/>
    <n v="253.79999999999998"/>
    <n v="603790.19999999995"/>
    <x v="967"/>
    <n v="711082.75"/>
    <x v="1"/>
  </r>
  <r>
    <n v="969"/>
    <s v="Bethany Leftridge"/>
    <x v="7"/>
    <x v="2"/>
    <x v="1"/>
    <n v="1894"/>
    <n v="131"/>
    <n v="550"/>
    <n v="248114"/>
    <n v="1041700"/>
    <n v="284.09999999999997"/>
    <n v="247829.9"/>
    <x v="968"/>
    <n v="718581.5"/>
    <x v="1"/>
  </r>
  <r>
    <n v="970"/>
    <s v="Kenyon Blythe"/>
    <x v="54"/>
    <x v="1"/>
    <x v="0"/>
    <n v="1439"/>
    <n v="159"/>
    <n v="530"/>
    <n v="228801"/>
    <n v="762670"/>
    <n v="215.85"/>
    <n v="228585.15"/>
    <x v="969"/>
    <n v="724575.45"/>
    <x v="1"/>
  </r>
  <r>
    <n v="971"/>
    <s v="Abeu Rasp"/>
    <x v="13"/>
    <x v="0"/>
    <x v="0"/>
    <n v="1004"/>
    <n v="259"/>
    <n v="201"/>
    <n v="260036"/>
    <n v="201804"/>
    <n v="150.6"/>
    <n v="259885.4"/>
    <x v="970"/>
    <n v="727542.15"/>
    <x v="1"/>
  </r>
  <r>
    <n v="972"/>
    <s v="Jammal Graddon"/>
    <x v="46"/>
    <x v="2"/>
    <x v="0"/>
    <n v="2363"/>
    <n v="362"/>
    <n v="478"/>
    <n v="855406"/>
    <n v="1129514"/>
    <n v="354.45"/>
    <n v="855051.55"/>
    <x v="971"/>
    <n v="738127.65"/>
    <x v="1"/>
  </r>
  <r>
    <n v="973"/>
    <s v="Shaun Westraw"/>
    <x v="7"/>
    <x v="2"/>
    <x v="0"/>
    <n v="1115"/>
    <n v="290"/>
    <n v="511"/>
    <n v="323350"/>
    <n v="569765"/>
    <n v="167.25"/>
    <n v="323182.75"/>
    <x v="972"/>
    <n v="749171.7"/>
    <x v="1"/>
  </r>
  <r>
    <n v="974"/>
    <s v="Fernando Magenny"/>
    <x v="38"/>
    <x v="3"/>
    <x v="0"/>
    <n v="2115"/>
    <n v="334"/>
    <n v="413"/>
    <n v="706410"/>
    <n v="873495"/>
    <n v="317.25"/>
    <n v="706092.75"/>
    <x v="973"/>
    <n v="766759.95"/>
    <x v="1"/>
  </r>
  <r>
    <n v="975"/>
    <s v="Quintana Grgic"/>
    <x v="22"/>
    <x v="3"/>
    <x v="1"/>
    <n v="1072"/>
    <n v="345"/>
    <n v="509"/>
    <n v="369840"/>
    <n v="545648"/>
    <n v="160.79999999999998"/>
    <n v="369679.2"/>
    <x v="974"/>
    <n v="768022.65"/>
    <x v="1"/>
  </r>
  <r>
    <n v="976"/>
    <s v="Jacquetta Ivashin"/>
    <x v="40"/>
    <x v="2"/>
    <x v="1"/>
    <n v="1130"/>
    <n v="308"/>
    <n v="427"/>
    <n v="348040"/>
    <n v="482510"/>
    <n v="169.5"/>
    <n v="347870.5"/>
    <x v="975"/>
    <n v="769261.65"/>
    <x v="1"/>
  </r>
  <r>
    <n v="977"/>
    <s v="Antony Luxford"/>
    <x v="32"/>
    <x v="3"/>
    <x v="0"/>
    <n v="1766"/>
    <n v="254"/>
    <n v="383"/>
    <n v="448564"/>
    <n v="676378"/>
    <n v="264.89999999999998"/>
    <n v="448299.1"/>
    <x v="976"/>
    <n v="779554.7"/>
    <x v="1"/>
  </r>
  <r>
    <n v="978"/>
    <s v="Hyman Murley"/>
    <x v="44"/>
    <x v="0"/>
    <x v="0"/>
    <n v="2374"/>
    <n v="244"/>
    <n v="217"/>
    <n v="579256"/>
    <n v="515158"/>
    <n v="356.09999999999997"/>
    <n v="578899.9"/>
    <x v="977"/>
    <n v="790020.65"/>
    <x v="1"/>
  </r>
  <r>
    <n v="979"/>
    <s v="Zack Hoyt"/>
    <x v="24"/>
    <x v="1"/>
    <x v="0"/>
    <n v="1243"/>
    <n v="355"/>
    <n v="265"/>
    <n v="441265"/>
    <n v="329395"/>
    <n v="186.45"/>
    <n v="441078.55"/>
    <x v="978"/>
    <n v="792384.2"/>
    <x v="1"/>
  </r>
  <r>
    <n v="980"/>
    <s v="Grete Dyson"/>
    <x v="61"/>
    <x v="0"/>
    <x v="1"/>
    <n v="1127"/>
    <n v="170"/>
    <n v="467"/>
    <n v="191590"/>
    <n v="526309"/>
    <n v="169.04999999999998"/>
    <n v="191420.95"/>
    <x v="979"/>
    <n v="793870.1"/>
    <x v="1"/>
  </r>
  <r>
    <n v="981"/>
    <s v="Randolf Ferguson"/>
    <x v="29"/>
    <x v="1"/>
    <x v="0"/>
    <n v="1169"/>
    <n v="105"/>
    <n v="213"/>
    <n v="122745"/>
    <n v="248997"/>
    <n v="175.35"/>
    <n v="122569.65"/>
    <x v="980"/>
    <n v="796696.9"/>
    <x v="1"/>
  </r>
  <r>
    <n v="982"/>
    <s v="Fredrick Jumel"/>
    <x v="5"/>
    <x v="4"/>
    <x v="0"/>
    <n v="1488"/>
    <n v="123"/>
    <n v="272"/>
    <n v="183024"/>
    <n v="404736"/>
    <n v="223.2"/>
    <n v="182800.8"/>
    <x v="981"/>
    <n v="797887.35"/>
    <x v="1"/>
  </r>
  <r>
    <n v="983"/>
    <s v="Flory Eliyahu"/>
    <x v="67"/>
    <x v="3"/>
    <x v="0"/>
    <n v="1633"/>
    <n v="371"/>
    <n v="541"/>
    <n v="605843"/>
    <n v="883453"/>
    <n v="244.95"/>
    <n v="605598.05000000005"/>
    <x v="982"/>
    <n v="802225.2"/>
    <x v="1"/>
  </r>
  <r>
    <n v="984"/>
    <s v="Shandra Higginbottam"/>
    <x v="27"/>
    <x v="2"/>
    <x v="1"/>
    <n v="2115"/>
    <n v="125"/>
    <n v="516"/>
    <n v="264375"/>
    <n v="1091340"/>
    <n v="317.25"/>
    <n v="264057.75"/>
    <x v="983"/>
    <n v="802349.1"/>
    <x v="1"/>
  </r>
  <r>
    <n v="985"/>
    <s v="Laure Coan"/>
    <x v="68"/>
    <x v="1"/>
    <x v="1"/>
    <n v="2485"/>
    <n v="206"/>
    <n v="492"/>
    <n v="511910"/>
    <n v="1222620"/>
    <n v="372.75"/>
    <n v="511537.25"/>
    <x v="984"/>
    <n v="806046.3"/>
    <x v="1"/>
  </r>
  <r>
    <n v="986"/>
    <s v="Ines Ambage"/>
    <x v="67"/>
    <x v="3"/>
    <x v="1"/>
    <n v="2176"/>
    <n v="244"/>
    <n v="287"/>
    <n v="530944"/>
    <n v="624512"/>
    <n v="326.39999999999998"/>
    <n v="530617.59999999998"/>
    <x v="985"/>
    <n v="811538.7"/>
    <x v="1"/>
  </r>
  <r>
    <n v="987"/>
    <s v="Darrin Vasyukov"/>
    <x v="9"/>
    <x v="0"/>
    <x v="0"/>
    <n v="2280"/>
    <n v="278"/>
    <n v="236"/>
    <n v="633840"/>
    <n v="538080"/>
    <n v="342"/>
    <n v="633498"/>
    <x v="986"/>
    <n v="813170.35"/>
    <x v="1"/>
  </r>
  <r>
    <n v="988"/>
    <s v="Juieta Fletcher"/>
    <x v="22"/>
    <x v="3"/>
    <x v="1"/>
    <n v="2441"/>
    <n v="203"/>
    <n v="409"/>
    <n v="495523"/>
    <n v="998369"/>
    <n v="366.15"/>
    <n v="495156.85"/>
    <x v="987"/>
    <n v="813744.2"/>
    <x v="1"/>
  </r>
  <r>
    <n v="989"/>
    <s v="Anabella Paxforde"/>
    <x v="11"/>
    <x v="4"/>
    <x v="1"/>
    <n v="2143"/>
    <n v="221"/>
    <n v="273"/>
    <n v="473603"/>
    <n v="585039"/>
    <n v="321.45"/>
    <n v="473281.55"/>
    <x v="988"/>
    <n v="814714.05"/>
    <x v="1"/>
  </r>
  <r>
    <n v="990"/>
    <s v="Carrie Eliasen"/>
    <x v="34"/>
    <x v="3"/>
    <x v="1"/>
    <n v="1605"/>
    <n v="358"/>
    <n v="422"/>
    <n v="574590"/>
    <n v="677310"/>
    <n v="240.75"/>
    <n v="574349.25"/>
    <x v="989"/>
    <n v="825392.75"/>
    <x v="1"/>
  </r>
  <r>
    <n v="991"/>
    <s v="Ramon Sharpe"/>
    <x v="43"/>
    <x v="4"/>
    <x v="0"/>
    <n v="1664"/>
    <n v="290"/>
    <n v="322"/>
    <n v="482560"/>
    <n v="535808"/>
    <n v="249.6"/>
    <n v="482310.40000000002"/>
    <x v="990"/>
    <n v="827282.25"/>
    <x v="1"/>
  </r>
  <r>
    <n v="992"/>
    <s v="Adan Ilieve"/>
    <x v="1"/>
    <x v="1"/>
    <x v="1"/>
    <n v="2393"/>
    <n v="146"/>
    <n v="386"/>
    <n v="349378"/>
    <n v="923698"/>
    <n v="358.95"/>
    <n v="349019.05"/>
    <x v="991"/>
    <n v="831173.7"/>
    <x v="1"/>
  </r>
  <r>
    <n v="993"/>
    <s v="Lorelle Cowthard"/>
    <x v="58"/>
    <x v="2"/>
    <x v="1"/>
    <n v="1756"/>
    <n v="326"/>
    <n v="507"/>
    <n v="572456"/>
    <n v="890292"/>
    <n v="263.39999999999998"/>
    <n v="572192.6"/>
    <x v="992"/>
    <n v="836733.4"/>
    <x v="1"/>
  </r>
  <r>
    <n v="994"/>
    <s v="Janey Theakston"/>
    <x v="64"/>
    <x v="1"/>
    <x v="1"/>
    <n v="2397"/>
    <n v="251"/>
    <n v="542"/>
    <n v="601647"/>
    <n v="1299174"/>
    <n v="359.55"/>
    <n v="601287.44999999995"/>
    <x v="993"/>
    <n v="839790.7"/>
    <x v="1"/>
  </r>
  <r>
    <n v="995"/>
    <s v="Isobel Gibben"/>
    <x v="36"/>
    <x v="4"/>
    <x v="1"/>
    <n v="1191"/>
    <n v="215"/>
    <n v="330"/>
    <n v="256065"/>
    <n v="393030"/>
    <n v="178.65"/>
    <n v="255886.35"/>
    <x v="994"/>
    <n v="842981.65"/>
    <x v="1"/>
  </r>
  <r>
    <n v="996"/>
    <s v="Carlynne Delooze"/>
    <x v="56"/>
    <x v="0"/>
    <x v="1"/>
    <n v="1238"/>
    <n v="186"/>
    <n v="476"/>
    <n v="230268"/>
    <n v="589288"/>
    <n v="185.7"/>
    <n v="230082.3"/>
    <x v="995"/>
    <n v="844079.45"/>
    <x v="1"/>
  </r>
  <r>
    <n v="997"/>
    <s v="Benedikta Cosyns"/>
    <x v="39"/>
    <x v="4"/>
    <x v="1"/>
    <n v="1490"/>
    <n v="284"/>
    <n v="506"/>
    <n v="423160"/>
    <n v="753940"/>
    <n v="223.5"/>
    <n v="422936.5"/>
    <x v="996"/>
    <n v="849289.4"/>
    <x v="1"/>
  </r>
  <r>
    <n v="998"/>
    <s v="Kiersten Haitlie"/>
    <x v="45"/>
    <x v="2"/>
    <x v="1"/>
    <n v="1145"/>
    <n v="332"/>
    <n v="368"/>
    <n v="380140"/>
    <n v="421360"/>
    <n v="171.75"/>
    <n v="379968.25"/>
    <x v="997"/>
    <n v="912944.1"/>
    <x v="1"/>
  </r>
  <r>
    <n v="999"/>
    <s v="Truda Jeske"/>
    <x v="42"/>
    <x v="3"/>
    <x v="1"/>
    <n v="1229"/>
    <n v="210"/>
    <n v="387"/>
    <n v="258090"/>
    <n v="475623"/>
    <n v="184.35"/>
    <n v="257905.65"/>
    <x v="998"/>
    <n v="933181.7"/>
    <x v="1"/>
  </r>
  <r>
    <n v="1000"/>
    <s v="Hadlee Willarton"/>
    <x v="62"/>
    <x v="0"/>
    <x v="0"/>
    <n v="1148"/>
    <n v="348"/>
    <n v="498"/>
    <n v="399504"/>
    <n v="571704"/>
    <n v="172.2"/>
    <n v="399331.8"/>
    <x v="999"/>
    <n v="935715.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2A3F9-10C1-4A81-8413-BFEC25DB2A50}" name="PivotTable30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0">
  <location ref="O33:Q39" firstHeaderRow="1" firstDataRow="2" firstDataCol="1"/>
  <pivotFields count="15">
    <pivotField showAll="0"/>
    <pivotField showAll="0"/>
    <pivotField showAll="0"/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01">
        <item x="175"/>
        <item x="883"/>
        <item x="212"/>
        <item x="149"/>
        <item x="641"/>
        <item x="193"/>
        <item x="907"/>
        <item x="525"/>
        <item x="584"/>
        <item x="849"/>
        <item x="100"/>
        <item x="494"/>
        <item x="285"/>
        <item x="430"/>
        <item x="35"/>
        <item x="396"/>
        <item x="237"/>
        <item x="83"/>
        <item x="503"/>
        <item x="77"/>
        <item x="458"/>
        <item x="22"/>
        <item x="912"/>
        <item x="528"/>
        <item x="662"/>
        <item x="26"/>
        <item x="694"/>
        <item x="437"/>
        <item x="7"/>
        <item x="284"/>
        <item x="364"/>
        <item x="505"/>
        <item x="471"/>
        <item x="801"/>
        <item x="555"/>
        <item x="672"/>
        <item x="185"/>
        <item x="90"/>
        <item x="726"/>
        <item x="413"/>
        <item x="13"/>
        <item x="748"/>
        <item x="333"/>
        <item x="546"/>
        <item x="42"/>
        <item x="817"/>
        <item x="957"/>
        <item x="738"/>
        <item x="267"/>
        <item x="965"/>
        <item x="353"/>
        <item x="282"/>
        <item x="492"/>
        <item x="682"/>
        <item x="853"/>
        <item x="223"/>
        <item x="2"/>
        <item x="667"/>
        <item x="723"/>
        <item x="260"/>
        <item x="312"/>
        <item x="143"/>
        <item x="949"/>
        <item x="888"/>
        <item x="158"/>
        <item x="632"/>
        <item x="899"/>
        <item x="10"/>
        <item x="519"/>
        <item x="427"/>
        <item x="153"/>
        <item x="152"/>
        <item x="4"/>
        <item x="270"/>
        <item x="858"/>
        <item x="30"/>
        <item x="49"/>
        <item x="469"/>
        <item x="109"/>
        <item x="16"/>
        <item x="962"/>
        <item x="890"/>
        <item x="509"/>
        <item x="383"/>
        <item x="234"/>
        <item x="215"/>
        <item x="201"/>
        <item x="80"/>
        <item x="978"/>
        <item x="686"/>
        <item x="803"/>
        <item x="92"/>
        <item x="420"/>
        <item x="661"/>
        <item x="929"/>
        <item x="558"/>
        <item x="210"/>
        <item x="644"/>
        <item x="581"/>
        <item x="256"/>
        <item x="159"/>
        <item x="174"/>
        <item x="339"/>
        <item x="986"/>
        <item x="919"/>
        <item x="669"/>
        <item x="484"/>
        <item x="300"/>
        <item x="956"/>
        <item x="560"/>
        <item x="709"/>
        <item x="719"/>
        <item x="81"/>
        <item x="874"/>
        <item x="506"/>
        <item x="930"/>
        <item x="57"/>
        <item x="93"/>
        <item x="706"/>
        <item x="415"/>
        <item x="524"/>
        <item x="182"/>
        <item x="457"/>
        <item x="122"/>
        <item x="522"/>
        <item x="691"/>
        <item x="900"/>
        <item x="229"/>
        <item x="898"/>
        <item x="291"/>
        <item x="977"/>
        <item x="474"/>
        <item x="542"/>
        <item x="200"/>
        <item x="570"/>
        <item x="130"/>
        <item x="710"/>
        <item x="970"/>
        <item x="882"/>
        <item x="63"/>
        <item x="610"/>
        <item x="838"/>
        <item x="137"/>
        <item x="894"/>
        <item x="960"/>
        <item x="918"/>
        <item x="531"/>
        <item x="349"/>
        <item x="745"/>
        <item x="677"/>
        <item x="255"/>
        <item x="421"/>
        <item x="108"/>
        <item x="224"/>
        <item x="292"/>
        <item x="165"/>
        <item x="814"/>
        <item x="579"/>
        <item x="455"/>
        <item x="933"/>
        <item x="603"/>
        <item x="812"/>
        <item x="416"/>
        <item x="213"/>
        <item x="78"/>
        <item x="619"/>
        <item x="286"/>
        <item x="12"/>
        <item x="79"/>
        <item x="800"/>
        <item x="656"/>
        <item x="442"/>
        <item x="846"/>
        <item x="51"/>
        <item x="611"/>
        <item x="931"/>
        <item x="397"/>
        <item x="127"/>
        <item x="293"/>
        <item x="366"/>
        <item x="214"/>
        <item x="727"/>
        <item x="324"/>
        <item x="135"/>
        <item x="758"/>
        <item x="937"/>
        <item x="695"/>
        <item x="810"/>
        <item x="203"/>
        <item x="645"/>
        <item x="171"/>
        <item x="150"/>
        <item x="320"/>
        <item x="696"/>
        <item x="196"/>
        <item x="235"/>
        <item x="943"/>
        <item x="276"/>
        <item x="489"/>
        <item x="732"/>
        <item x="271"/>
        <item x="576"/>
        <item x="317"/>
        <item x="859"/>
        <item x="422"/>
        <item x="540"/>
        <item x="244"/>
        <item x="756"/>
        <item x="847"/>
        <item x="391"/>
        <item x="583"/>
        <item x="389"/>
        <item x="228"/>
        <item x="23"/>
        <item x="600"/>
        <item x="114"/>
        <item x="296"/>
        <item x="227"/>
        <item x="896"/>
        <item x="649"/>
        <item x="713"/>
        <item x="963"/>
        <item x="3"/>
        <item x="514"/>
        <item x="187"/>
        <item x="126"/>
        <item x="864"/>
        <item x="665"/>
        <item x="386"/>
        <item x="717"/>
        <item x="586"/>
        <item x="821"/>
        <item x="226"/>
        <item x="655"/>
        <item x="806"/>
        <item x="860"/>
        <item x="687"/>
        <item x="101"/>
        <item x="88"/>
        <item x="897"/>
        <item x="433"/>
        <item x="752"/>
        <item x="380"/>
        <item x="361"/>
        <item x="776"/>
        <item x="70"/>
        <item x="794"/>
        <item x="997"/>
        <item x="497"/>
        <item x="401"/>
        <item x="697"/>
        <item x="453"/>
        <item x="481"/>
        <item x="166"/>
        <item x="140"/>
        <item x="191"/>
        <item x="722"/>
        <item x="379"/>
        <item x="749"/>
        <item x="404"/>
        <item x="258"/>
        <item x="376"/>
        <item x="990"/>
        <item x="354"/>
        <item x="167"/>
        <item x="308"/>
        <item x="367"/>
        <item x="261"/>
        <item x="19"/>
        <item x="392"/>
        <item x="450"/>
        <item x="562"/>
        <item x="217"/>
        <item x="408"/>
        <item x="411"/>
        <item x="402"/>
        <item x="878"/>
        <item x="480"/>
        <item x="124"/>
        <item x="571"/>
        <item x="867"/>
        <item x="625"/>
        <item x="566"/>
        <item x="5"/>
        <item x="488"/>
        <item x="28"/>
        <item x="513"/>
        <item x="585"/>
        <item x="242"/>
        <item x="804"/>
        <item x="117"/>
        <item x="34"/>
        <item x="463"/>
        <item x="779"/>
        <item x="232"/>
        <item x="440"/>
        <item x="403"/>
        <item x="766"/>
        <item x="358"/>
        <item x="375"/>
        <item x="247"/>
        <item x="112"/>
        <item x="369"/>
        <item x="409"/>
        <item x="321"/>
        <item x="501"/>
        <item x="783"/>
        <item x="328"/>
        <item x="967"/>
        <item x="128"/>
        <item x="359"/>
        <item x="724"/>
        <item x="568"/>
        <item x="337"/>
        <item x="607"/>
        <item x="485"/>
        <item x="451"/>
        <item x="572"/>
        <item x="123"/>
        <item x="47"/>
        <item x="17"/>
        <item x="659"/>
        <item x="985"/>
        <item x="382"/>
        <item x="638"/>
        <item x="331"/>
        <item x="68"/>
        <item x="674"/>
        <item x="254"/>
        <item x="551"/>
        <item x="597"/>
        <item x="693"/>
        <item x="350"/>
        <item x="111"/>
        <item x="819"/>
        <item x="479"/>
        <item x="311"/>
        <item x="356"/>
        <item x="786"/>
        <item x="989"/>
        <item x="441"/>
        <item x="642"/>
        <item x="491"/>
        <item x="138"/>
        <item x="325"/>
        <item x="251"/>
        <item x="436"/>
        <item x="857"/>
        <item x="871"/>
        <item x="486"/>
        <item x="273"/>
        <item x="355"/>
        <item x="107"/>
        <item x="923"/>
        <item x="288"/>
        <item x="216"/>
        <item x="988"/>
        <item x="54"/>
        <item x="493"/>
        <item x="238"/>
        <item x="21"/>
        <item x="283"/>
        <item x="755"/>
        <item x="516"/>
        <item x="447"/>
        <item x="44"/>
        <item x="689"/>
        <item x="265"/>
        <item x="716"/>
        <item x="549"/>
        <item x="515"/>
        <item x="314"/>
        <item x="707"/>
        <item x="71"/>
        <item x="148"/>
        <item x="445"/>
        <item x="629"/>
        <item x="348"/>
        <item x="547"/>
        <item x="936"/>
        <item x="980"/>
        <item x="895"/>
        <item x="315"/>
        <item x="556"/>
        <item x="303"/>
        <item x="507"/>
        <item x="194"/>
        <item x="231"/>
        <item x="587"/>
        <item x="365"/>
        <item x="61"/>
        <item x="280"/>
        <item x="482"/>
        <item x="222"/>
        <item x="887"/>
        <item x="737"/>
        <item x="336"/>
        <item x="370"/>
        <item x="504"/>
        <item x="180"/>
        <item x="975"/>
        <item x="338"/>
        <item x="831"/>
        <item x="552"/>
        <item x="994"/>
        <item x="48"/>
        <item x="188"/>
        <item x="628"/>
        <item x="310"/>
        <item x="843"/>
        <item x="290"/>
        <item x="730"/>
        <item x="64"/>
        <item x="702"/>
        <item x="643"/>
        <item x="357"/>
        <item x="204"/>
        <item x="616"/>
        <item x="845"/>
        <item x="567"/>
        <item x="476"/>
        <item x="764"/>
        <item x="262"/>
        <item x="145"/>
        <item x="921"/>
        <item x="606"/>
        <item x="417"/>
        <item x="475"/>
        <item x="704"/>
        <item x="829"/>
        <item x="647"/>
        <item x="327"/>
        <item x="461"/>
        <item x="538"/>
        <item x="577"/>
        <item x="410"/>
        <item x="973"/>
        <item x="330"/>
        <item x="630"/>
        <item x="544"/>
        <item x="99"/>
        <item x="885"/>
        <item x="89"/>
        <item x="999"/>
        <item x="848"/>
        <item x="675"/>
        <item x="654"/>
        <item x="599"/>
        <item x="974"/>
        <item x="373"/>
        <item x="548"/>
        <item x="953"/>
        <item x="701"/>
        <item x="621"/>
        <item x="446"/>
        <item x="381"/>
        <item x="177"/>
        <item x="725"/>
        <item x="72"/>
        <item x="464"/>
        <item x="851"/>
        <item x="703"/>
        <item x="893"/>
        <item x="87"/>
        <item x="429"/>
        <item x="240"/>
        <item x="778"/>
        <item x="605"/>
        <item x="499"/>
        <item x="782"/>
        <item x="301"/>
        <item x="869"/>
        <item x="67"/>
        <item x="791"/>
        <item x="299"/>
        <item x="50"/>
        <item x="97"/>
        <item x="640"/>
        <item x="161"/>
        <item x="423"/>
        <item x="668"/>
        <item x="65"/>
        <item x="342"/>
        <item x="295"/>
        <item x="384"/>
        <item x="136"/>
        <item x="253"/>
        <item x="736"/>
        <item x="679"/>
        <item x="767"/>
        <item x="33"/>
        <item x="915"/>
        <item x="521"/>
        <item x="557"/>
        <item x="56"/>
        <item x="832"/>
        <item x="520"/>
        <item x="517"/>
        <item x="179"/>
        <item x="580"/>
        <item x="249"/>
        <item x="663"/>
        <item x="945"/>
        <item x="526"/>
        <item x="46"/>
        <item x="27"/>
        <item x="302"/>
        <item x="692"/>
        <item x="346"/>
        <item x="14"/>
        <item x="172"/>
        <item x="774"/>
        <item x="865"/>
        <item x="684"/>
        <item x="825"/>
        <item x="553"/>
        <item x="532"/>
        <item x="563"/>
        <item x="0"/>
        <item x="208"/>
        <item x="841"/>
        <item x="998"/>
        <item x="496"/>
        <item x="424"/>
        <item x="911"/>
        <item x="844"/>
        <item x="792"/>
        <item x="952"/>
        <item x="901"/>
        <item x="981"/>
        <item x="837"/>
        <item x="438"/>
        <item x="477"/>
        <item x="38"/>
        <item x="326"/>
        <item x="94"/>
        <item x="876"/>
        <item x="257"/>
        <item x="444"/>
        <item x="202"/>
        <item x="976"/>
        <item x="387"/>
        <item x="487"/>
        <item x="680"/>
        <item x="938"/>
        <item x="565"/>
        <item x="456"/>
        <item x="266"/>
        <item x="412"/>
        <item x="569"/>
        <item x="861"/>
        <item x="905"/>
        <item x="884"/>
        <item x="824"/>
        <item x="18"/>
        <item x="125"/>
        <item x="914"/>
        <item x="615"/>
        <item x="439"/>
        <item x="395"/>
        <item x="385"/>
        <item x="926"/>
        <item x="11"/>
        <item x="241"/>
        <item x="891"/>
        <item x="947"/>
        <item x="141"/>
        <item x="418"/>
        <item x="972"/>
        <item x="466"/>
        <item x="448"/>
        <item x="406"/>
        <item x="813"/>
        <item x="120"/>
        <item x="250"/>
        <item x="818"/>
        <item x="431"/>
        <item x="588"/>
        <item x="155"/>
        <item x="798"/>
        <item x="618"/>
        <item x="880"/>
        <item x="209"/>
        <item x="909"/>
        <item x="530"/>
        <item x="478"/>
        <item x="856"/>
        <item x="805"/>
        <item x="827"/>
        <item x="414"/>
        <item x="103"/>
        <item x="593"/>
        <item x="808"/>
        <item x="750"/>
        <item x="676"/>
        <item x="712"/>
        <item x="913"/>
        <item x="595"/>
        <item x="609"/>
        <item x="345"/>
        <item x="673"/>
        <item x="626"/>
        <item x="37"/>
        <item x="699"/>
        <item x="598"/>
        <item x="428"/>
        <item x="289"/>
        <item x="60"/>
        <item x="950"/>
        <item x="721"/>
        <item x="711"/>
        <item x="666"/>
        <item x="842"/>
        <item x="828"/>
        <item x="116"/>
        <item x="746"/>
        <item x="955"/>
        <item x="971"/>
        <item x="773"/>
        <item x="335"/>
        <item x="322"/>
        <item x="982"/>
        <item x="294"/>
        <item x="854"/>
        <item x="834"/>
        <item x="718"/>
        <item x="728"/>
        <item x="735"/>
        <item x="473"/>
        <item x="946"/>
        <item x="368"/>
        <item x="795"/>
        <item x="916"/>
        <item x="535"/>
        <item x="922"/>
        <item x="472"/>
        <item x="259"/>
        <item x="582"/>
        <item x="407"/>
        <item x="873"/>
        <item x="147"/>
        <item x="394"/>
        <item x="243"/>
        <item x="822"/>
        <item x="164"/>
        <item x="757"/>
        <item x="889"/>
        <item x="720"/>
        <item x="658"/>
        <item x="298"/>
        <item x="823"/>
        <item x="236"/>
        <item x="264"/>
        <item x="836"/>
        <item x="879"/>
        <item x="958"/>
        <item x="797"/>
        <item x="119"/>
        <item x="502"/>
        <item x="820"/>
        <item x="362"/>
        <item x="205"/>
        <item x="190"/>
        <item x="753"/>
        <item x="961"/>
        <item x="651"/>
        <item x="789"/>
        <item x="84"/>
        <item x="110"/>
        <item x="768"/>
        <item x="45"/>
        <item x="802"/>
        <item x="151"/>
        <item x="591"/>
        <item x="670"/>
        <item x="944"/>
        <item x="875"/>
        <item x="225"/>
        <item x="934"/>
        <item x="154"/>
        <item x="219"/>
        <item x="601"/>
        <item x="904"/>
        <item x="664"/>
        <item x="178"/>
        <item x="399"/>
        <item x="862"/>
        <item x="523"/>
        <item x="650"/>
        <item x="992"/>
        <item x="62"/>
        <item x="633"/>
        <item x="55"/>
        <item x="306"/>
        <item x="352"/>
        <item x="351"/>
        <item x="790"/>
        <item x="131"/>
        <item x="830"/>
        <item x="604"/>
        <item x="432"/>
        <item x="678"/>
        <item x="635"/>
        <item x="263"/>
        <item x="648"/>
        <item x="277"/>
        <item x="839"/>
        <item x="652"/>
        <item x="297"/>
        <item x="518"/>
        <item x="996"/>
        <item x="744"/>
        <item x="113"/>
        <item x="979"/>
        <item x="318"/>
        <item x="925"/>
        <item x="347"/>
        <item x="527"/>
        <item x="573"/>
        <item x="160"/>
        <item x="91"/>
        <item x="118"/>
        <item x="508"/>
        <item x="594"/>
        <item x="121"/>
        <item x="405"/>
        <item x="41"/>
        <item x="954"/>
        <item x="52"/>
        <item x="139"/>
        <item x="541"/>
        <item x="360"/>
        <item x="951"/>
        <item x="426"/>
        <item x="31"/>
        <item x="683"/>
        <item x="793"/>
        <item x="341"/>
        <item x="25"/>
        <item x="995"/>
        <item x="268"/>
        <item x="700"/>
        <item x="932"/>
        <item x="343"/>
        <item x="115"/>
        <item x="278"/>
        <item x="624"/>
        <item x="332"/>
        <item x="959"/>
        <item x="590"/>
        <item x="866"/>
        <item x="275"/>
        <item x="578"/>
        <item x="574"/>
        <item x="529"/>
        <item x="378"/>
        <item x="305"/>
        <item x="660"/>
        <item x="195"/>
        <item x="751"/>
        <item x="928"/>
        <item x="787"/>
        <item x="765"/>
        <item x="780"/>
        <item x="252"/>
        <item x="759"/>
        <item x="734"/>
        <item x="835"/>
        <item x="614"/>
        <item x="40"/>
        <item x="316"/>
        <item x="781"/>
        <item x="964"/>
        <item x="646"/>
        <item x="388"/>
        <item x="762"/>
        <item x="162"/>
        <item x="468"/>
        <item x="181"/>
        <item x="785"/>
        <item x="903"/>
        <item x="449"/>
        <item x="9"/>
        <item x="852"/>
        <item x="20"/>
        <item x="313"/>
        <item x="620"/>
        <item x="32"/>
        <item x="771"/>
        <item x="627"/>
        <item x="281"/>
        <item x="769"/>
        <item x="559"/>
        <item x="304"/>
        <item x="363"/>
        <item x="637"/>
        <item x="43"/>
        <item x="739"/>
        <item x="132"/>
        <item x="966"/>
        <item x="539"/>
        <item x="910"/>
        <item x="863"/>
        <item x="533"/>
        <item x="323"/>
        <item x="183"/>
        <item x="443"/>
        <item x="772"/>
        <item x="747"/>
        <item x="104"/>
        <item x="935"/>
        <item x="467"/>
        <item x="698"/>
        <item x="868"/>
        <item x="554"/>
        <item x="462"/>
        <item x="36"/>
        <item x="634"/>
        <item x="623"/>
        <item x="207"/>
        <item x="510"/>
        <item x="561"/>
        <item x="870"/>
        <item x="98"/>
        <item x="75"/>
        <item x="6"/>
        <item x="886"/>
        <item x="639"/>
        <item x="15"/>
        <item x="602"/>
        <item x="927"/>
        <item x="811"/>
        <item x="877"/>
        <item x="452"/>
        <item x="58"/>
        <item x="334"/>
        <item x="393"/>
        <item x="189"/>
        <item x="459"/>
        <item x="592"/>
        <item x="269"/>
        <item x="536"/>
        <item x="434"/>
        <item x="106"/>
        <item x="186"/>
        <item x="729"/>
        <item x="220"/>
        <item x="770"/>
        <item x="59"/>
        <item x="617"/>
        <item x="826"/>
        <item x="218"/>
        <item x="133"/>
        <item x="761"/>
        <item x="419"/>
        <item x="500"/>
        <item x="309"/>
        <item x="534"/>
        <item x="807"/>
        <item x="400"/>
        <item x="246"/>
        <item x="344"/>
        <item x="319"/>
        <item x="425"/>
        <item x="239"/>
        <item x="134"/>
        <item x="671"/>
        <item x="622"/>
        <item x="173"/>
        <item x="248"/>
        <item x="763"/>
        <item x="714"/>
        <item x="69"/>
        <item x="74"/>
        <item x="66"/>
        <item x="1"/>
        <item x="198"/>
        <item x="274"/>
        <item x="454"/>
        <item x="170"/>
        <item x="902"/>
        <item x="940"/>
        <item x="715"/>
        <item x="589"/>
        <item x="987"/>
        <item x="512"/>
        <item x="596"/>
        <item x="230"/>
        <item x="206"/>
        <item x="833"/>
        <item x="742"/>
        <item x="685"/>
        <item x="146"/>
        <item x="941"/>
        <item x="969"/>
        <item x="855"/>
        <item x="29"/>
        <item x="608"/>
        <item x="142"/>
        <item x="176"/>
        <item x="741"/>
        <item x="733"/>
        <item x="564"/>
        <item x="731"/>
        <item x="816"/>
        <item x="129"/>
        <item x="435"/>
        <item x="157"/>
        <item x="221"/>
        <item x="8"/>
        <item x="788"/>
        <item x="612"/>
        <item x="96"/>
        <item x="942"/>
        <item x="199"/>
        <item x="192"/>
        <item x="483"/>
        <item x="575"/>
        <item x="307"/>
        <item x="631"/>
        <item x="920"/>
        <item x="991"/>
        <item x="374"/>
        <item x="390"/>
        <item x="470"/>
        <item x="211"/>
        <item x="809"/>
        <item x="233"/>
        <item x="740"/>
        <item x="550"/>
        <item x="53"/>
        <item x="743"/>
        <item x="372"/>
        <item x="197"/>
        <item x="465"/>
        <item x="754"/>
        <item x="939"/>
        <item x="156"/>
        <item x="537"/>
        <item x="613"/>
        <item x="688"/>
        <item x="917"/>
        <item x="924"/>
        <item x="371"/>
        <item x="82"/>
        <item x="169"/>
        <item x="76"/>
        <item x="872"/>
        <item x="460"/>
        <item x="102"/>
        <item x="653"/>
        <item x="377"/>
        <item x="163"/>
        <item x="498"/>
        <item x="908"/>
        <item x="39"/>
        <item x="490"/>
        <item x="775"/>
        <item x="73"/>
        <item x="796"/>
        <item x="784"/>
        <item x="906"/>
        <item x="705"/>
        <item x="815"/>
        <item x="708"/>
        <item x="993"/>
        <item x="287"/>
        <item x="984"/>
        <item x="329"/>
        <item x="636"/>
        <item x="272"/>
        <item x="340"/>
        <item x="184"/>
        <item x="95"/>
        <item x="760"/>
        <item x="892"/>
        <item x="777"/>
        <item x="245"/>
        <item x="86"/>
        <item x="968"/>
        <item x="144"/>
        <item x="398"/>
        <item x="24"/>
        <item x="495"/>
        <item x="799"/>
        <item x="105"/>
        <item x="543"/>
        <item x="511"/>
        <item x="657"/>
        <item x="279"/>
        <item x="983"/>
        <item x="85"/>
        <item x="850"/>
        <item x="948"/>
        <item x="681"/>
        <item x="545"/>
        <item x="840"/>
        <item x="168"/>
        <item x="690"/>
        <item x="881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14"/>
  </colFields>
  <colItems count="2">
    <i>
      <x/>
    </i>
    <i>
      <x v="1"/>
    </i>
  </colItems>
  <dataFields count="1">
    <dataField name="Count of Profit/Loss2" fld="14" subtotal="count" baseField="0" baseItem="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14043-2674-4854-B307-EBAAAFD23D8C}" name="PivotTable28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rowHeaderCaption="Age Brackets" colHeaderCaption="">
  <location ref="Q17:S28" firstHeaderRow="1" firstDataRow="2" firstDataCol="1"/>
  <pivotFields count="15">
    <pivotField showAll="0" defaultSubtotal="0"/>
    <pivotField showAll="0" defaultSubtotal="0"/>
    <pivotField axis="axisRow" dataField="1"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 defaultSubtotal="0">
      <items count="5">
        <item x="1"/>
        <item x="3"/>
        <item x="4"/>
        <item x="2"/>
        <item x="0"/>
      </items>
    </pivotField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3"/>
    <field x="2"/>
  </rowFields>
  <rowItems count="10">
    <i>
      <x/>
    </i>
    <i r="1">
      <x v="2"/>
    </i>
    <i>
      <x v="1"/>
    </i>
    <i r="1">
      <x v="4"/>
    </i>
    <i>
      <x v="2"/>
    </i>
    <i r="1">
      <x v="3"/>
    </i>
    <i>
      <x v="3"/>
    </i>
    <i r="1">
      <x v="5"/>
    </i>
    <i>
      <x v="4"/>
    </i>
    <i r="1">
      <x v="1"/>
    </i>
  </rowItems>
  <colFields count="1">
    <field x="4"/>
  </colFields>
  <colItems count="2">
    <i>
      <x/>
    </i>
    <i>
      <x v="1"/>
    </i>
  </colItems>
  <dataFields count="1">
    <dataField name="Count" fld="2" subtotal="count" baseField="0" baseItem="0"/>
  </dataFields>
  <formats count="1">
    <format dxfId="1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0C264C-A387-42A0-BC3D-85B9A6089F1E}" name="Table3" displayName="Table3" ref="A1:F271" totalsRowShown="0" headerRowDxfId="32" dataDxfId="31" tableBorderDxfId="30" dataCellStyle="Normal_Book1">
  <tableColumns count="6">
    <tableColumn id="1" xr3:uid="{F2419335-047F-4388-8412-C6419BFBE7D5}" name="Month" dataDxfId="29" dataCellStyle="Normal_Book1"/>
    <tableColumn id="2" xr3:uid="{D6B53096-BCE6-41CE-A491-DD8F40E67FC2}" name="Store #" dataDxfId="28" dataCellStyle="Normal_Book1"/>
    <tableColumn id="3" xr3:uid="{7E3A25DB-BDB3-4545-BEBC-9153EDAFB528}" name="SKU" dataDxfId="27" dataCellStyle="Normal_Book1"/>
    <tableColumn id="4" xr3:uid="{0DD0EA19-3B29-426D-8D7C-185B1FA179E6}" name="Sales" dataDxfId="26" dataCellStyle="Currency_Book1">
      <calculatedColumnFormula>E2*28</calculatedColumnFormula>
    </tableColumn>
    <tableColumn id="5" xr3:uid="{490DDFB0-F3E3-4B2A-916A-9FF08CC9212E}" name="Units" dataDxfId="25" dataCellStyle="Normal_Book1"/>
    <tableColumn id="6" xr3:uid="{C1ACADAE-4B3E-458D-AE7D-0AF25ED6D5A4}" name="Selling Price" dataDxfId="24" dataCellStyle="Normal_Book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22DF2-26D1-4219-97EF-5C01906D6C7D}" name="Table1" displayName="Table1" ref="A1:I38" totalsRowShown="0" headerRowDxfId="23" headerRowBorderDxfId="22" tableBorderDxfId="21" totalsRowBorderDxfId="20">
  <autoFilter ref="A1:I38" xr:uid="{BD2606E0-3113-48E8-AAD5-812093C19914}"/>
  <tableColumns count="9">
    <tableColumn id="1" xr3:uid="{D93517E1-F4ED-41DE-8BF8-D364717E157E}" name="Emp ID" dataDxfId="19"/>
    <tableColumn id="2" xr3:uid="{50531086-7B4F-4B66-95A8-98CA16FC2267}" name="Last Name" dataDxfId="18"/>
    <tableColumn id="3" xr3:uid="{EC8A2198-3855-4F50-BD9A-D375AED2015E}" name="First Name" dataDxfId="17"/>
    <tableColumn id="4" xr3:uid="{EA515659-9217-49D1-8B6E-5C411285C297}" name="Dept" dataDxfId="16"/>
    <tableColumn id="5" xr3:uid="{25B9EDE6-0999-4F53-A6B8-50A524370EEE}" name="E-mail" dataDxfId="15"/>
    <tableColumn id="6" xr3:uid="{93124926-8EEF-476F-8268-9AF664840693}" name="Phone Ext" dataDxfId="14"/>
    <tableColumn id="7" xr3:uid="{667111BC-74AA-4D0F-A496-92D349671DB1}" name="Location" dataDxfId="13"/>
    <tableColumn id="8" xr3:uid="{1B87083A-10A7-4AF6-B2F3-63181D3B3133}" name="Hire Date" dataDxfId="12"/>
    <tableColumn id="9" xr3:uid="{E8A66024-DAC5-4B15-BDD3-AA77750A1F94}" name="Pay Rat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23C9D-154E-43E9-B21D-8568749AC32F}" name="Table2" displayName="Table2" ref="A1:N1002" totalsRowCount="1">
  <autoFilter ref="A1:N1001" xr:uid="{05D77E35-C69F-4358-AAB8-E76999FF31BA}"/>
  <tableColumns count="14">
    <tableColumn id="1" xr3:uid="{DFD1E87E-129D-44D9-864C-3C0E88464129}" name="Customer ID"/>
    <tableColumn id="2" xr3:uid="{3BBA4F96-4E6B-49AF-BA33-C2B31D2EEBF1}" name="Customer Name"/>
    <tableColumn id="3" xr3:uid="{B4BA2249-B678-45C8-8E71-A7238CB970F3}" name="Customer age"/>
    <tableColumn id="15" xr3:uid="{4FFC2B67-E2B7-4F75-BCB7-16F2CDF4A026}" name="Custome Age Bracket" dataDxfId="9">
      <calculatedColumnFormula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calculatedColumnFormula>
    </tableColumn>
    <tableColumn id="4" xr3:uid="{62BDD4A8-420D-469D-991D-49F19B45AD56}" name="Customer Gender"/>
    <tableColumn id="5" xr3:uid="{213F5753-4D88-4CF6-A061-4A6632B302F0}" name="Quantity"/>
    <tableColumn id="6" xr3:uid="{01E4F02D-C3E8-4B7F-957D-F8A306D18650}" name="Cost"/>
    <tableColumn id="7" xr3:uid="{43417E9F-483D-4A42-9761-D355273B2943}" name="Price"/>
    <tableColumn id="8" xr3:uid="{33F532E3-1E5E-4F9C-9474-5D3E2D52BDDE}" name="Total Cost" dataDxfId="8" totalsRowDxfId="7">
      <calculatedColumnFormula>Table2[[#This Row],[Quantity]]*Table2[[#This Row],[Cost]]</calculatedColumnFormula>
    </tableColumn>
    <tableColumn id="9" xr3:uid="{862F0CB5-2C99-4234-9795-5CB652B2DF0A}" name="Total Revenue " dataDxfId="6" totalsRowDxfId="5">
      <calculatedColumnFormula>Table2[[#This Row],[Quantity]]*Table2[[#This Row],[Price]]</calculatedColumnFormula>
    </tableColumn>
    <tableColumn id="10" xr3:uid="{BD07EC3C-D2A1-4946-B356-A71BFBA064FE}" name="Discount" totalsRowFunction="custom" dataDxfId="4" totalsRowDxfId="3">
      <calculatedColumnFormula>IF(Table2[[#This Row],[Quantity]]&lt;1000,0,IF(Table2[[#This Row],[Quantity]]&gt;1000,Table2[[#This Row],[Quantity]]*15%,IF(Table2[[#This Row],[Quantity]]&gt;1500,Table2[[#This Row],[Quantity]]*20%,Table2[[#This Row],[Quantity]]*25%)))</calculatedColumnFormula>
      <totalsRowFormula>SUM(Table2[Discount])</totalsRowFormula>
    </tableColumn>
    <tableColumn id="11" xr3:uid="{2B9E294D-B2E7-4E10-AD88-7C9AAF732673}" name="Discount Amount" dataDxfId="2">
      <calculatedColumnFormula>Table2[[#This Row],[Total Cost]]-Table2[[#This Row],[Discount]]</calculatedColumnFormula>
    </tableColumn>
    <tableColumn id="12" xr3:uid="{AD35C7A4-CC33-4273-A1E7-B6638CE0E806}" name="Profit/Loss" dataDxfId="1">
      <calculatedColumnFormula>Table2[[#This Row],[Total Revenue ]]-Table2[[#This Row],[Discount Amount]]</calculatedColumnFormula>
    </tableColumn>
    <tableColumn id="14" xr3:uid="{1FD92C67-3EA7-48F9-8822-FA38B7EC8368}" name="Profit/Loss Ratio" dataDxfId="0">
      <calculatedColumnFormula>IF(Table2[[#This Row],[Profit/Loss]]&gt;0,"Profit","Loss")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CE59-4C3D-40F6-88D2-2F0CBCB9E88E}">
  <dimension ref="A1:I13"/>
  <sheetViews>
    <sheetView workbookViewId="0">
      <selection activeCell="I9" sqref="I9"/>
    </sheetView>
  </sheetViews>
  <sheetFormatPr defaultRowHeight="15" outlineLevelRow="1" x14ac:dyDescent="0.25"/>
  <cols>
    <col min="1" max="1" width="12.85546875" style="1" customWidth="1"/>
    <col min="2" max="2" width="16.85546875" style="1" bestFit="1" customWidth="1"/>
    <col min="3" max="5" width="11.42578125" style="1" bestFit="1" customWidth="1"/>
    <col min="6" max="6" width="12.28515625" style="1" bestFit="1" customWidth="1"/>
    <col min="7" max="7" width="9.140625" style="1"/>
    <col min="8" max="8" width="14.28515625" style="1" bestFit="1" customWidth="1"/>
    <col min="9" max="9" width="13.7109375" style="1" customWidth="1"/>
    <col min="10" max="16384" width="9.140625" style="1"/>
  </cols>
  <sheetData>
    <row r="1" spans="1:9" outlineLevel="1" x14ac:dyDescent="0.25"/>
    <row r="2" spans="1:9" outlineLevel="1" x14ac:dyDescent="0.25">
      <c r="A2" s="7" t="s">
        <v>5</v>
      </c>
      <c r="H2" s="5" t="s">
        <v>6</v>
      </c>
      <c r="I2" s="6">
        <v>34000</v>
      </c>
    </row>
    <row r="3" spans="1:9" outlineLevel="1" x14ac:dyDescent="0.25"/>
    <row r="4" spans="1:9" outlineLevel="1" x14ac:dyDescent="0.25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H4" s="9" t="s">
        <v>13</v>
      </c>
      <c r="I4" s="9" t="s">
        <v>14</v>
      </c>
    </row>
    <row r="5" spans="1:9" outlineLevel="1" x14ac:dyDescent="0.25">
      <c r="A5" s="8" t="s">
        <v>15</v>
      </c>
      <c r="B5" s="10">
        <v>9550</v>
      </c>
      <c r="C5" s="10">
        <v>9230</v>
      </c>
      <c r="D5" s="10">
        <v>8500</v>
      </c>
      <c r="E5" s="10">
        <v>8965</v>
      </c>
      <c r="F5" s="10">
        <f>SUM(B5:E5)</f>
        <v>36245</v>
      </c>
      <c r="H5" s="9" t="str">
        <f>IF(F5&gt;I2,"Yes")</f>
        <v>Yes</v>
      </c>
      <c r="I5" s="9">
        <f>IF(F5&gt;I2,F5*10%)</f>
        <v>3624.5</v>
      </c>
    </row>
    <row r="6" spans="1:9" outlineLevel="1" x14ac:dyDescent="0.25">
      <c r="A6" s="8" t="s">
        <v>16</v>
      </c>
      <c r="B6" s="10">
        <v>5975</v>
      </c>
      <c r="C6" s="10">
        <v>6900</v>
      </c>
      <c r="D6" s="10">
        <v>8500</v>
      </c>
      <c r="E6" s="10">
        <v>10100</v>
      </c>
      <c r="F6" s="10">
        <f t="shared" ref="F6:F9" si="0">SUM(B6:E6)</f>
        <v>31475</v>
      </c>
      <c r="H6" s="9" t="str">
        <f>IF(F6&gt;I2,"Yes","No")</f>
        <v>No</v>
      </c>
      <c r="I6" s="9" t="str">
        <f>IF(F6&gt;I2,F6*10%,"On Probation")</f>
        <v>On Probation</v>
      </c>
    </row>
    <row r="7" spans="1:9" outlineLevel="1" x14ac:dyDescent="0.25">
      <c r="A7" s="8" t="s">
        <v>17</v>
      </c>
      <c r="B7" s="10">
        <v>7425</v>
      </c>
      <c r="C7" s="10">
        <v>8580</v>
      </c>
      <c r="D7" s="10">
        <v>9910</v>
      </c>
      <c r="E7" s="10">
        <v>7512</v>
      </c>
      <c r="F7" s="10">
        <f t="shared" si="0"/>
        <v>33427</v>
      </c>
      <c r="H7" s="9" t="str">
        <f>IF(F7&gt;I2,"Yes","No")</f>
        <v>No</v>
      </c>
      <c r="I7" s="9" t="str">
        <f>IF(F7&gt;I2,F7*10%,"On Probation")</f>
        <v>On Probation</v>
      </c>
    </row>
    <row r="8" spans="1:9" outlineLevel="1" x14ac:dyDescent="0.25">
      <c r="A8" s="8" t="s">
        <v>18</v>
      </c>
      <c r="B8" s="10">
        <v>9560</v>
      </c>
      <c r="C8" s="10">
        <v>10150</v>
      </c>
      <c r="D8" s="10">
        <v>10200</v>
      </c>
      <c r="E8" s="10">
        <v>9795</v>
      </c>
      <c r="F8" s="10">
        <f t="shared" si="0"/>
        <v>39705</v>
      </c>
      <c r="H8" s="9" t="str">
        <f t="shared" ref="H8" si="1">IF(F8&gt;I5,"Yes")</f>
        <v>Yes</v>
      </c>
      <c r="I8" s="9">
        <f t="shared" ref="I8" si="2">IF(F8&gt;I5,F8*10%)</f>
        <v>3970.5</v>
      </c>
    </row>
    <row r="9" spans="1:9" outlineLevel="1" x14ac:dyDescent="0.25">
      <c r="A9" s="8" t="s">
        <v>19</v>
      </c>
      <c r="B9" s="10">
        <v>7892</v>
      </c>
      <c r="C9" s="10">
        <v>7695</v>
      </c>
      <c r="D9" s="10">
        <v>9520</v>
      </c>
      <c r="E9" s="10">
        <v>10252</v>
      </c>
      <c r="F9" s="10">
        <f t="shared" si="0"/>
        <v>35359</v>
      </c>
      <c r="H9" s="9" t="str">
        <f>IF(F9&gt;I5,"Yes","No")</f>
        <v>Yes</v>
      </c>
      <c r="I9" s="9">
        <f>IF(F9&gt;I2,F9*10%)</f>
        <v>3535.9</v>
      </c>
    </row>
    <row r="10" spans="1:9" outlineLevel="1" x14ac:dyDescent="0.25">
      <c r="A10" s="12" t="s">
        <v>20</v>
      </c>
      <c r="B10" s="29"/>
      <c r="C10" s="29"/>
      <c r="D10" s="29"/>
      <c r="E10" s="29"/>
      <c r="F10" s="29"/>
    </row>
    <row r="11" spans="1:9" outlineLevel="1" x14ac:dyDescent="0.25">
      <c r="F11" s="3"/>
    </row>
    <row r="12" spans="1:9" outlineLevel="1" x14ac:dyDescent="0.25"/>
    <row r="13" spans="1:9" outlineLevel="1" x14ac:dyDescent="0.25">
      <c r="A13" s="3" t="s">
        <v>21</v>
      </c>
      <c r="F13" s="9">
        <f>COUNTIF(H5:H9,H5)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A9CD-1588-4C69-9755-0C4684B19CB6}">
  <sheetPr>
    <tabColor theme="1"/>
  </sheetPr>
  <dimension ref="A1:F271"/>
  <sheetViews>
    <sheetView workbookViewId="0">
      <selection activeCell="D4" sqref="D4:D254"/>
    </sheetView>
  </sheetViews>
  <sheetFormatPr defaultRowHeight="15" x14ac:dyDescent="0.25"/>
  <cols>
    <col min="1" max="1" width="14.28515625" style="13" customWidth="1"/>
    <col min="2" max="2" width="16.7109375" style="13" customWidth="1"/>
    <col min="3" max="3" width="18.42578125" style="13" customWidth="1"/>
    <col min="4" max="4" width="19.140625" style="13" customWidth="1"/>
    <col min="5" max="5" width="18.5703125" style="13" customWidth="1"/>
    <col min="6" max="6" width="16.5703125" style="13" customWidth="1"/>
    <col min="7" max="16384" width="9.140625" style="13"/>
  </cols>
  <sheetData>
    <row r="1" spans="1:6" x14ac:dyDescent="0.25">
      <c r="A1" s="44" t="s">
        <v>22</v>
      </c>
      <c r="B1" s="44" t="s">
        <v>23</v>
      </c>
      <c r="C1" s="44" t="s">
        <v>24</v>
      </c>
      <c r="D1" s="44" t="s">
        <v>25</v>
      </c>
      <c r="E1" s="44" t="s">
        <v>26</v>
      </c>
      <c r="F1" s="44" t="s">
        <v>1198</v>
      </c>
    </row>
    <row r="2" spans="1:6" x14ac:dyDescent="0.25">
      <c r="A2" s="41" t="s">
        <v>33</v>
      </c>
      <c r="B2" s="41">
        <v>1050</v>
      </c>
      <c r="C2" s="41" t="s">
        <v>35</v>
      </c>
      <c r="D2" s="42">
        <f t="shared" ref="D2:D65" si="0">E2*28</f>
        <v>3388</v>
      </c>
      <c r="E2" s="41">
        <v>121</v>
      </c>
      <c r="F2" s="41">
        <f>'Data_Set 1'!$D90/'Data_Set 1'!$E90</f>
        <v>28</v>
      </c>
    </row>
    <row r="3" spans="1:6" x14ac:dyDescent="0.25">
      <c r="A3" s="41" t="s">
        <v>33</v>
      </c>
      <c r="B3" s="41">
        <v>3050</v>
      </c>
      <c r="C3" s="41" t="s">
        <v>43</v>
      </c>
      <c r="D3" s="42">
        <f t="shared" si="0"/>
        <v>3388</v>
      </c>
      <c r="E3" s="41">
        <v>121</v>
      </c>
      <c r="F3" s="41">
        <f>'Data_Set 1'!$D91/'Data_Set 1'!$E91</f>
        <v>28</v>
      </c>
    </row>
    <row r="4" spans="1:6" x14ac:dyDescent="0.25">
      <c r="A4" s="41" t="s">
        <v>27</v>
      </c>
      <c r="B4" s="41">
        <v>2050</v>
      </c>
      <c r="C4" s="41" t="s">
        <v>28</v>
      </c>
      <c r="D4" s="42">
        <f t="shared" si="0"/>
        <v>3388</v>
      </c>
      <c r="E4" s="41">
        <v>121</v>
      </c>
      <c r="F4" s="41">
        <f>'Data_Set 1'!$D178/'Data_Set 1'!$E178</f>
        <v>28</v>
      </c>
    </row>
    <row r="5" spans="1:6" x14ac:dyDescent="0.25">
      <c r="A5" s="41" t="s">
        <v>27</v>
      </c>
      <c r="B5" s="41">
        <v>3000</v>
      </c>
      <c r="C5" s="41" t="s">
        <v>29</v>
      </c>
      <c r="D5" s="42">
        <f t="shared" si="0"/>
        <v>3388</v>
      </c>
      <c r="E5" s="41">
        <v>121</v>
      </c>
      <c r="F5" s="41">
        <f>'Data_Set 1'!$D179/'Data_Set 1'!$E179</f>
        <v>28</v>
      </c>
    </row>
    <row r="6" spans="1:6" x14ac:dyDescent="0.25">
      <c r="A6" s="41" t="s">
        <v>27</v>
      </c>
      <c r="B6" s="41">
        <v>1050</v>
      </c>
      <c r="C6" s="41" t="s">
        <v>35</v>
      </c>
      <c r="D6" s="42">
        <f t="shared" si="0"/>
        <v>3388</v>
      </c>
      <c r="E6" s="41">
        <v>121</v>
      </c>
      <c r="F6" s="41">
        <f>'Data_Set 1'!$D180/'Data_Set 1'!$E180</f>
        <v>28</v>
      </c>
    </row>
    <row r="7" spans="1:6" x14ac:dyDescent="0.25">
      <c r="A7" s="41" t="s">
        <v>27</v>
      </c>
      <c r="B7" s="41">
        <v>1000</v>
      </c>
      <c r="C7" s="41" t="s">
        <v>39</v>
      </c>
      <c r="D7" s="42">
        <f t="shared" si="0"/>
        <v>3388</v>
      </c>
      <c r="E7" s="41">
        <v>121</v>
      </c>
      <c r="F7" s="41">
        <f>'Data_Set 1'!$D181/'Data_Set 1'!$E181</f>
        <v>28</v>
      </c>
    </row>
    <row r="8" spans="1:6" x14ac:dyDescent="0.25">
      <c r="A8" s="41" t="s">
        <v>34</v>
      </c>
      <c r="B8" s="41">
        <v>1000</v>
      </c>
      <c r="C8" s="41" t="s">
        <v>32</v>
      </c>
      <c r="D8" s="42">
        <f t="shared" si="0"/>
        <v>3388</v>
      </c>
      <c r="E8" s="41">
        <v>121</v>
      </c>
      <c r="F8" s="41">
        <f>'Data_Set 1'!$D268/'Data_Set 1'!$E268</f>
        <v>28</v>
      </c>
    </row>
    <row r="9" spans="1:6" x14ac:dyDescent="0.25">
      <c r="A9" s="41" t="s">
        <v>34</v>
      </c>
      <c r="B9" s="41">
        <v>2000</v>
      </c>
      <c r="C9" s="41" t="s">
        <v>35</v>
      </c>
      <c r="D9" s="42">
        <f t="shared" si="0"/>
        <v>3388</v>
      </c>
      <c r="E9" s="41">
        <v>121</v>
      </c>
      <c r="F9" s="41">
        <f>'Data_Set 1'!$D269/'Data_Set 1'!$E269</f>
        <v>28</v>
      </c>
    </row>
    <row r="10" spans="1:6" x14ac:dyDescent="0.25">
      <c r="A10" s="41" t="s">
        <v>34</v>
      </c>
      <c r="B10" s="41">
        <v>2050</v>
      </c>
      <c r="C10" s="41" t="s">
        <v>36</v>
      </c>
      <c r="D10" s="42">
        <f t="shared" si="0"/>
        <v>3388</v>
      </c>
      <c r="E10" s="41">
        <v>121</v>
      </c>
      <c r="F10" s="41">
        <f>'Data_Set 1'!$D270/'Data_Set 1'!$E270</f>
        <v>28</v>
      </c>
    </row>
    <row r="11" spans="1:6" x14ac:dyDescent="0.25">
      <c r="A11" s="41" t="s">
        <v>34</v>
      </c>
      <c r="B11" s="41">
        <v>1000</v>
      </c>
      <c r="C11" s="41" t="s">
        <v>40</v>
      </c>
      <c r="D11" s="42">
        <f t="shared" si="0"/>
        <v>3388</v>
      </c>
      <c r="E11" s="41">
        <v>121</v>
      </c>
      <c r="F11" s="41">
        <f>'Data_Set 1'!$D271/'Data_Set 1'!$E271</f>
        <v>28</v>
      </c>
    </row>
    <row r="12" spans="1:6" x14ac:dyDescent="0.25">
      <c r="A12" s="41" t="s">
        <v>33</v>
      </c>
      <c r="B12" s="41">
        <v>3000</v>
      </c>
      <c r="C12" s="41" t="s">
        <v>37</v>
      </c>
      <c r="D12" s="42">
        <f t="shared" si="0"/>
        <v>3416</v>
      </c>
      <c r="E12" s="41">
        <v>122</v>
      </c>
      <c r="F12" s="41">
        <f>'Data_Set 1'!$D88/'Data_Set 1'!$E88</f>
        <v>28</v>
      </c>
    </row>
    <row r="13" spans="1:6" x14ac:dyDescent="0.25">
      <c r="A13" s="41" t="s">
        <v>33</v>
      </c>
      <c r="B13" s="41">
        <v>1050</v>
      </c>
      <c r="C13" s="41" t="s">
        <v>41</v>
      </c>
      <c r="D13" s="42">
        <f t="shared" si="0"/>
        <v>3416</v>
      </c>
      <c r="E13" s="41">
        <v>122</v>
      </c>
      <c r="F13" s="41">
        <f>'Data_Set 1'!$D89/'Data_Set 1'!$E89</f>
        <v>28</v>
      </c>
    </row>
    <row r="14" spans="1:6" x14ac:dyDescent="0.25">
      <c r="A14" s="41" t="s">
        <v>27</v>
      </c>
      <c r="B14" s="41">
        <v>2050</v>
      </c>
      <c r="C14" s="41" t="s">
        <v>30</v>
      </c>
      <c r="D14" s="42">
        <f t="shared" si="0"/>
        <v>3416</v>
      </c>
      <c r="E14" s="41">
        <v>122</v>
      </c>
      <c r="F14" s="41">
        <f>'Data_Set 1'!$D176/'Data_Set 1'!$E176</f>
        <v>28</v>
      </c>
    </row>
    <row r="15" spans="1:6" x14ac:dyDescent="0.25">
      <c r="A15" s="41" t="s">
        <v>27</v>
      </c>
      <c r="B15" s="41">
        <v>3000</v>
      </c>
      <c r="C15" s="41" t="s">
        <v>32</v>
      </c>
      <c r="D15" s="42">
        <f t="shared" si="0"/>
        <v>3416</v>
      </c>
      <c r="E15" s="41">
        <v>122</v>
      </c>
      <c r="F15" s="41">
        <f>'Data_Set 1'!$D177/'Data_Set 1'!$E177</f>
        <v>28</v>
      </c>
    </row>
    <row r="16" spans="1:6" x14ac:dyDescent="0.25">
      <c r="A16" s="41" t="s">
        <v>34</v>
      </c>
      <c r="B16" s="41">
        <v>1000</v>
      </c>
      <c r="C16" s="41" t="s">
        <v>39</v>
      </c>
      <c r="D16" s="42">
        <f t="shared" si="0"/>
        <v>3416</v>
      </c>
      <c r="E16" s="41">
        <v>122</v>
      </c>
      <c r="F16" s="41">
        <f>'Data_Set 1'!$D267/'Data_Set 1'!$E267</f>
        <v>28</v>
      </c>
    </row>
    <row r="17" spans="1:6" x14ac:dyDescent="0.25">
      <c r="A17" s="41" t="s">
        <v>33</v>
      </c>
      <c r="B17" s="41">
        <v>2050</v>
      </c>
      <c r="C17" s="41" t="s">
        <v>29</v>
      </c>
      <c r="D17" s="42">
        <f t="shared" si="0"/>
        <v>3724</v>
      </c>
      <c r="E17" s="41">
        <v>133</v>
      </c>
      <c r="F17" s="41">
        <f>'Data_Set 1'!$D83/'Data_Set 1'!$E83</f>
        <v>28</v>
      </c>
    </row>
    <row r="18" spans="1:6" x14ac:dyDescent="0.25">
      <c r="A18" s="41" t="s">
        <v>33</v>
      </c>
      <c r="B18" s="41">
        <v>3000</v>
      </c>
      <c r="C18" s="41" t="s">
        <v>36</v>
      </c>
      <c r="D18" s="42">
        <f t="shared" si="0"/>
        <v>3724</v>
      </c>
      <c r="E18" s="41">
        <v>133</v>
      </c>
      <c r="F18" s="41">
        <f>'Data_Set 1'!$D84/'Data_Set 1'!$E84</f>
        <v>28</v>
      </c>
    </row>
    <row r="19" spans="1:6" x14ac:dyDescent="0.25">
      <c r="A19" s="41" t="s">
        <v>33</v>
      </c>
      <c r="B19" s="41">
        <v>2050</v>
      </c>
      <c r="C19" s="41" t="s">
        <v>39</v>
      </c>
      <c r="D19" s="42">
        <f t="shared" si="0"/>
        <v>3724</v>
      </c>
      <c r="E19" s="41">
        <v>133</v>
      </c>
      <c r="F19" s="41">
        <f>'Data_Set 1'!$D85/'Data_Set 1'!$E85</f>
        <v>28</v>
      </c>
    </row>
    <row r="20" spans="1:6" x14ac:dyDescent="0.25">
      <c r="A20" s="41" t="s">
        <v>33</v>
      </c>
      <c r="B20" s="41">
        <v>1050</v>
      </c>
      <c r="C20" s="41" t="s">
        <v>40</v>
      </c>
      <c r="D20" s="42">
        <f t="shared" si="0"/>
        <v>3724</v>
      </c>
      <c r="E20" s="41">
        <v>133</v>
      </c>
      <c r="F20" s="41">
        <f>'Data_Set 1'!$D86/'Data_Set 1'!$E86</f>
        <v>28</v>
      </c>
    </row>
    <row r="21" spans="1:6" x14ac:dyDescent="0.25">
      <c r="A21" s="41" t="s">
        <v>33</v>
      </c>
      <c r="B21" s="41">
        <v>1000</v>
      </c>
      <c r="C21" s="41" t="s">
        <v>43</v>
      </c>
      <c r="D21" s="42">
        <f t="shared" si="0"/>
        <v>3724</v>
      </c>
      <c r="E21" s="41">
        <v>133</v>
      </c>
      <c r="F21" s="41">
        <f>'Data_Set 1'!$D87/'Data_Set 1'!$E87</f>
        <v>28</v>
      </c>
    </row>
    <row r="22" spans="1:6" x14ac:dyDescent="0.25">
      <c r="A22" s="41" t="s">
        <v>27</v>
      </c>
      <c r="B22" s="41">
        <v>3000</v>
      </c>
      <c r="C22" s="41" t="s">
        <v>31</v>
      </c>
      <c r="D22" s="42">
        <f t="shared" si="0"/>
        <v>3724</v>
      </c>
      <c r="E22" s="41">
        <v>133</v>
      </c>
      <c r="F22" s="41">
        <f>'Data_Set 1'!$D172/'Data_Set 1'!$E172</f>
        <v>28</v>
      </c>
    </row>
    <row r="23" spans="1:6" x14ac:dyDescent="0.25">
      <c r="A23" s="41" t="s">
        <v>27</v>
      </c>
      <c r="B23" s="41">
        <v>3000</v>
      </c>
      <c r="C23" s="41" t="s">
        <v>35</v>
      </c>
      <c r="D23" s="42">
        <f t="shared" si="0"/>
        <v>3724</v>
      </c>
      <c r="E23" s="41">
        <v>133</v>
      </c>
      <c r="F23" s="41">
        <f>'Data_Set 1'!$D173/'Data_Set 1'!$E173</f>
        <v>28</v>
      </c>
    </row>
    <row r="24" spans="1:6" x14ac:dyDescent="0.25">
      <c r="A24" s="41" t="s">
        <v>27</v>
      </c>
      <c r="B24" s="41">
        <v>3050</v>
      </c>
      <c r="C24" s="41" t="s">
        <v>40</v>
      </c>
      <c r="D24" s="42">
        <f t="shared" si="0"/>
        <v>3724</v>
      </c>
      <c r="E24" s="41">
        <v>133</v>
      </c>
      <c r="F24" s="41">
        <f>'Data_Set 1'!$D174/'Data_Set 1'!$E174</f>
        <v>28</v>
      </c>
    </row>
    <row r="25" spans="1:6" x14ac:dyDescent="0.25">
      <c r="A25" s="41" t="s">
        <v>27</v>
      </c>
      <c r="B25" s="41">
        <v>2000</v>
      </c>
      <c r="C25" s="41" t="s">
        <v>41</v>
      </c>
      <c r="D25" s="42">
        <f t="shared" si="0"/>
        <v>3724</v>
      </c>
      <c r="E25" s="41">
        <v>133</v>
      </c>
      <c r="F25" s="41">
        <f>'Data_Set 1'!$D175/'Data_Set 1'!$E175</f>
        <v>28</v>
      </c>
    </row>
    <row r="26" spans="1:6" x14ac:dyDescent="0.25">
      <c r="A26" s="41" t="s">
        <v>34</v>
      </c>
      <c r="B26" s="41">
        <v>3000</v>
      </c>
      <c r="C26" s="41" t="s">
        <v>28</v>
      </c>
      <c r="D26" s="42">
        <f t="shared" si="0"/>
        <v>3724</v>
      </c>
      <c r="E26" s="41">
        <v>133</v>
      </c>
      <c r="F26" s="41">
        <f>'Data_Set 1'!$D263/'Data_Set 1'!$E263</f>
        <v>28</v>
      </c>
    </row>
    <row r="27" spans="1:6" x14ac:dyDescent="0.25">
      <c r="A27" s="41" t="s">
        <v>34</v>
      </c>
      <c r="B27" s="41">
        <v>1000</v>
      </c>
      <c r="C27" s="41" t="s">
        <v>38</v>
      </c>
      <c r="D27" s="42">
        <f t="shared" si="0"/>
        <v>3724</v>
      </c>
      <c r="E27" s="41">
        <v>133</v>
      </c>
      <c r="F27" s="41">
        <f>'Data_Set 1'!$D264/'Data_Set 1'!$E264</f>
        <v>28</v>
      </c>
    </row>
    <row r="28" spans="1:6" x14ac:dyDescent="0.25">
      <c r="A28" s="41" t="s">
        <v>34</v>
      </c>
      <c r="B28" s="41">
        <v>2050</v>
      </c>
      <c r="C28" s="41" t="s">
        <v>40</v>
      </c>
      <c r="D28" s="42">
        <f t="shared" si="0"/>
        <v>3724</v>
      </c>
      <c r="E28" s="41">
        <v>133</v>
      </c>
      <c r="F28" s="41">
        <f>'Data_Set 1'!$D265/'Data_Set 1'!$E265</f>
        <v>28</v>
      </c>
    </row>
    <row r="29" spans="1:6" x14ac:dyDescent="0.25">
      <c r="A29" s="41" t="s">
        <v>34</v>
      </c>
      <c r="B29" s="41">
        <v>2050</v>
      </c>
      <c r="C29" s="41" t="s">
        <v>43</v>
      </c>
      <c r="D29" s="42">
        <f t="shared" si="0"/>
        <v>3724</v>
      </c>
      <c r="E29" s="41">
        <v>133</v>
      </c>
      <c r="F29" s="41">
        <f>'Data_Set 1'!$D266/'Data_Set 1'!$E266</f>
        <v>28</v>
      </c>
    </row>
    <row r="30" spans="1:6" x14ac:dyDescent="0.25">
      <c r="A30" s="41" t="s">
        <v>33</v>
      </c>
      <c r="B30" s="41">
        <v>1050</v>
      </c>
      <c r="C30" s="41" t="s">
        <v>32</v>
      </c>
      <c r="D30" s="42">
        <f t="shared" si="0"/>
        <v>5684</v>
      </c>
      <c r="E30" s="41">
        <v>203</v>
      </c>
      <c r="F30" s="41">
        <f>'Data_Set 1'!$D82/'Data_Set 1'!$E82</f>
        <v>28</v>
      </c>
    </row>
    <row r="31" spans="1:6" x14ac:dyDescent="0.25">
      <c r="A31" s="41" t="s">
        <v>27</v>
      </c>
      <c r="B31" s="41">
        <v>2000</v>
      </c>
      <c r="C31" s="41" t="s">
        <v>38</v>
      </c>
      <c r="D31" s="42">
        <f t="shared" si="0"/>
        <v>5684</v>
      </c>
      <c r="E31" s="41">
        <v>203</v>
      </c>
      <c r="F31" s="41">
        <f>'Data_Set 1'!$D170/'Data_Set 1'!$E170</f>
        <v>28</v>
      </c>
    </row>
    <row r="32" spans="1:6" x14ac:dyDescent="0.25">
      <c r="A32" s="41" t="s">
        <v>27</v>
      </c>
      <c r="B32" s="41">
        <v>1000</v>
      </c>
      <c r="C32" s="41" t="s">
        <v>44</v>
      </c>
      <c r="D32" s="42">
        <f t="shared" si="0"/>
        <v>5684</v>
      </c>
      <c r="E32" s="41">
        <v>203</v>
      </c>
      <c r="F32" s="41">
        <f>'Data_Set 1'!$D171/'Data_Set 1'!$E171</f>
        <v>28</v>
      </c>
    </row>
    <row r="33" spans="1:6" x14ac:dyDescent="0.25">
      <c r="A33" s="41" t="s">
        <v>34</v>
      </c>
      <c r="B33" s="41">
        <v>2000</v>
      </c>
      <c r="C33" s="41" t="s">
        <v>31</v>
      </c>
      <c r="D33" s="42">
        <f t="shared" si="0"/>
        <v>5684</v>
      </c>
      <c r="E33" s="41">
        <v>203</v>
      </c>
      <c r="F33" s="41">
        <f>'Data_Set 1'!$D261/'Data_Set 1'!$E261</f>
        <v>28</v>
      </c>
    </row>
    <row r="34" spans="1:6" x14ac:dyDescent="0.25">
      <c r="A34" s="41" t="s">
        <v>34</v>
      </c>
      <c r="B34" s="41">
        <v>1050</v>
      </c>
      <c r="C34" s="41" t="s">
        <v>43</v>
      </c>
      <c r="D34" s="42">
        <f t="shared" si="0"/>
        <v>5684</v>
      </c>
      <c r="E34" s="41">
        <v>203</v>
      </c>
      <c r="F34" s="41">
        <f>'Data_Set 1'!$D262/'Data_Set 1'!$E262</f>
        <v>28</v>
      </c>
    </row>
    <row r="35" spans="1:6" x14ac:dyDescent="0.25">
      <c r="A35" s="41" t="s">
        <v>33</v>
      </c>
      <c r="B35" s="41">
        <v>2000</v>
      </c>
      <c r="C35" s="41" t="s">
        <v>32</v>
      </c>
      <c r="D35" s="42">
        <f t="shared" si="0"/>
        <v>5740</v>
      </c>
      <c r="E35" s="41">
        <v>205</v>
      </c>
      <c r="F35" s="41">
        <f>'Data_Set 1'!$D81/'Data_Set 1'!$E81</f>
        <v>28</v>
      </c>
    </row>
    <row r="36" spans="1:6" x14ac:dyDescent="0.25">
      <c r="A36" s="41" t="s">
        <v>27</v>
      </c>
      <c r="B36" s="41">
        <v>2050</v>
      </c>
      <c r="C36" s="41" t="s">
        <v>38</v>
      </c>
      <c r="D36" s="42">
        <f t="shared" si="0"/>
        <v>5740</v>
      </c>
      <c r="E36" s="41">
        <v>205</v>
      </c>
      <c r="F36" s="41">
        <f>'Data_Set 1'!$D169/'Data_Set 1'!$E169</f>
        <v>28</v>
      </c>
    </row>
    <row r="37" spans="1:6" x14ac:dyDescent="0.25">
      <c r="A37" s="41" t="s">
        <v>34</v>
      </c>
      <c r="B37" s="41">
        <v>2050</v>
      </c>
      <c r="C37" s="41" t="s">
        <v>31</v>
      </c>
      <c r="D37" s="42">
        <f t="shared" si="0"/>
        <v>5740</v>
      </c>
      <c r="E37" s="41">
        <v>205</v>
      </c>
      <c r="F37" s="41">
        <f>'Data_Set 1'!$D259/'Data_Set 1'!$E259</f>
        <v>28</v>
      </c>
    </row>
    <row r="38" spans="1:6" x14ac:dyDescent="0.25">
      <c r="A38" s="41" t="s">
        <v>34</v>
      </c>
      <c r="B38" s="41">
        <v>2000</v>
      </c>
      <c r="C38" s="41" t="s">
        <v>43</v>
      </c>
      <c r="D38" s="42">
        <f t="shared" si="0"/>
        <v>5740</v>
      </c>
      <c r="E38" s="41">
        <v>205</v>
      </c>
      <c r="F38" s="41">
        <f>'Data_Set 1'!$D260/'Data_Set 1'!$E260</f>
        <v>28</v>
      </c>
    </row>
    <row r="39" spans="1:6" x14ac:dyDescent="0.25">
      <c r="A39" s="41" t="s">
        <v>33</v>
      </c>
      <c r="B39" s="41">
        <v>2050</v>
      </c>
      <c r="C39" s="41" t="s">
        <v>43</v>
      </c>
      <c r="D39" s="42">
        <f t="shared" si="0"/>
        <v>5936</v>
      </c>
      <c r="E39" s="41">
        <v>212</v>
      </c>
      <c r="F39" s="41">
        <f>'Data_Set 1'!$D80/'Data_Set 1'!$E80</f>
        <v>28</v>
      </c>
    </row>
    <row r="40" spans="1:6" x14ac:dyDescent="0.25">
      <c r="A40" s="41" t="s">
        <v>27</v>
      </c>
      <c r="B40" s="41">
        <v>1050</v>
      </c>
      <c r="C40" s="41" t="s">
        <v>28</v>
      </c>
      <c r="D40" s="42">
        <f t="shared" si="0"/>
        <v>5936</v>
      </c>
      <c r="E40" s="41">
        <v>212</v>
      </c>
      <c r="F40" s="41">
        <f>'Data_Set 1'!$D167/'Data_Set 1'!$E167</f>
        <v>28</v>
      </c>
    </row>
    <row r="41" spans="1:6" x14ac:dyDescent="0.25">
      <c r="A41" s="41" t="s">
        <v>27</v>
      </c>
      <c r="B41" s="41">
        <v>3000</v>
      </c>
      <c r="C41" s="41" t="s">
        <v>38</v>
      </c>
      <c r="D41" s="42">
        <f t="shared" si="0"/>
        <v>5936</v>
      </c>
      <c r="E41" s="41">
        <v>212</v>
      </c>
      <c r="F41" s="41">
        <f>'Data_Set 1'!$D168/'Data_Set 1'!$E168</f>
        <v>28</v>
      </c>
    </row>
    <row r="42" spans="1:6" x14ac:dyDescent="0.25">
      <c r="A42" s="41" t="s">
        <v>34</v>
      </c>
      <c r="B42" s="41">
        <v>3000</v>
      </c>
      <c r="C42" s="41" t="s">
        <v>31</v>
      </c>
      <c r="D42" s="42">
        <f t="shared" si="0"/>
        <v>5936</v>
      </c>
      <c r="E42" s="41">
        <v>212</v>
      </c>
      <c r="F42" s="41">
        <f>'Data_Set 1'!$D257/'Data_Set 1'!$E257</f>
        <v>28</v>
      </c>
    </row>
    <row r="43" spans="1:6" x14ac:dyDescent="0.25">
      <c r="A43" s="41" t="s">
        <v>34</v>
      </c>
      <c r="B43" s="41">
        <v>1000</v>
      </c>
      <c r="C43" s="41" t="s">
        <v>35</v>
      </c>
      <c r="D43" s="42">
        <f t="shared" si="0"/>
        <v>5936</v>
      </c>
      <c r="E43" s="41">
        <v>212</v>
      </c>
      <c r="F43" s="41">
        <f>'Data_Set 1'!$D258/'Data_Set 1'!$E258</f>
        <v>28</v>
      </c>
    </row>
    <row r="44" spans="1:6" x14ac:dyDescent="0.25">
      <c r="A44" s="41" t="s">
        <v>33</v>
      </c>
      <c r="B44" s="41">
        <v>2050</v>
      </c>
      <c r="C44" s="41" t="s">
        <v>35</v>
      </c>
      <c r="D44" s="42">
        <f t="shared" si="0"/>
        <v>5964</v>
      </c>
      <c r="E44" s="41">
        <v>213</v>
      </c>
      <c r="F44" s="41">
        <f>'Data_Set 1'!$D79/'Data_Set 1'!$E79</f>
        <v>28</v>
      </c>
    </row>
    <row r="45" spans="1:6" x14ac:dyDescent="0.25">
      <c r="A45" s="41" t="s">
        <v>27</v>
      </c>
      <c r="B45" s="41">
        <v>1000</v>
      </c>
      <c r="C45" s="41" t="s">
        <v>30</v>
      </c>
      <c r="D45" s="42">
        <f t="shared" si="0"/>
        <v>5964</v>
      </c>
      <c r="E45" s="41">
        <v>213</v>
      </c>
      <c r="F45" s="41">
        <f>'Data_Set 1'!$D165/'Data_Set 1'!$E165</f>
        <v>28</v>
      </c>
    </row>
    <row r="46" spans="1:6" x14ac:dyDescent="0.25">
      <c r="A46" s="41" t="s">
        <v>27</v>
      </c>
      <c r="B46" s="41">
        <v>2050</v>
      </c>
      <c r="C46" s="41" t="s">
        <v>35</v>
      </c>
      <c r="D46" s="42">
        <f t="shared" si="0"/>
        <v>5964</v>
      </c>
      <c r="E46" s="41">
        <v>213</v>
      </c>
      <c r="F46" s="41">
        <f>'Data_Set 1'!$D166/'Data_Set 1'!$E166</f>
        <v>28</v>
      </c>
    </row>
    <row r="47" spans="1:6" x14ac:dyDescent="0.25">
      <c r="A47" s="41" t="s">
        <v>34</v>
      </c>
      <c r="B47" s="41">
        <v>3050</v>
      </c>
      <c r="C47" s="41" t="s">
        <v>36</v>
      </c>
      <c r="D47" s="42">
        <f t="shared" si="0"/>
        <v>5964</v>
      </c>
      <c r="E47" s="41">
        <v>213</v>
      </c>
      <c r="F47" s="41">
        <f>'Data_Set 1'!$D255/'Data_Set 1'!$E255</f>
        <v>28</v>
      </c>
    </row>
    <row r="48" spans="1:6" x14ac:dyDescent="0.25">
      <c r="A48" s="41" t="s">
        <v>34</v>
      </c>
      <c r="B48" s="41">
        <v>2000</v>
      </c>
      <c r="C48" s="41" t="s">
        <v>40</v>
      </c>
      <c r="D48" s="42">
        <f t="shared" si="0"/>
        <v>5964</v>
      </c>
      <c r="E48" s="41">
        <v>213</v>
      </c>
      <c r="F48" s="41">
        <f>'Data_Set 1'!$D256/'Data_Set 1'!$E256</f>
        <v>28</v>
      </c>
    </row>
    <row r="49" spans="1:6" x14ac:dyDescent="0.25">
      <c r="A49" s="41" t="s">
        <v>33</v>
      </c>
      <c r="B49" s="41">
        <v>3050</v>
      </c>
      <c r="C49" s="41" t="s">
        <v>32</v>
      </c>
      <c r="D49" s="42">
        <f t="shared" si="0"/>
        <v>6524</v>
      </c>
      <c r="E49" s="41">
        <v>233</v>
      </c>
      <c r="F49" s="41">
        <f>'Data_Set 1'!$D78/'Data_Set 1'!$E78</f>
        <v>28</v>
      </c>
    </row>
    <row r="50" spans="1:6" x14ac:dyDescent="0.25">
      <c r="A50" s="41" t="s">
        <v>33</v>
      </c>
      <c r="B50" s="41">
        <v>2050</v>
      </c>
      <c r="C50" s="41" t="s">
        <v>44</v>
      </c>
      <c r="D50" s="42">
        <f t="shared" si="0"/>
        <v>6552</v>
      </c>
      <c r="E50" s="41">
        <v>234</v>
      </c>
      <c r="F50" s="41">
        <f>'Data_Set 1'!$D77/'Data_Set 1'!$E77</f>
        <v>28</v>
      </c>
    </row>
    <row r="51" spans="1:6" x14ac:dyDescent="0.25">
      <c r="A51" s="41" t="s">
        <v>27</v>
      </c>
      <c r="B51" s="41">
        <v>1050</v>
      </c>
      <c r="C51" s="41" t="s">
        <v>29</v>
      </c>
      <c r="D51" s="42">
        <f t="shared" si="0"/>
        <v>6552</v>
      </c>
      <c r="E51" s="41">
        <v>234</v>
      </c>
      <c r="F51" s="41">
        <f>'Data_Set 1'!$D163/'Data_Set 1'!$E163</f>
        <v>28</v>
      </c>
    </row>
    <row r="52" spans="1:6" x14ac:dyDescent="0.25">
      <c r="A52" s="41" t="s">
        <v>27</v>
      </c>
      <c r="B52" s="41">
        <v>3000</v>
      </c>
      <c r="C52" s="41" t="s">
        <v>39</v>
      </c>
      <c r="D52" s="42">
        <f t="shared" si="0"/>
        <v>6552</v>
      </c>
      <c r="E52" s="41">
        <v>234</v>
      </c>
      <c r="F52" s="41">
        <f>'Data_Set 1'!$D164/'Data_Set 1'!$E164</f>
        <v>28</v>
      </c>
    </row>
    <row r="53" spans="1:6" x14ac:dyDescent="0.25">
      <c r="A53" s="41" t="s">
        <v>34</v>
      </c>
      <c r="B53" s="41">
        <v>3000</v>
      </c>
      <c r="C53" s="41" t="s">
        <v>32</v>
      </c>
      <c r="D53" s="42">
        <f t="shared" si="0"/>
        <v>6552</v>
      </c>
      <c r="E53" s="41">
        <v>234</v>
      </c>
      <c r="F53" s="41">
        <f>'Data_Set 1'!$D253/'Data_Set 1'!$E253</f>
        <v>28</v>
      </c>
    </row>
    <row r="54" spans="1:6" x14ac:dyDescent="0.25">
      <c r="A54" s="41" t="s">
        <v>34</v>
      </c>
      <c r="B54" s="41">
        <v>1000</v>
      </c>
      <c r="C54" s="41" t="s">
        <v>36</v>
      </c>
      <c r="D54" s="42">
        <f t="shared" si="0"/>
        <v>6552</v>
      </c>
      <c r="E54" s="41">
        <v>234</v>
      </c>
      <c r="F54" s="41">
        <f>'Data_Set 1'!$D254/'Data_Set 1'!$E254</f>
        <v>28</v>
      </c>
    </row>
    <row r="55" spans="1:6" x14ac:dyDescent="0.25">
      <c r="A55" s="41" t="s">
        <v>33</v>
      </c>
      <c r="B55" s="41">
        <v>2050</v>
      </c>
      <c r="C55" s="41" t="s">
        <v>28</v>
      </c>
      <c r="D55" s="42">
        <f t="shared" si="0"/>
        <v>6608</v>
      </c>
      <c r="E55" s="41">
        <v>236</v>
      </c>
      <c r="F55" s="41">
        <f>'Data_Set 1'!$D74/'Data_Set 1'!$E74</f>
        <v>28</v>
      </c>
    </row>
    <row r="56" spans="1:6" x14ac:dyDescent="0.25">
      <c r="A56" s="41" t="s">
        <v>33</v>
      </c>
      <c r="B56" s="41">
        <v>2050</v>
      </c>
      <c r="C56" s="41" t="s">
        <v>38</v>
      </c>
      <c r="D56" s="42">
        <f t="shared" si="0"/>
        <v>6608</v>
      </c>
      <c r="E56" s="41">
        <v>236</v>
      </c>
      <c r="F56" s="41">
        <f>'Data_Set 1'!$D75/'Data_Set 1'!$E75</f>
        <v>28</v>
      </c>
    </row>
    <row r="57" spans="1:6" x14ac:dyDescent="0.25">
      <c r="A57" s="41" t="s">
        <v>33</v>
      </c>
      <c r="B57" s="41">
        <v>1000</v>
      </c>
      <c r="C57" s="41" t="s">
        <v>42</v>
      </c>
      <c r="D57" s="42">
        <f t="shared" si="0"/>
        <v>6608</v>
      </c>
      <c r="E57" s="41">
        <v>236</v>
      </c>
      <c r="F57" s="41">
        <f>'Data_Set 1'!$D76/'Data_Set 1'!$E76</f>
        <v>28</v>
      </c>
    </row>
    <row r="58" spans="1:6" x14ac:dyDescent="0.25">
      <c r="A58" s="41" t="s">
        <v>34</v>
      </c>
      <c r="B58" s="41">
        <v>3050</v>
      </c>
      <c r="C58" s="41" t="s">
        <v>39</v>
      </c>
      <c r="D58" s="42">
        <f t="shared" si="0"/>
        <v>6608</v>
      </c>
      <c r="E58" s="41">
        <v>236</v>
      </c>
      <c r="F58" s="41">
        <f>'Data_Set 1'!$D252/'Data_Set 1'!$E252</f>
        <v>28</v>
      </c>
    </row>
    <row r="59" spans="1:6" x14ac:dyDescent="0.25">
      <c r="A59" s="41" t="s">
        <v>27</v>
      </c>
      <c r="B59" s="41">
        <v>1050</v>
      </c>
      <c r="C59" s="41" t="s">
        <v>30</v>
      </c>
      <c r="D59" s="42">
        <f t="shared" si="0"/>
        <v>6748</v>
      </c>
      <c r="E59" s="41">
        <v>241</v>
      </c>
      <c r="F59" s="41">
        <f>'Data_Set 1'!$D162/'Data_Set 1'!$E162</f>
        <v>28</v>
      </c>
    </row>
    <row r="60" spans="1:6" x14ac:dyDescent="0.25">
      <c r="A60" s="41" t="s">
        <v>34</v>
      </c>
      <c r="B60" s="41">
        <v>1000</v>
      </c>
      <c r="C60" s="41" t="s">
        <v>28</v>
      </c>
      <c r="D60" s="42">
        <f t="shared" si="0"/>
        <v>7084</v>
      </c>
      <c r="E60" s="41">
        <v>253</v>
      </c>
      <c r="F60" s="41">
        <f>'Data_Set 1'!$D251/'Data_Set 1'!$E251</f>
        <v>28</v>
      </c>
    </row>
    <row r="61" spans="1:6" x14ac:dyDescent="0.25">
      <c r="A61" s="41" t="s">
        <v>33</v>
      </c>
      <c r="B61" s="41">
        <v>1050</v>
      </c>
      <c r="C61" s="41" t="s">
        <v>28</v>
      </c>
      <c r="D61" s="42">
        <f t="shared" si="0"/>
        <v>7140</v>
      </c>
      <c r="E61" s="41">
        <v>255</v>
      </c>
      <c r="F61" s="41">
        <f>'Data_Set 1'!$D71/'Data_Set 1'!$E71</f>
        <v>28</v>
      </c>
    </row>
    <row r="62" spans="1:6" x14ac:dyDescent="0.25">
      <c r="A62" s="41" t="s">
        <v>33</v>
      </c>
      <c r="B62" s="41">
        <v>1050</v>
      </c>
      <c r="C62" s="41" t="s">
        <v>38</v>
      </c>
      <c r="D62" s="42">
        <f t="shared" si="0"/>
        <v>7140</v>
      </c>
      <c r="E62" s="41">
        <v>255</v>
      </c>
      <c r="F62" s="41">
        <f>'Data_Set 1'!$D72/'Data_Set 1'!$E72</f>
        <v>28</v>
      </c>
    </row>
    <row r="63" spans="1:6" x14ac:dyDescent="0.25">
      <c r="A63" s="41" t="s">
        <v>33</v>
      </c>
      <c r="B63" s="41">
        <v>3000</v>
      </c>
      <c r="C63" s="41" t="s">
        <v>41</v>
      </c>
      <c r="D63" s="42">
        <f t="shared" si="0"/>
        <v>7140</v>
      </c>
      <c r="E63" s="41">
        <v>255</v>
      </c>
      <c r="F63" s="41">
        <f>'Data_Set 1'!$D73/'Data_Set 1'!$E73</f>
        <v>28</v>
      </c>
    </row>
    <row r="64" spans="1:6" x14ac:dyDescent="0.25">
      <c r="A64" s="41" t="s">
        <v>34</v>
      </c>
      <c r="B64" s="41">
        <v>2050</v>
      </c>
      <c r="C64" s="41" t="s">
        <v>39</v>
      </c>
      <c r="D64" s="42">
        <f t="shared" si="0"/>
        <v>7140</v>
      </c>
      <c r="E64" s="41">
        <v>255</v>
      </c>
      <c r="F64" s="41">
        <f>'Data_Set 1'!$D250/'Data_Set 1'!$E250</f>
        <v>28</v>
      </c>
    </row>
    <row r="65" spans="1:6" x14ac:dyDescent="0.25">
      <c r="A65" s="41" t="s">
        <v>33</v>
      </c>
      <c r="B65" s="41">
        <v>2000</v>
      </c>
      <c r="C65" s="41" t="s">
        <v>28</v>
      </c>
      <c r="D65" s="42">
        <f t="shared" si="0"/>
        <v>7448</v>
      </c>
      <c r="E65" s="41">
        <v>266</v>
      </c>
      <c r="F65" s="41">
        <f>'Data_Set 1'!$D68/'Data_Set 1'!$E68</f>
        <v>28</v>
      </c>
    </row>
    <row r="66" spans="1:6" x14ac:dyDescent="0.25">
      <c r="A66" s="41" t="s">
        <v>33</v>
      </c>
      <c r="B66" s="41">
        <v>2000</v>
      </c>
      <c r="C66" s="41" t="s">
        <v>38</v>
      </c>
      <c r="D66" s="42">
        <f t="shared" ref="D66:D129" si="1">E66*28</f>
        <v>7448</v>
      </c>
      <c r="E66" s="41">
        <v>266</v>
      </c>
      <c r="F66" s="41">
        <f>'Data_Set 1'!$D69/'Data_Set 1'!$E69</f>
        <v>28</v>
      </c>
    </row>
    <row r="67" spans="1:6" x14ac:dyDescent="0.25">
      <c r="A67" s="41" t="s">
        <v>33</v>
      </c>
      <c r="B67" s="41">
        <v>3050</v>
      </c>
      <c r="C67" s="41" t="s">
        <v>41</v>
      </c>
      <c r="D67" s="42">
        <f t="shared" si="1"/>
        <v>7448</v>
      </c>
      <c r="E67" s="41">
        <v>266</v>
      </c>
      <c r="F67" s="41">
        <f>'Data_Set 1'!$D70/'Data_Set 1'!$E70</f>
        <v>28</v>
      </c>
    </row>
    <row r="68" spans="1:6" x14ac:dyDescent="0.25">
      <c r="A68" s="41" t="s">
        <v>34</v>
      </c>
      <c r="B68" s="41">
        <v>3000</v>
      </c>
      <c r="C68" s="41" t="s">
        <v>39</v>
      </c>
      <c r="D68" s="42">
        <f t="shared" si="1"/>
        <v>7448</v>
      </c>
      <c r="E68" s="41">
        <v>266</v>
      </c>
      <c r="F68" s="41">
        <f>'Data_Set 1'!$D249/'Data_Set 1'!$E249</f>
        <v>28</v>
      </c>
    </row>
    <row r="69" spans="1:6" x14ac:dyDescent="0.25">
      <c r="A69" s="41" t="s">
        <v>33</v>
      </c>
      <c r="B69" s="41">
        <v>1000</v>
      </c>
      <c r="C69" s="41" t="s">
        <v>32</v>
      </c>
      <c r="D69" s="42">
        <f t="shared" si="1"/>
        <v>8456</v>
      </c>
      <c r="E69" s="41">
        <v>302</v>
      </c>
      <c r="F69" s="41">
        <f>'Data_Set 1'!$D65/'Data_Set 1'!$E65</f>
        <v>28</v>
      </c>
    </row>
    <row r="70" spans="1:6" x14ac:dyDescent="0.25">
      <c r="A70" s="41" t="s">
        <v>33</v>
      </c>
      <c r="B70" s="41">
        <v>2000</v>
      </c>
      <c r="C70" s="41" t="s">
        <v>37</v>
      </c>
      <c r="D70" s="42">
        <f t="shared" si="1"/>
        <v>8456</v>
      </c>
      <c r="E70" s="41">
        <v>302</v>
      </c>
      <c r="F70" s="41">
        <f>'Data_Set 1'!$D66/'Data_Set 1'!$E66</f>
        <v>28</v>
      </c>
    </row>
    <row r="71" spans="1:6" x14ac:dyDescent="0.25">
      <c r="A71" s="41" t="s">
        <v>33</v>
      </c>
      <c r="B71" s="41">
        <v>3050</v>
      </c>
      <c r="C71" s="41" t="s">
        <v>40</v>
      </c>
      <c r="D71" s="42">
        <f t="shared" si="1"/>
        <v>8456</v>
      </c>
      <c r="E71" s="41">
        <v>302</v>
      </c>
      <c r="F71" s="41">
        <f>'Data_Set 1'!$D67/'Data_Set 1'!$E67</f>
        <v>28</v>
      </c>
    </row>
    <row r="72" spans="1:6" x14ac:dyDescent="0.25">
      <c r="A72" s="41" t="s">
        <v>27</v>
      </c>
      <c r="B72" s="41">
        <v>2000</v>
      </c>
      <c r="C72" s="41" t="s">
        <v>32</v>
      </c>
      <c r="D72" s="42">
        <f t="shared" si="1"/>
        <v>8456</v>
      </c>
      <c r="E72" s="41">
        <v>302</v>
      </c>
      <c r="F72" s="41">
        <f>'Data_Set 1'!$D159/'Data_Set 1'!$E159</f>
        <v>28</v>
      </c>
    </row>
    <row r="73" spans="1:6" x14ac:dyDescent="0.25">
      <c r="A73" s="41" t="s">
        <v>27</v>
      </c>
      <c r="B73" s="41">
        <v>1050</v>
      </c>
      <c r="C73" s="41" t="s">
        <v>38</v>
      </c>
      <c r="D73" s="42">
        <f t="shared" si="1"/>
        <v>8456</v>
      </c>
      <c r="E73" s="41">
        <v>302</v>
      </c>
      <c r="F73" s="41">
        <f>'Data_Set 1'!$D160/'Data_Set 1'!$E160</f>
        <v>28</v>
      </c>
    </row>
    <row r="74" spans="1:6" x14ac:dyDescent="0.25">
      <c r="A74" s="41" t="s">
        <v>27</v>
      </c>
      <c r="B74" s="41">
        <v>3050</v>
      </c>
      <c r="C74" s="41" t="s">
        <v>43</v>
      </c>
      <c r="D74" s="42">
        <f t="shared" si="1"/>
        <v>8456</v>
      </c>
      <c r="E74" s="41">
        <v>302</v>
      </c>
      <c r="F74" s="41">
        <f>'Data_Set 1'!$D161/'Data_Set 1'!$E161</f>
        <v>28</v>
      </c>
    </row>
    <row r="75" spans="1:6" x14ac:dyDescent="0.25">
      <c r="A75" s="41" t="s">
        <v>34</v>
      </c>
      <c r="B75" s="41">
        <v>1050</v>
      </c>
      <c r="C75" s="41" t="s">
        <v>31</v>
      </c>
      <c r="D75" s="42">
        <f t="shared" si="1"/>
        <v>8456</v>
      </c>
      <c r="E75" s="41">
        <v>302</v>
      </c>
      <c r="F75" s="41">
        <f>'Data_Set 1'!$D246/'Data_Set 1'!$E246</f>
        <v>28</v>
      </c>
    </row>
    <row r="76" spans="1:6" x14ac:dyDescent="0.25">
      <c r="A76" s="41" t="s">
        <v>34</v>
      </c>
      <c r="B76" s="41">
        <v>3000</v>
      </c>
      <c r="C76" s="41" t="s">
        <v>38</v>
      </c>
      <c r="D76" s="42">
        <f t="shared" si="1"/>
        <v>8456</v>
      </c>
      <c r="E76" s="41">
        <v>302</v>
      </c>
      <c r="F76" s="41">
        <f>'Data_Set 1'!$D247/'Data_Set 1'!$E247</f>
        <v>28</v>
      </c>
    </row>
    <row r="77" spans="1:6" x14ac:dyDescent="0.25">
      <c r="A77" s="41" t="s">
        <v>34</v>
      </c>
      <c r="B77" s="41">
        <v>1000</v>
      </c>
      <c r="C77" s="41" t="s">
        <v>43</v>
      </c>
      <c r="D77" s="42">
        <f t="shared" si="1"/>
        <v>8456</v>
      </c>
      <c r="E77" s="41">
        <v>302</v>
      </c>
      <c r="F77" s="41">
        <f>'Data_Set 1'!$D248/'Data_Set 1'!$E248</f>
        <v>28</v>
      </c>
    </row>
    <row r="78" spans="1:6" x14ac:dyDescent="0.25">
      <c r="A78" s="41" t="s">
        <v>33</v>
      </c>
      <c r="B78" s="41">
        <v>2050</v>
      </c>
      <c r="C78" s="41" t="s">
        <v>31</v>
      </c>
      <c r="D78" s="42">
        <f t="shared" si="1"/>
        <v>8484</v>
      </c>
      <c r="E78" s="41">
        <v>303</v>
      </c>
      <c r="F78" s="41">
        <f>'Data_Set 1'!$D64/'Data_Set 1'!$E64</f>
        <v>28</v>
      </c>
    </row>
    <row r="79" spans="1:6" x14ac:dyDescent="0.25">
      <c r="A79" s="41" t="s">
        <v>27</v>
      </c>
      <c r="B79" s="41">
        <v>3000</v>
      </c>
      <c r="C79" s="41" t="s">
        <v>37</v>
      </c>
      <c r="D79" s="42">
        <f t="shared" si="1"/>
        <v>8484</v>
      </c>
      <c r="E79" s="41">
        <v>303</v>
      </c>
      <c r="F79" s="41">
        <f>'Data_Set 1'!$D157/'Data_Set 1'!$E157</f>
        <v>28</v>
      </c>
    </row>
    <row r="80" spans="1:6" x14ac:dyDescent="0.25">
      <c r="A80" s="41" t="s">
        <v>27</v>
      </c>
      <c r="B80" s="41">
        <v>2000</v>
      </c>
      <c r="C80" s="41" t="s">
        <v>43</v>
      </c>
      <c r="D80" s="42">
        <f t="shared" si="1"/>
        <v>8484</v>
      </c>
      <c r="E80" s="41">
        <v>303</v>
      </c>
      <c r="F80" s="41">
        <f>'Data_Set 1'!$D158/'Data_Set 1'!$E158</f>
        <v>28</v>
      </c>
    </row>
    <row r="81" spans="1:6" x14ac:dyDescent="0.25">
      <c r="A81" s="41" t="s">
        <v>34</v>
      </c>
      <c r="B81" s="41">
        <v>3000</v>
      </c>
      <c r="C81" s="41" t="s">
        <v>30</v>
      </c>
      <c r="D81" s="42">
        <f t="shared" si="1"/>
        <v>8484</v>
      </c>
      <c r="E81" s="41">
        <v>303</v>
      </c>
      <c r="F81" s="41">
        <f>'Data_Set 1'!$D244/'Data_Set 1'!$E244</f>
        <v>28</v>
      </c>
    </row>
    <row r="82" spans="1:6" x14ac:dyDescent="0.25">
      <c r="A82" s="41" t="s">
        <v>34</v>
      </c>
      <c r="B82" s="41">
        <v>2050</v>
      </c>
      <c r="C82" s="41" t="s">
        <v>42</v>
      </c>
      <c r="D82" s="42">
        <f t="shared" si="1"/>
        <v>8484</v>
      </c>
      <c r="E82" s="41">
        <v>303</v>
      </c>
      <c r="F82" s="41">
        <f>'Data_Set 1'!$D245/'Data_Set 1'!$E245</f>
        <v>28</v>
      </c>
    </row>
    <row r="83" spans="1:6" x14ac:dyDescent="0.25">
      <c r="A83" s="41" t="s">
        <v>33</v>
      </c>
      <c r="B83" s="41">
        <v>2000</v>
      </c>
      <c r="C83" s="41" t="s">
        <v>30</v>
      </c>
      <c r="D83" s="42">
        <f t="shared" si="1"/>
        <v>8960</v>
      </c>
      <c r="E83" s="41">
        <v>320</v>
      </c>
      <c r="F83" s="41">
        <f>'Data_Set 1'!$D63/'Data_Set 1'!$E63</f>
        <v>28</v>
      </c>
    </row>
    <row r="84" spans="1:6" x14ac:dyDescent="0.25">
      <c r="A84" s="41" t="s">
        <v>27</v>
      </c>
      <c r="B84" s="41">
        <v>2050</v>
      </c>
      <c r="C84" s="41" t="s">
        <v>36</v>
      </c>
      <c r="D84" s="42">
        <f t="shared" si="1"/>
        <v>8960</v>
      </c>
      <c r="E84" s="41">
        <v>320</v>
      </c>
      <c r="F84" s="41">
        <f>'Data_Set 1'!$D155/'Data_Set 1'!$E155</f>
        <v>28</v>
      </c>
    </row>
    <row r="85" spans="1:6" x14ac:dyDescent="0.25">
      <c r="A85" s="41" t="s">
        <v>27</v>
      </c>
      <c r="B85" s="41">
        <v>1050</v>
      </c>
      <c r="C85" s="41" t="s">
        <v>42</v>
      </c>
      <c r="D85" s="42">
        <f t="shared" si="1"/>
        <v>8960</v>
      </c>
      <c r="E85" s="41">
        <v>320</v>
      </c>
      <c r="F85" s="41">
        <f>'Data_Set 1'!$D156/'Data_Set 1'!$E156</f>
        <v>28</v>
      </c>
    </row>
    <row r="86" spans="1:6" x14ac:dyDescent="0.25">
      <c r="A86" s="41" t="s">
        <v>34</v>
      </c>
      <c r="B86" s="41">
        <v>2050</v>
      </c>
      <c r="C86" s="41" t="s">
        <v>29</v>
      </c>
      <c r="D86" s="42">
        <f t="shared" si="1"/>
        <v>8960</v>
      </c>
      <c r="E86" s="41">
        <v>320</v>
      </c>
      <c r="F86" s="41">
        <f>'Data_Set 1'!$D241/'Data_Set 1'!$E241</f>
        <v>28</v>
      </c>
    </row>
    <row r="87" spans="1:6" x14ac:dyDescent="0.25">
      <c r="A87" s="41" t="s">
        <v>34</v>
      </c>
      <c r="B87" s="41">
        <v>2000</v>
      </c>
      <c r="C87" s="41" t="s">
        <v>41</v>
      </c>
      <c r="D87" s="42">
        <f t="shared" si="1"/>
        <v>8960</v>
      </c>
      <c r="E87" s="41">
        <v>320</v>
      </c>
      <c r="F87" s="41">
        <f>'Data_Set 1'!$D242/'Data_Set 1'!$E242</f>
        <v>28</v>
      </c>
    </row>
    <row r="88" spans="1:6" x14ac:dyDescent="0.25">
      <c r="A88" s="41" t="s">
        <v>34</v>
      </c>
      <c r="B88" s="41">
        <v>2000</v>
      </c>
      <c r="C88" s="41" t="s">
        <v>44</v>
      </c>
      <c r="D88" s="42">
        <f t="shared" si="1"/>
        <v>8960</v>
      </c>
      <c r="E88" s="41">
        <v>320</v>
      </c>
      <c r="F88" s="41">
        <f>'Data_Set 1'!$D243/'Data_Set 1'!$E243</f>
        <v>28</v>
      </c>
    </row>
    <row r="89" spans="1:6" x14ac:dyDescent="0.25">
      <c r="A89" s="41" t="s">
        <v>33</v>
      </c>
      <c r="B89" s="41">
        <v>3050</v>
      </c>
      <c r="C89" s="41" t="s">
        <v>29</v>
      </c>
      <c r="D89" s="42">
        <f t="shared" si="1"/>
        <v>9016</v>
      </c>
      <c r="E89" s="41">
        <v>322</v>
      </c>
      <c r="F89" s="41">
        <f>'Data_Set 1'!$D59/'Data_Set 1'!$E59</f>
        <v>28</v>
      </c>
    </row>
    <row r="90" spans="1:6" x14ac:dyDescent="0.25">
      <c r="A90" s="41" t="s">
        <v>33</v>
      </c>
      <c r="B90" s="41">
        <v>1050</v>
      </c>
      <c r="C90" s="41" t="s">
        <v>36</v>
      </c>
      <c r="D90" s="42">
        <f t="shared" si="1"/>
        <v>9016</v>
      </c>
      <c r="E90" s="41">
        <v>322</v>
      </c>
      <c r="F90" s="41">
        <f>'Data_Set 1'!$D60/'Data_Set 1'!$E60</f>
        <v>28</v>
      </c>
    </row>
    <row r="91" spans="1:6" x14ac:dyDescent="0.25">
      <c r="A91" s="41" t="s">
        <v>33</v>
      </c>
      <c r="B91" s="41">
        <v>3050</v>
      </c>
      <c r="C91" s="41" t="s">
        <v>39</v>
      </c>
      <c r="D91" s="42">
        <f t="shared" si="1"/>
        <v>9016</v>
      </c>
      <c r="E91" s="41">
        <v>322</v>
      </c>
      <c r="F91" s="41">
        <f>'Data_Set 1'!$D61/'Data_Set 1'!$E61</f>
        <v>28</v>
      </c>
    </row>
    <row r="92" spans="1:6" x14ac:dyDescent="0.25">
      <c r="A92" s="41" t="s">
        <v>33</v>
      </c>
      <c r="B92" s="41">
        <v>2000</v>
      </c>
      <c r="C92" s="41" t="s">
        <v>43</v>
      </c>
      <c r="D92" s="42">
        <f t="shared" si="1"/>
        <v>9016</v>
      </c>
      <c r="E92" s="41">
        <v>322</v>
      </c>
      <c r="F92" s="41">
        <f>'Data_Set 1'!$D62/'Data_Set 1'!$E62</f>
        <v>28</v>
      </c>
    </row>
    <row r="93" spans="1:6" x14ac:dyDescent="0.25">
      <c r="A93" s="41" t="s">
        <v>27</v>
      </c>
      <c r="B93" s="41">
        <v>1050</v>
      </c>
      <c r="C93" s="41" t="s">
        <v>31</v>
      </c>
      <c r="D93" s="42">
        <f t="shared" si="1"/>
        <v>9016</v>
      </c>
      <c r="E93" s="41">
        <v>322</v>
      </c>
      <c r="F93" s="41">
        <f>'Data_Set 1'!$D150/'Data_Set 1'!$E150</f>
        <v>28</v>
      </c>
    </row>
    <row r="94" spans="1:6" x14ac:dyDescent="0.25">
      <c r="A94" s="41" t="s">
        <v>27</v>
      </c>
      <c r="B94" s="41">
        <v>1000</v>
      </c>
      <c r="C94" s="41" t="s">
        <v>36</v>
      </c>
      <c r="D94" s="42">
        <f t="shared" si="1"/>
        <v>9016</v>
      </c>
      <c r="E94" s="41">
        <v>322</v>
      </c>
      <c r="F94" s="41">
        <f>'Data_Set 1'!$D151/'Data_Set 1'!$E151</f>
        <v>28</v>
      </c>
    </row>
    <row r="95" spans="1:6" x14ac:dyDescent="0.25">
      <c r="A95" s="41" t="s">
        <v>27</v>
      </c>
      <c r="B95" s="41">
        <v>1050</v>
      </c>
      <c r="C95" s="41" t="s">
        <v>41</v>
      </c>
      <c r="D95" s="42">
        <f t="shared" si="1"/>
        <v>9016</v>
      </c>
      <c r="E95" s="41">
        <v>322</v>
      </c>
      <c r="F95" s="41">
        <f>'Data_Set 1'!$D152/'Data_Set 1'!$E152</f>
        <v>28</v>
      </c>
    </row>
    <row r="96" spans="1:6" x14ac:dyDescent="0.25">
      <c r="A96" s="41" t="s">
        <v>27</v>
      </c>
      <c r="B96" s="41">
        <v>3000</v>
      </c>
      <c r="C96" s="41" t="s">
        <v>41</v>
      </c>
      <c r="D96" s="42">
        <f t="shared" si="1"/>
        <v>9016</v>
      </c>
      <c r="E96" s="41">
        <v>322</v>
      </c>
      <c r="F96" s="41">
        <f>'Data_Set 1'!$D153/'Data_Set 1'!$E153</f>
        <v>28</v>
      </c>
    </row>
    <row r="97" spans="1:6" x14ac:dyDescent="0.25">
      <c r="A97" s="41" t="s">
        <v>27</v>
      </c>
      <c r="B97" s="41">
        <v>3000</v>
      </c>
      <c r="C97" s="41" t="s">
        <v>44</v>
      </c>
      <c r="D97" s="42">
        <f t="shared" si="1"/>
        <v>9016</v>
      </c>
      <c r="E97" s="41">
        <v>322</v>
      </c>
      <c r="F97" s="41">
        <f>'Data_Set 1'!$D154/'Data_Set 1'!$E154</f>
        <v>28</v>
      </c>
    </row>
    <row r="98" spans="1:6" x14ac:dyDescent="0.25">
      <c r="A98" s="41" t="s">
        <v>34</v>
      </c>
      <c r="B98" s="41">
        <v>1000</v>
      </c>
      <c r="C98" s="41" t="s">
        <v>29</v>
      </c>
      <c r="D98" s="42">
        <f t="shared" si="1"/>
        <v>9016</v>
      </c>
      <c r="E98" s="41">
        <v>322</v>
      </c>
      <c r="F98" s="41">
        <f>'Data_Set 1'!$D237/'Data_Set 1'!$E237</f>
        <v>28</v>
      </c>
    </row>
    <row r="99" spans="1:6" x14ac:dyDescent="0.25">
      <c r="A99" s="41" t="s">
        <v>34</v>
      </c>
      <c r="B99" s="41">
        <v>2050</v>
      </c>
      <c r="C99" s="41" t="s">
        <v>37</v>
      </c>
      <c r="D99" s="42">
        <f t="shared" si="1"/>
        <v>9016</v>
      </c>
      <c r="E99" s="41">
        <v>322</v>
      </c>
      <c r="F99" s="41">
        <f>'Data_Set 1'!$D238/'Data_Set 1'!$E238</f>
        <v>28</v>
      </c>
    </row>
    <row r="100" spans="1:6" x14ac:dyDescent="0.25">
      <c r="A100" s="41" t="s">
        <v>34</v>
      </c>
      <c r="B100" s="41">
        <v>3050</v>
      </c>
      <c r="C100" s="41" t="s">
        <v>40</v>
      </c>
      <c r="D100" s="42">
        <f t="shared" si="1"/>
        <v>9016</v>
      </c>
      <c r="E100" s="41">
        <v>322</v>
      </c>
      <c r="F100" s="41">
        <f>'Data_Set 1'!$D239/'Data_Set 1'!$E239</f>
        <v>28</v>
      </c>
    </row>
    <row r="101" spans="1:6" x14ac:dyDescent="0.25">
      <c r="A101" s="41" t="s">
        <v>34</v>
      </c>
      <c r="B101" s="41">
        <v>3050</v>
      </c>
      <c r="C101" s="41" t="s">
        <v>43</v>
      </c>
      <c r="D101" s="42">
        <f t="shared" si="1"/>
        <v>9016</v>
      </c>
      <c r="E101" s="41">
        <v>322</v>
      </c>
      <c r="F101" s="41">
        <f>'Data_Set 1'!$D240/'Data_Set 1'!$E240</f>
        <v>28</v>
      </c>
    </row>
    <row r="102" spans="1:6" x14ac:dyDescent="0.25">
      <c r="A102" s="41" t="s">
        <v>33</v>
      </c>
      <c r="B102" s="41">
        <v>1000</v>
      </c>
      <c r="C102" s="41" t="s">
        <v>35</v>
      </c>
      <c r="D102" s="42">
        <f t="shared" si="1"/>
        <v>9072</v>
      </c>
      <c r="E102" s="41">
        <v>324</v>
      </c>
      <c r="F102" s="41">
        <f>'Data_Set 1'!$D57/'Data_Set 1'!$E57</f>
        <v>28</v>
      </c>
    </row>
    <row r="103" spans="1:6" x14ac:dyDescent="0.25">
      <c r="A103" s="41" t="s">
        <v>33</v>
      </c>
      <c r="B103" s="41">
        <v>3050</v>
      </c>
      <c r="C103" s="41" t="s">
        <v>44</v>
      </c>
      <c r="D103" s="42">
        <f t="shared" si="1"/>
        <v>9072</v>
      </c>
      <c r="E103" s="41">
        <v>324</v>
      </c>
      <c r="F103" s="41">
        <f>'Data_Set 1'!$D58/'Data_Set 1'!$E58</f>
        <v>28</v>
      </c>
    </row>
    <row r="104" spans="1:6" x14ac:dyDescent="0.25">
      <c r="A104" s="41" t="s">
        <v>27</v>
      </c>
      <c r="B104" s="41">
        <v>2050</v>
      </c>
      <c r="C104" s="41" t="s">
        <v>29</v>
      </c>
      <c r="D104" s="42">
        <f t="shared" si="1"/>
        <v>9072</v>
      </c>
      <c r="E104" s="41">
        <v>324</v>
      </c>
      <c r="F104" s="41">
        <f>'Data_Set 1'!$D148/'Data_Set 1'!$E148</f>
        <v>28</v>
      </c>
    </row>
    <row r="105" spans="1:6" x14ac:dyDescent="0.25">
      <c r="A105" s="41" t="s">
        <v>27</v>
      </c>
      <c r="B105" s="41">
        <v>1000</v>
      </c>
      <c r="C105" s="41" t="s">
        <v>35</v>
      </c>
      <c r="D105" s="42">
        <f t="shared" si="1"/>
        <v>9072</v>
      </c>
      <c r="E105" s="41">
        <v>324</v>
      </c>
      <c r="F105" s="41">
        <f>'Data_Set 1'!$D149/'Data_Set 1'!$E149</f>
        <v>28</v>
      </c>
    </row>
    <row r="106" spans="1:6" x14ac:dyDescent="0.25">
      <c r="A106" s="41" t="s">
        <v>34</v>
      </c>
      <c r="B106" s="41">
        <v>2000</v>
      </c>
      <c r="C106" s="41" t="s">
        <v>36</v>
      </c>
      <c r="D106" s="42">
        <f t="shared" si="1"/>
        <v>9072</v>
      </c>
      <c r="E106" s="41">
        <v>324</v>
      </c>
      <c r="F106" s="41">
        <f>'Data_Set 1'!$D236/'Data_Set 1'!$E236</f>
        <v>28</v>
      </c>
    </row>
    <row r="107" spans="1:6" x14ac:dyDescent="0.25">
      <c r="A107" s="41" t="s">
        <v>27</v>
      </c>
      <c r="B107" s="41">
        <v>1000</v>
      </c>
      <c r="C107" s="41" t="s">
        <v>28</v>
      </c>
      <c r="D107" s="42">
        <f t="shared" si="1"/>
        <v>9660</v>
      </c>
      <c r="E107" s="41">
        <v>345</v>
      </c>
      <c r="F107" s="41">
        <f>'Data_Set 1'!$D147/'Data_Set 1'!$E147</f>
        <v>28</v>
      </c>
    </row>
    <row r="108" spans="1:6" x14ac:dyDescent="0.25">
      <c r="A108" s="41" t="s">
        <v>33</v>
      </c>
      <c r="B108" s="41">
        <v>3000</v>
      </c>
      <c r="C108" s="41" t="s">
        <v>28</v>
      </c>
      <c r="D108" s="42">
        <f t="shared" si="1"/>
        <v>9856</v>
      </c>
      <c r="E108" s="41">
        <v>352</v>
      </c>
      <c r="F108" s="41">
        <f>'Data_Set 1'!$D53/'Data_Set 1'!$E53</f>
        <v>28</v>
      </c>
    </row>
    <row r="109" spans="1:6" x14ac:dyDescent="0.25">
      <c r="A109" s="41" t="s">
        <v>33</v>
      </c>
      <c r="B109" s="41">
        <v>1000</v>
      </c>
      <c r="C109" s="41" t="s">
        <v>36</v>
      </c>
      <c r="D109" s="42">
        <f t="shared" si="1"/>
        <v>9856</v>
      </c>
      <c r="E109" s="41">
        <v>352</v>
      </c>
      <c r="F109" s="41">
        <f>'Data_Set 1'!$D54/'Data_Set 1'!$E54</f>
        <v>28</v>
      </c>
    </row>
    <row r="110" spans="1:6" x14ac:dyDescent="0.25">
      <c r="A110" s="41" t="s">
        <v>33</v>
      </c>
      <c r="B110" s="41">
        <v>3000</v>
      </c>
      <c r="C110" s="41" t="s">
        <v>38</v>
      </c>
      <c r="D110" s="42">
        <f t="shared" si="1"/>
        <v>9856</v>
      </c>
      <c r="E110" s="41">
        <v>352</v>
      </c>
      <c r="F110" s="41">
        <f>'Data_Set 1'!$D55/'Data_Set 1'!$E55</f>
        <v>28</v>
      </c>
    </row>
    <row r="111" spans="1:6" x14ac:dyDescent="0.25">
      <c r="A111" s="41" t="s">
        <v>33</v>
      </c>
      <c r="B111" s="41">
        <v>1050</v>
      </c>
      <c r="C111" s="41" t="s">
        <v>42</v>
      </c>
      <c r="D111" s="42">
        <f t="shared" si="1"/>
        <v>9856</v>
      </c>
      <c r="E111" s="41">
        <v>352</v>
      </c>
      <c r="F111" s="41">
        <f>'Data_Set 1'!$D56/'Data_Set 1'!$E56</f>
        <v>28</v>
      </c>
    </row>
    <row r="112" spans="1:6" x14ac:dyDescent="0.25">
      <c r="A112" s="41" t="s">
        <v>27</v>
      </c>
      <c r="B112" s="41">
        <v>1000</v>
      </c>
      <c r="C112" s="41" t="s">
        <v>31</v>
      </c>
      <c r="D112" s="42">
        <f t="shared" si="1"/>
        <v>9856</v>
      </c>
      <c r="E112" s="41">
        <v>352</v>
      </c>
      <c r="F112" s="41">
        <f>'Data_Set 1'!$D144/'Data_Set 1'!$E144</f>
        <v>28</v>
      </c>
    </row>
    <row r="113" spans="1:6" x14ac:dyDescent="0.25">
      <c r="A113" s="41" t="s">
        <v>27</v>
      </c>
      <c r="B113" s="41">
        <v>1000</v>
      </c>
      <c r="C113" s="41" t="s">
        <v>40</v>
      </c>
      <c r="D113" s="42">
        <f t="shared" si="1"/>
        <v>9856</v>
      </c>
      <c r="E113" s="41">
        <v>352</v>
      </c>
      <c r="F113" s="41">
        <f>'Data_Set 1'!$D145/'Data_Set 1'!$E145</f>
        <v>28</v>
      </c>
    </row>
    <row r="114" spans="1:6" x14ac:dyDescent="0.25">
      <c r="A114" s="41" t="s">
        <v>27</v>
      </c>
      <c r="B114" s="41">
        <v>2050</v>
      </c>
      <c r="C114" s="41" t="s">
        <v>44</v>
      </c>
      <c r="D114" s="42">
        <f t="shared" si="1"/>
        <v>9856</v>
      </c>
      <c r="E114" s="41">
        <v>352</v>
      </c>
      <c r="F114" s="41">
        <f>'Data_Set 1'!$D146/'Data_Set 1'!$E146</f>
        <v>28</v>
      </c>
    </row>
    <row r="115" spans="1:6" x14ac:dyDescent="0.25">
      <c r="A115" s="41" t="s">
        <v>34</v>
      </c>
      <c r="B115" s="41">
        <v>2000</v>
      </c>
      <c r="C115" s="41" t="s">
        <v>37</v>
      </c>
      <c r="D115" s="42">
        <f t="shared" si="1"/>
        <v>9856</v>
      </c>
      <c r="E115" s="41">
        <v>352</v>
      </c>
      <c r="F115" s="41">
        <f>'Data_Set 1'!$D235/'Data_Set 1'!$E235</f>
        <v>28</v>
      </c>
    </row>
    <row r="116" spans="1:6" x14ac:dyDescent="0.25">
      <c r="A116" s="41" t="s">
        <v>33</v>
      </c>
      <c r="B116" s="41">
        <v>1050</v>
      </c>
      <c r="C116" s="41" t="s">
        <v>31</v>
      </c>
      <c r="D116" s="42">
        <f t="shared" si="1"/>
        <v>10080</v>
      </c>
      <c r="E116" s="41">
        <v>360</v>
      </c>
      <c r="F116" s="41">
        <f>'Data_Set 1'!$D52/'Data_Set 1'!$E52</f>
        <v>28</v>
      </c>
    </row>
    <row r="117" spans="1:6" x14ac:dyDescent="0.25">
      <c r="A117" s="41" t="s">
        <v>27</v>
      </c>
      <c r="B117" s="41">
        <v>2000</v>
      </c>
      <c r="C117" s="41" t="s">
        <v>37</v>
      </c>
      <c r="D117" s="42">
        <f t="shared" si="1"/>
        <v>10080</v>
      </c>
      <c r="E117" s="41">
        <v>360</v>
      </c>
      <c r="F117" s="41">
        <f>'Data_Set 1'!$D142/'Data_Set 1'!$E142</f>
        <v>28</v>
      </c>
    </row>
    <row r="118" spans="1:6" x14ac:dyDescent="0.25">
      <c r="A118" s="41" t="s">
        <v>27</v>
      </c>
      <c r="B118" s="41">
        <v>1000</v>
      </c>
      <c r="C118" s="41" t="s">
        <v>43</v>
      </c>
      <c r="D118" s="42">
        <f t="shared" si="1"/>
        <v>10080</v>
      </c>
      <c r="E118" s="41">
        <v>360</v>
      </c>
      <c r="F118" s="41">
        <f>'Data_Set 1'!$D143/'Data_Set 1'!$E143</f>
        <v>28</v>
      </c>
    </row>
    <row r="119" spans="1:6" x14ac:dyDescent="0.25">
      <c r="A119" s="41" t="s">
        <v>34</v>
      </c>
      <c r="B119" s="41">
        <v>2000</v>
      </c>
      <c r="C119" s="41" t="s">
        <v>30</v>
      </c>
      <c r="D119" s="42">
        <f t="shared" si="1"/>
        <v>10080</v>
      </c>
      <c r="E119" s="41">
        <v>360</v>
      </c>
      <c r="F119" s="41">
        <f>'Data_Set 1'!$D233/'Data_Set 1'!$E233</f>
        <v>28</v>
      </c>
    </row>
    <row r="120" spans="1:6" x14ac:dyDescent="0.25">
      <c r="A120" s="41" t="s">
        <v>34</v>
      </c>
      <c r="B120" s="41">
        <v>1050</v>
      </c>
      <c r="C120" s="41" t="s">
        <v>42</v>
      </c>
      <c r="D120" s="42">
        <f t="shared" si="1"/>
        <v>10080</v>
      </c>
      <c r="E120" s="41">
        <v>360</v>
      </c>
      <c r="F120" s="41">
        <f>'Data_Set 1'!$D234/'Data_Set 1'!$E234</f>
        <v>28</v>
      </c>
    </row>
    <row r="121" spans="1:6" x14ac:dyDescent="0.25">
      <c r="A121" s="41" t="s">
        <v>33</v>
      </c>
      <c r="B121" s="41">
        <v>3000</v>
      </c>
      <c r="C121" s="41" t="s">
        <v>43</v>
      </c>
      <c r="D121" s="42">
        <f t="shared" si="1"/>
        <v>10136</v>
      </c>
      <c r="E121" s="41">
        <v>362</v>
      </c>
      <c r="F121" s="41">
        <f>'Data_Set 1'!$D50/'Data_Set 1'!$E50</f>
        <v>28</v>
      </c>
    </row>
    <row r="122" spans="1:6" x14ac:dyDescent="0.25">
      <c r="A122" s="41" t="s">
        <v>33</v>
      </c>
      <c r="B122" s="41">
        <v>1050</v>
      </c>
      <c r="C122" s="41" t="s">
        <v>44</v>
      </c>
      <c r="D122" s="42">
        <f t="shared" si="1"/>
        <v>10136</v>
      </c>
      <c r="E122" s="41">
        <v>362</v>
      </c>
      <c r="F122" s="41">
        <f>'Data_Set 1'!$D51/'Data_Set 1'!$E51</f>
        <v>28</v>
      </c>
    </row>
    <row r="123" spans="1:6" x14ac:dyDescent="0.25">
      <c r="A123" s="41" t="s">
        <v>27</v>
      </c>
      <c r="B123" s="41">
        <v>2000</v>
      </c>
      <c r="C123" s="41" t="s">
        <v>28</v>
      </c>
      <c r="D123" s="42">
        <f t="shared" si="1"/>
        <v>10136</v>
      </c>
      <c r="E123" s="41">
        <v>362</v>
      </c>
      <c r="F123" s="41">
        <f>'Data_Set 1'!$D138/'Data_Set 1'!$E138</f>
        <v>28</v>
      </c>
    </row>
    <row r="124" spans="1:6" x14ac:dyDescent="0.25">
      <c r="A124" s="41" t="s">
        <v>27</v>
      </c>
      <c r="B124" s="41">
        <v>3050</v>
      </c>
      <c r="C124" s="41" t="s">
        <v>28</v>
      </c>
      <c r="D124" s="42">
        <f t="shared" si="1"/>
        <v>10136</v>
      </c>
      <c r="E124" s="41">
        <v>362</v>
      </c>
      <c r="F124" s="41">
        <f>'Data_Set 1'!$D139/'Data_Set 1'!$E139</f>
        <v>28</v>
      </c>
    </row>
    <row r="125" spans="1:6" x14ac:dyDescent="0.25">
      <c r="A125" s="41" t="s">
        <v>27</v>
      </c>
      <c r="B125" s="41">
        <v>3050</v>
      </c>
      <c r="C125" s="41" t="s">
        <v>38</v>
      </c>
      <c r="D125" s="42">
        <f t="shared" si="1"/>
        <v>10136</v>
      </c>
      <c r="E125" s="41">
        <v>362</v>
      </c>
      <c r="F125" s="41">
        <f>'Data_Set 1'!$D140/'Data_Set 1'!$E140</f>
        <v>28</v>
      </c>
    </row>
    <row r="126" spans="1:6" x14ac:dyDescent="0.25">
      <c r="A126" s="41" t="s">
        <v>27</v>
      </c>
      <c r="B126" s="41">
        <v>2000</v>
      </c>
      <c r="C126" s="41" t="s">
        <v>39</v>
      </c>
      <c r="D126" s="42">
        <f t="shared" si="1"/>
        <v>10136</v>
      </c>
      <c r="E126" s="41">
        <v>362</v>
      </c>
      <c r="F126" s="41">
        <f>'Data_Set 1'!$D141/'Data_Set 1'!$E141</f>
        <v>28</v>
      </c>
    </row>
    <row r="127" spans="1:6" x14ac:dyDescent="0.25">
      <c r="A127" s="41" t="s">
        <v>34</v>
      </c>
      <c r="B127" s="41">
        <v>3050</v>
      </c>
      <c r="C127" s="41" t="s">
        <v>31</v>
      </c>
      <c r="D127" s="42">
        <f t="shared" si="1"/>
        <v>10136</v>
      </c>
      <c r="E127" s="41">
        <v>362</v>
      </c>
      <c r="F127" s="41">
        <f>'Data_Set 1'!$D229/'Data_Set 1'!$E229</f>
        <v>28</v>
      </c>
    </row>
    <row r="128" spans="1:6" x14ac:dyDescent="0.25">
      <c r="A128" s="41" t="s">
        <v>34</v>
      </c>
      <c r="B128" s="41">
        <v>2000</v>
      </c>
      <c r="C128" s="41" t="s">
        <v>32</v>
      </c>
      <c r="D128" s="42">
        <f t="shared" si="1"/>
        <v>10136</v>
      </c>
      <c r="E128" s="41">
        <v>362</v>
      </c>
      <c r="F128" s="41">
        <f>'Data_Set 1'!$D230/'Data_Set 1'!$E230</f>
        <v>28</v>
      </c>
    </row>
    <row r="129" spans="1:6" x14ac:dyDescent="0.25">
      <c r="A129" s="41" t="s">
        <v>34</v>
      </c>
      <c r="B129" s="41">
        <v>1050</v>
      </c>
      <c r="C129" s="41" t="s">
        <v>35</v>
      </c>
      <c r="D129" s="42">
        <f t="shared" si="1"/>
        <v>10136</v>
      </c>
      <c r="E129" s="41">
        <v>362</v>
      </c>
      <c r="F129" s="41">
        <f>'Data_Set 1'!$D231/'Data_Set 1'!$E231</f>
        <v>28</v>
      </c>
    </row>
    <row r="130" spans="1:6" x14ac:dyDescent="0.25">
      <c r="A130" s="41" t="s">
        <v>34</v>
      </c>
      <c r="B130" s="41">
        <v>3000</v>
      </c>
      <c r="C130" s="41" t="s">
        <v>35</v>
      </c>
      <c r="D130" s="42">
        <f t="shared" ref="D130:D193" si="2">E130*28</f>
        <v>10136</v>
      </c>
      <c r="E130" s="41">
        <v>362</v>
      </c>
      <c r="F130" s="41">
        <f>'Data_Set 1'!$D232/'Data_Set 1'!$E232</f>
        <v>28</v>
      </c>
    </row>
    <row r="131" spans="1:6" x14ac:dyDescent="0.25">
      <c r="A131" s="41" t="s">
        <v>33</v>
      </c>
      <c r="B131" s="41">
        <v>3050</v>
      </c>
      <c r="C131" s="41" t="s">
        <v>28</v>
      </c>
      <c r="D131" s="42">
        <f t="shared" si="2"/>
        <v>10248</v>
      </c>
      <c r="E131" s="41">
        <v>366</v>
      </c>
      <c r="F131" s="41">
        <f>'Data_Set 1'!$D47/'Data_Set 1'!$E47</f>
        <v>28</v>
      </c>
    </row>
    <row r="132" spans="1:6" x14ac:dyDescent="0.25">
      <c r="A132" s="41" t="s">
        <v>33</v>
      </c>
      <c r="B132" s="41">
        <v>3050</v>
      </c>
      <c r="C132" s="41" t="s">
        <v>38</v>
      </c>
      <c r="D132" s="42">
        <f t="shared" si="2"/>
        <v>10248</v>
      </c>
      <c r="E132" s="41">
        <v>366</v>
      </c>
      <c r="F132" s="41">
        <f>'Data_Set 1'!$D48/'Data_Set 1'!$E48</f>
        <v>28</v>
      </c>
    </row>
    <row r="133" spans="1:6" x14ac:dyDescent="0.25">
      <c r="A133" s="41" t="s">
        <v>33</v>
      </c>
      <c r="B133" s="41">
        <v>2000</v>
      </c>
      <c r="C133" s="41" t="s">
        <v>42</v>
      </c>
      <c r="D133" s="42">
        <f t="shared" si="2"/>
        <v>10248</v>
      </c>
      <c r="E133" s="41">
        <v>366</v>
      </c>
      <c r="F133" s="41">
        <f>'Data_Set 1'!$D49/'Data_Set 1'!$E49</f>
        <v>28</v>
      </c>
    </row>
    <row r="134" spans="1:6" x14ac:dyDescent="0.25">
      <c r="A134" s="41" t="s">
        <v>27</v>
      </c>
      <c r="B134" s="41">
        <v>1050</v>
      </c>
      <c r="C134" s="41" t="s">
        <v>40</v>
      </c>
      <c r="D134" s="42">
        <f t="shared" si="2"/>
        <v>10248</v>
      </c>
      <c r="E134" s="41">
        <v>366</v>
      </c>
      <c r="F134" s="41">
        <f>'Data_Set 1'!$D137/'Data_Set 1'!$E137</f>
        <v>28</v>
      </c>
    </row>
    <row r="135" spans="1:6" x14ac:dyDescent="0.25">
      <c r="A135" s="41" t="s">
        <v>33</v>
      </c>
      <c r="B135" s="41">
        <v>2050</v>
      </c>
      <c r="C135" s="41" t="s">
        <v>32</v>
      </c>
      <c r="D135" s="42">
        <f t="shared" si="2"/>
        <v>11228</v>
      </c>
      <c r="E135" s="41">
        <v>401</v>
      </c>
      <c r="F135" s="41">
        <f>'Data_Set 1'!$D46/'Data_Set 1'!$E46</f>
        <v>28</v>
      </c>
    </row>
    <row r="136" spans="1:6" x14ac:dyDescent="0.25">
      <c r="A136" s="41" t="s">
        <v>33</v>
      </c>
      <c r="B136" s="41">
        <v>3050</v>
      </c>
      <c r="C136" s="41" t="s">
        <v>30</v>
      </c>
      <c r="D136" s="42">
        <f t="shared" si="2"/>
        <v>11256</v>
      </c>
      <c r="E136" s="41">
        <v>402</v>
      </c>
      <c r="F136" s="41">
        <f>'Data_Set 1'!$D45/'Data_Set 1'!$E45</f>
        <v>28</v>
      </c>
    </row>
    <row r="137" spans="1:6" x14ac:dyDescent="0.25">
      <c r="A137" s="41" t="s">
        <v>27</v>
      </c>
      <c r="B137" s="41">
        <v>1000</v>
      </c>
      <c r="C137" s="41" t="s">
        <v>37</v>
      </c>
      <c r="D137" s="42">
        <f t="shared" si="2"/>
        <v>11256</v>
      </c>
      <c r="E137" s="41">
        <v>402</v>
      </c>
      <c r="F137" s="41">
        <f>'Data_Set 1'!$D135/'Data_Set 1'!$E135</f>
        <v>28</v>
      </c>
    </row>
    <row r="138" spans="1:6" x14ac:dyDescent="0.25">
      <c r="A138" s="41" t="s">
        <v>27</v>
      </c>
      <c r="B138" s="41">
        <v>3000</v>
      </c>
      <c r="C138" s="41" t="s">
        <v>42</v>
      </c>
      <c r="D138" s="42">
        <f t="shared" si="2"/>
        <v>11256</v>
      </c>
      <c r="E138" s="41">
        <v>402</v>
      </c>
      <c r="F138" s="41">
        <f>'Data_Set 1'!$D136/'Data_Set 1'!$E136</f>
        <v>28</v>
      </c>
    </row>
    <row r="139" spans="1:6" x14ac:dyDescent="0.25">
      <c r="A139" s="41" t="s">
        <v>34</v>
      </c>
      <c r="B139" s="41">
        <v>1000</v>
      </c>
      <c r="C139" s="41" t="s">
        <v>30</v>
      </c>
      <c r="D139" s="42">
        <f t="shared" si="2"/>
        <v>11256</v>
      </c>
      <c r="E139" s="41">
        <v>402</v>
      </c>
      <c r="F139" s="41">
        <f>'Data_Set 1'!$D226/'Data_Set 1'!$E226</f>
        <v>28</v>
      </c>
    </row>
    <row r="140" spans="1:6" x14ac:dyDescent="0.25">
      <c r="A140" s="41" t="s">
        <v>34</v>
      </c>
      <c r="B140" s="41">
        <v>3050</v>
      </c>
      <c r="C140" s="41" t="s">
        <v>41</v>
      </c>
      <c r="D140" s="42">
        <f t="shared" si="2"/>
        <v>11256</v>
      </c>
      <c r="E140" s="41">
        <v>402</v>
      </c>
      <c r="F140" s="41">
        <f>'Data_Set 1'!$D227/'Data_Set 1'!$E227</f>
        <v>28</v>
      </c>
    </row>
    <row r="141" spans="1:6" x14ac:dyDescent="0.25">
      <c r="A141" s="41" t="s">
        <v>34</v>
      </c>
      <c r="B141" s="41">
        <v>3050</v>
      </c>
      <c r="C141" s="41" t="s">
        <v>44</v>
      </c>
      <c r="D141" s="42">
        <f t="shared" si="2"/>
        <v>11256</v>
      </c>
      <c r="E141" s="41">
        <v>402</v>
      </c>
      <c r="F141" s="41">
        <f>'Data_Set 1'!$D228/'Data_Set 1'!$E228</f>
        <v>28</v>
      </c>
    </row>
    <row r="142" spans="1:6" x14ac:dyDescent="0.25">
      <c r="A142" s="41" t="s">
        <v>33</v>
      </c>
      <c r="B142" s="41">
        <v>1050</v>
      </c>
      <c r="C142" s="41" t="s">
        <v>30</v>
      </c>
      <c r="D142" s="42">
        <f t="shared" si="2"/>
        <v>11480</v>
      </c>
      <c r="E142" s="41">
        <v>410</v>
      </c>
      <c r="F142" s="41">
        <f>'Data_Set 1'!$D44/'Data_Set 1'!$E44</f>
        <v>28</v>
      </c>
    </row>
    <row r="143" spans="1:6" x14ac:dyDescent="0.25">
      <c r="A143" s="41" t="s">
        <v>27</v>
      </c>
      <c r="B143" s="41">
        <v>2000</v>
      </c>
      <c r="C143" s="41" t="s">
        <v>36</v>
      </c>
      <c r="D143" s="42">
        <f t="shared" si="2"/>
        <v>11480</v>
      </c>
      <c r="E143" s="41">
        <v>410</v>
      </c>
      <c r="F143" s="41">
        <f>'Data_Set 1'!$D133/'Data_Set 1'!$E133</f>
        <v>28</v>
      </c>
    </row>
    <row r="144" spans="1:6" x14ac:dyDescent="0.25">
      <c r="A144" s="41" t="s">
        <v>27</v>
      </c>
      <c r="B144" s="41">
        <v>1000</v>
      </c>
      <c r="C144" s="41" t="s">
        <v>42</v>
      </c>
      <c r="D144" s="42">
        <f t="shared" si="2"/>
        <v>11480</v>
      </c>
      <c r="E144" s="41">
        <v>410</v>
      </c>
      <c r="F144" s="41">
        <f>'Data_Set 1'!$D134/'Data_Set 1'!$E134</f>
        <v>28</v>
      </c>
    </row>
    <row r="145" spans="1:6" x14ac:dyDescent="0.25">
      <c r="A145" s="41" t="s">
        <v>34</v>
      </c>
      <c r="B145" s="41">
        <v>2000</v>
      </c>
      <c r="C145" s="41" t="s">
        <v>29</v>
      </c>
      <c r="D145" s="42">
        <f t="shared" si="2"/>
        <v>11480</v>
      </c>
      <c r="E145" s="41">
        <v>410</v>
      </c>
      <c r="F145" s="41">
        <f>'Data_Set 1'!$D223/'Data_Set 1'!$E223</f>
        <v>28</v>
      </c>
    </row>
    <row r="146" spans="1:6" x14ac:dyDescent="0.25">
      <c r="A146" s="41" t="s">
        <v>34</v>
      </c>
      <c r="B146" s="41">
        <v>1050</v>
      </c>
      <c r="C146" s="41" t="s">
        <v>41</v>
      </c>
      <c r="D146" s="42">
        <f t="shared" si="2"/>
        <v>11480</v>
      </c>
      <c r="E146" s="41">
        <v>410</v>
      </c>
      <c r="F146" s="41">
        <f>'Data_Set 1'!$D224/'Data_Set 1'!$E224</f>
        <v>28</v>
      </c>
    </row>
    <row r="147" spans="1:6" x14ac:dyDescent="0.25">
      <c r="A147" s="41" t="s">
        <v>34</v>
      </c>
      <c r="B147" s="41">
        <v>1050</v>
      </c>
      <c r="C147" s="41" t="s">
        <v>44</v>
      </c>
      <c r="D147" s="42">
        <f t="shared" si="2"/>
        <v>11480</v>
      </c>
      <c r="E147" s="41">
        <v>410</v>
      </c>
      <c r="F147" s="41">
        <f>'Data_Set 1'!$D225/'Data_Set 1'!$E225</f>
        <v>28</v>
      </c>
    </row>
    <row r="148" spans="1:6" x14ac:dyDescent="0.25">
      <c r="A148" s="41" t="s">
        <v>27</v>
      </c>
      <c r="B148" s="41">
        <v>2000</v>
      </c>
      <c r="C148" s="41" t="s">
        <v>30</v>
      </c>
      <c r="D148" s="42">
        <f t="shared" si="2"/>
        <v>11508</v>
      </c>
      <c r="E148" s="41">
        <v>411</v>
      </c>
      <c r="F148" s="41">
        <f>'Data_Set 1'!$D132/'Data_Set 1'!$E132</f>
        <v>28</v>
      </c>
    </row>
    <row r="149" spans="1:6" x14ac:dyDescent="0.25">
      <c r="A149" s="41" t="s">
        <v>33</v>
      </c>
      <c r="B149" s="41">
        <v>1000</v>
      </c>
      <c r="C149" s="41" t="s">
        <v>31</v>
      </c>
      <c r="D149" s="42">
        <f t="shared" si="2"/>
        <v>11760</v>
      </c>
      <c r="E149" s="41">
        <v>420</v>
      </c>
      <c r="F149" s="41">
        <f>'Data_Set 1'!$D42/'Data_Set 1'!$E42</f>
        <v>28</v>
      </c>
    </row>
    <row r="150" spans="1:6" x14ac:dyDescent="0.25">
      <c r="A150" s="41" t="s">
        <v>33</v>
      </c>
      <c r="B150" s="41">
        <v>2000</v>
      </c>
      <c r="C150" s="41" t="s">
        <v>31</v>
      </c>
      <c r="D150" s="42">
        <f t="shared" si="2"/>
        <v>11760</v>
      </c>
      <c r="E150" s="41">
        <v>420</v>
      </c>
      <c r="F150" s="41">
        <f>'Data_Set 1'!$D43/'Data_Set 1'!$E43</f>
        <v>28</v>
      </c>
    </row>
    <row r="151" spans="1:6" x14ac:dyDescent="0.25">
      <c r="A151" s="41" t="s">
        <v>27</v>
      </c>
      <c r="B151" s="41">
        <v>1050</v>
      </c>
      <c r="C151" s="41" t="s">
        <v>37</v>
      </c>
      <c r="D151" s="42">
        <f t="shared" si="2"/>
        <v>11760</v>
      </c>
      <c r="E151" s="41">
        <v>420</v>
      </c>
      <c r="F151" s="41">
        <f>'Data_Set 1'!$D128/'Data_Set 1'!$E128</f>
        <v>28</v>
      </c>
    </row>
    <row r="152" spans="1:6" x14ac:dyDescent="0.25">
      <c r="A152" s="41" t="s">
        <v>27</v>
      </c>
      <c r="B152" s="41">
        <v>2050</v>
      </c>
      <c r="C152" s="41" t="s">
        <v>37</v>
      </c>
      <c r="D152" s="42">
        <f t="shared" si="2"/>
        <v>11760</v>
      </c>
      <c r="E152" s="41">
        <v>420</v>
      </c>
      <c r="F152" s="41">
        <f>'Data_Set 1'!$D129/'Data_Set 1'!$E129</f>
        <v>28</v>
      </c>
    </row>
    <row r="153" spans="1:6" x14ac:dyDescent="0.25">
      <c r="A153" s="41" t="s">
        <v>27</v>
      </c>
      <c r="B153" s="41">
        <v>3050</v>
      </c>
      <c r="C153" s="41" t="s">
        <v>42</v>
      </c>
      <c r="D153" s="42">
        <f t="shared" si="2"/>
        <v>11760</v>
      </c>
      <c r="E153" s="41">
        <v>420</v>
      </c>
      <c r="F153" s="41">
        <f>'Data_Set 1'!$D130/'Data_Set 1'!$E130</f>
        <v>28</v>
      </c>
    </row>
    <row r="154" spans="1:6" x14ac:dyDescent="0.25">
      <c r="A154" s="41" t="s">
        <v>27</v>
      </c>
      <c r="B154" s="41">
        <v>1050</v>
      </c>
      <c r="C154" s="41" t="s">
        <v>43</v>
      </c>
      <c r="D154" s="42">
        <f t="shared" si="2"/>
        <v>11760</v>
      </c>
      <c r="E154" s="41">
        <v>420</v>
      </c>
      <c r="F154" s="41">
        <f>'Data_Set 1'!$D131/'Data_Set 1'!$E131</f>
        <v>28</v>
      </c>
    </row>
    <row r="155" spans="1:6" x14ac:dyDescent="0.25">
      <c r="A155" s="41" t="s">
        <v>34</v>
      </c>
      <c r="B155" s="41">
        <v>1050</v>
      </c>
      <c r="C155" s="41" t="s">
        <v>30</v>
      </c>
      <c r="D155" s="42">
        <f t="shared" si="2"/>
        <v>11760</v>
      </c>
      <c r="E155" s="41">
        <v>420</v>
      </c>
      <c r="F155" s="41">
        <f>'Data_Set 1'!$D219/'Data_Set 1'!$E219</f>
        <v>28</v>
      </c>
    </row>
    <row r="156" spans="1:6" x14ac:dyDescent="0.25">
      <c r="A156" s="41" t="s">
        <v>34</v>
      </c>
      <c r="B156" s="41">
        <v>2050</v>
      </c>
      <c r="C156" s="41" t="s">
        <v>30</v>
      </c>
      <c r="D156" s="42">
        <f t="shared" si="2"/>
        <v>11760</v>
      </c>
      <c r="E156" s="41">
        <v>420</v>
      </c>
      <c r="F156" s="41">
        <f>'Data_Set 1'!$D220/'Data_Set 1'!$E220</f>
        <v>28</v>
      </c>
    </row>
    <row r="157" spans="1:6" x14ac:dyDescent="0.25">
      <c r="A157" s="41" t="s">
        <v>34</v>
      </c>
      <c r="B157" s="41">
        <v>1000</v>
      </c>
      <c r="C157" s="41" t="s">
        <v>42</v>
      </c>
      <c r="D157" s="42">
        <f t="shared" si="2"/>
        <v>11760</v>
      </c>
      <c r="E157" s="41">
        <v>420</v>
      </c>
      <c r="F157" s="41">
        <f>'Data_Set 1'!$D221/'Data_Set 1'!$E221</f>
        <v>28</v>
      </c>
    </row>
    <row r="158" spans="1:6" x14ac:dyDescent="0.25">
      <c r="A158" s="41" t="s">
        <v>34</v>
      </c>
      <c r="B158" s="41">
        <v>2000</v>
      </c>
      <c r="C158" s="41" t="s">
        <v>42</v>
      </c>
      <c r="D158" s="42">
        <f t="shared" si="2"/>
        <v>11760</v>
      </c>
      <c r="E158" s="41">
        <v>420</v>
      </c>
      <c r="F158" s="41">
        <f>'Data_Set 1'!$D222/'Data_Set 1'!$E222</f>
        <v>28</v>
      </c>
    </row>
    <row r="159" spans="1:6" x14ac:dyDescent="0.25">
      <c r="A159" s="41" t="s">
        <v>33</v>
      </c>
      <c r="B159" s="41">
        <v>3000</v>
      </c>
      <c r="C159" s="41" t="s">
        <v>44</v>
      </c>
      <c r="D159" s="42">
        <f t="shared" si="2"/>
        <v>11788</v>
      </c>
      <c r="E159" s="41">
        <v>421</v>
      </c>
      <c r="F159" s="41">
        <f>'Data_Set 1'!$D41/'Data_Set 1'!$E41</f>
        <v>28</v>
      </c>
    </row>
    <row r="160" spans="1:6" x14ac:dyDescent="0.25">
      <c r="A160" s="41" t="s">
        <v>27</v>
      </c>
      <c r="B160" s="41">
        <v>2000</v>
      </c>
      <c r="C160" s="41" t="s">
        <v>29</v>
      </c>
      <c r="D160" s="42">
        <f t="shared" si="2"/>
        <v>11788</v>
      </c>
      <c r="E160" s="41">
        <v>421</v>
      </c>
      <c r="F160" s="41">
        <f>'Data_Set 1'!$D126/'Data_Set 1'!$E126</f>
        <v>28</v>
      </c>
    </row>
    <row r="161" spans="1:6" x14ac:dyDescent="0.25">
      <c r="A161" s="41" t="s">
        <v>27</v>
      </c>
      <c r="B161" s="41">
        <v>3050</v>
      </c>
      <c r="C161" s="41" t="s">
        <v>39</v>
      </c>
      <c r="D161" s="42">
        <f t="shared" si="2"/>
        <v>11788</v>
      </c>
      <c r="E161" s="41">
        <v>421</v>
      </c>
      <c r="F161" s="41">
        <f>'Data_Set 1'!$D127/'Data_Set 1'!$E127</f>
        <v>28</v>
      </c>
    </row>
    <row r="162" spans="1:6" x14ac:dyDescent="0.25">
      <c r="A162" s="41" t="s">
        <v>34</v>
      </c>
      <c r="B162" s="41">
        <v>3050</v>
      </c>
      <c r="C162" s="41" t="s">
        <v>32</v>
      </c>
      <c r="D162" s="42">
        <f t="shared" si="2"/>
        <v>11788</v>
      </c>
      <c r="E162" s="41">
        <v>421</v>
      </c>
      <c r="F162" s="41">
        <f>'Data_Set 1'!$D217/'Data_Set 1'!$E217</f>
        <v>28</v>
      </c>
    </row>
    <row r="163" spans="1:6" x14ac:dyDescent="0.25">
      <c r="A163" s="41" t="s">
        <v>34</v>
      </c>
      <c r="B163" s="41">
        <v>1050</v>
      </c>
      <c r="C163" s="41" t="s">
        <v>36</v>
      </c>
      <c r="D163" s="42">
        <f t="shared" si="2"/>
        <v>11788</v>
      </c>
      <c r="E163" s="41">
        <v>421</v>
      </c>
      <c r="F163" s="41">
        <f>'Data_Set 1'!$D218/'Data_Set 1'!$E218</f>
        <v>28</v>
      </c>
    </row>
    <row r="164" spans="1:6" x14ac:dyDescent="0.25">
      <c r="A164" s="41" t="s">
        <v>33</v>
      </c>
      <c r="B164" s="41">
        <v>1050</v>
      </c>
      <c r="C164" s="41" t="s">
        <v>29</v>
      </c>
      <c r="D164" s="42">
        <f t="shared" si="2"/>
        <v>11816</v>
      </c>
      <c r="E164" s="41">
        <v>422</v>
      </c>
      <c r="F164" s="41">
        <f>'Data_Set 1'!$D38/'Data_Set 1'!$E38</f>
        <v>28</v>
      </c>
    </row>
    <row r="165" spans="1:6" x14ac:dyDescent="0.25">
      <c r="A165" s="41" t="s">
        <v>33</v>
      </c>
      <c r="B165" s="41">
        <v>1050</v>
      </c>
      <c r="C165" s="41" t="s">
        <v>39</v>
      </c>
      <c r="D165" s="42">
        <f t="shared" si="2"/>
        <v>11816</v>
      </c>
      <c r="E165" s="41">
        <v>422</v>
      </c>
      <c r="F165" s="41">
        <f>'Data_Set 1'!$D39/'Data_Set 1'!$E39</f>
        <v>28</v>
      </c>
    </row>
    <row r="166" spans="1:6" x14ac:dyDescent="0.25">
      <c r="A166" s="41" t="s">
        <v>33</v>
      </c>
      <c r="B166" s="41">
        <v>3000</v>
      </c>
      <c r="C166" s="41" t="s">
        <v>42</v>
      </c>
      <c r="D166" s="42">
        <f t="shared" si="2"/>
        <v>11816</v>
      </c>
      <c r="E166" s="41">
        <v>422</v>
      </c>
      <c r="F166" s="41">
        <f>'Data_Set 1'!$D40/'Data_Set 1'!$E40</f>
        <v>28</v>
      </c>
    </row>
    <row r="167" spans="1:6" x14ac:dyDescent="0.25">
      <c r="A167" s="41" t="s">
        <v>27</v>
      </c>
      <c r="B167" s="41">
        <v>2050</v>
      </c>
      <c r="C167" s="41" t="s">
        <v>40</v>
      </c>
      <c r="D167" s="42">
        <f t="shared" si="2"/>
        <v>11816</v>
      </c>
      <c r="E167" s="41">
        <v>422</v>
      </c>
      <c r="F167" s="41">
        <f>'Data_Set 1'!$D125/'Data_Set 1'!$E125</f>
        <v>28</v>
      </c>
    </row>
    <row r="168" spans="1:6" x14ac:dyDescent="0.25">
      <c r="A168" s="41" t="s">
        <v>33</v>
      </c>
      <c r="B168" s="41">
        <v>1000</v>
      </c>
      <c r="C168" s="41" t="s">
        <v>30</v>
      </c>
      <c r="D168" s="42">
        <f t="shared" si="2"/>
        <v>11928</v>
      </c>
      <c r="E168" s="41">
        <v>426</v>
      </c>
      <c r="F168" s="41">
        <f>'Data_Set 1'!$D37/'Data_Set 1'!$E37</f>
        <v>28</v>
      </c>
    </row>
    <row r="169" spans="1:6" x14ac:dyDescent="0.25">
      <c r="A169" s="41" t="s">
        <v>27</v>
      </c>
      <c r="B169" s="41">
        <v>1050</v>
      </c>
      <c r="C169" s="41" t="s">
        <v>36</v>
      </c>
      <c r="D169" s="42">
        <f t="shared" si="2"/>
        <v>11928</v>
      </c>
      <c r="E169" s="41">
        <v>426</v>
      </c>
      <c r="F169" s="41">
        <f>'Data_Set 1'!$D123/'Data_Set 1'!$E123</f>
        <v>28</v>
      </c>
    </row>
    <row r="170" spans="1:6" x14ac:dyDescent="0.25">
      <c r="A170" s="41" t="s">
        <v>27</v>
      </c>
      <c r="B170" s="41">
        <v>3050</v>
      </c>
      <c r="C170" s="41" t="s">
        <v>41</v>
      </c>
      <c r="D170" s="42">
        <f t="shared" si="2"/>
        <v>11928</v>
      </c>
      <c r="E170" s="41">
        <v>426</v>
      </c>
      <c r="F170" s="41">
        <f>'Data_Set 1'!$D124/'Data_Set 1'!$E124</f>
        <v>28</v>
      </c>
    </row>
    <row r="171" spans="1:6" x14ac:dyDescent="0.25">
      <c r="A171" s="41" t="s">
        <v>34</v>
      </c>
      <c r="B171" s="41">
        <v>1050</v>
      </c>
      <c r="C171" s="41" t="s">
        <v>29</v>
      </c>
      <c r="D171" s="42">
        <f t="shared" si="2"/>
        <v>11928</v>
      </c>
      <c r="E171" s="41">
        <v>426</v>
      </c>
      <c r="F171" s="41">
        <f>'Data_Set 1'!$D214/'Data_Set 1'!$E214</f>
        <v>28</v>
      </c>
    </row>
    <row r="172" spans="1:6" x14ac:dyDescent="0.25">
      <c r="A172" s="41" t="s">
        <v>34</v>
      </c>
      <c r="B172" s="41">
        <v>1000</v>
      </c>
      <c r="C172" s="41" t="s">
        <v>41</v>
      </c>
      <c r="D172" s="42">
        <f t="shared" si="2"/>
        <v>11928</v>
      </c>
      <c r="E172" s="41">
        <v>426</v>
      </c>
      <c r="F172" s="41">
        <f>'Data_Set 1'!$D215/'Data_Set 1'!$E215</f>
        <v>28</v>
      </c>
    </row>
    <row r="173" spans="1:6" x14ac:dyDescent="0.25">
      <c r="A173" s="41" t="s">
        <v>34</v>
      </c>
      <c r="B173" s="41">
        <v>1000</v>
      </c>
      <c r="C173" s="41" t="s">
        <v>44</v>
      </c>
      <c r="D173" s="42">
        <f t="shared" si="2"/>
        <v>11928</v>
      </c>
      <c r="E173" s="41">
        <v>426</v>
      </c>
      <c r="F173" s="41">
        <f>'Data_Set 1'!$D216/'Data_Set 1'!$E216</f>
        <v>28</v>
      </c>
    </row>
    <row r="174" spans="1:6" x14ac:dyDescent="0.25">
      <c r="A174" s="41" t="s">
        <v>34</v>
      </c>
      <c r="B174" s="41">
        <v>2000</v>
      </c>
      <c r="C174" s="41" t="s">
        <v>28</v>
      </c>
      <c r="D174" s="42">
        <f t="shared" si="2"/>
        <v>12096</v>
      </c>
      <c r="E174" s="41">
        <v>432</v>
      </c>
      <c r="F174" s="41">
        <f>'Data_Set 1'!$D213/'Data_Set 1'!$E213</f>
        <v>28</v>
      </c>
    </row>
    <row r="175" spans="1:6" x14ac:dyDescent="0.25">
      <c r="A175" s="41" t="s">
        <v>33</v>
      </c>
      <c r="B175" s="41">
        <v>3050</v>
      </c>
      <c r="C175" s="41" t="s">
        <v>36</v>
      </c>
      <c r="D175" s="42">
        <f t="shared" si="2"/>
        <v>12712</v>
      </c>
      <c r="E175" s="41">
        <v>454</v>
      </c>
      <c r="F175" s="41">
        <f>'Data_Set 1'!$D35/'Data_Set 1'!$E35</f>
        <v>28</v>
      </c>
    </row>
    <row r="176" spans="1:6" x14ac:dyDescent="0.25">
      <c r="A176" s="41" t="s">
        <v>33</v>
      </c>
      <c r="B176" s="41">
        <v>2000</v>
      </c>
      <c r="C176" s="41" t="s">
        <v>40</v>
      </c>
      <c r="D176" s="42">
        <f t="shared" si="2"/>
        <v>12712</v>
      </c>
      <c r="E176" s="41">
        <v>454</v>
      </c>
      <c r="F176" s="41">
        <f>'Data_Set 1'!$D36/'Data_Set 1'!$E36</f>
        <v>28</v>
      </c>
    </row>
    <row r="177" spans="1:6" x14ac:dyDescent="0.25">
      <c r="A177" s="41" t="s">
        <v>27</v>
      </c>
      <c r="B177" s="41">
        <v>3050</v>
      </c>
      <c r="C177" s="41" t="s">
        <v>31</v>
      </c>
      <c r="D177" s="42">
        <f t="shared" si="2"/>
        <v>12712</v>
      </c>
      <c r="E177" s="41">
        <v>454</v>
      </c>
      <c r="F177" s="41">
        <f>'Data_Set 1'!$D122/'Data_Set 1'!$E122</f>
        <v>28</v>
      </c>
    </row>
    <row r="178" spans="1:6" x14ac:dyDescent="0.25">
      <c r="A178" s="41" t="s">
        <v>34</v>
      </c>
      <c r="B178" s="41">
        <v>1050</v>
      </c>
      <c r="C178" s="41" t="s">
        <v>38</v>
      </c>
      <c r="D178" s="42">
        <f t="shared" si="2"/>
        <v>12712</v>
      </c>
      <c r="E178" s="41">
        <v>454</v>
      </c>
      <c r="F178" s="41">
        <f>'Data_Set 1'!$D212/'Data_Set 1'!$E212</f>
        <v>28</v>
      </c>
    </row>
    <row r="179" spans="1:6" x14ac:dyDescent="0.25">
      <c r="A179" s="41" t="s">
        <v>33</v>
      </c>
      <c r="B179" s="41">
        <v>3050</v>
      </c>
      <c r="C179" s="41" t="s">
        <v>37</v>
      </c>
      <c r="D179" s="42">
        <f t="shared" si="2"/>
        <v>13020</v>
      </c>
      <c r="E179" s="41">
        <v>465</v>
      </c>
      <c r="F179" s="41">
        <f>'Data_Set 1'!$D33/'Data_Set 1'!$E33</f>
        <v>28</v>
      </c>
    </row>
    <row r="180" spans="1:6" x14ac:dyDescent="0.25">
      <c r="A180" s="41" t="s">
        <v>33</v>
      </c>
      <c r="B180" s="41">
        <v>2000</v>
      </c>
      <c r="C180" s="41" t="s">
        <v>41</v>
      </c>
      <c r="D180" s="42">
        <f t="shared" si="2"/>
        <v>13020</v>
      </c>
      <c r="E180" s="41">
        <v>465</v>
      </c>
      <c r="F180" s="41">
        <f>'Data_Set 1'!$D34/'Data_Set 1'!$E34</f>
        <v>28</v>
      </c>
    </row>
    <row r="181" spans="1:6" x14ac:dyDescent="0.25">
      <c r="A181" s="41" t="s">
        <v>27</v>
      </c>
      <c r="B181" s="41">
        <v>3050</v>
      </c>
      <c r="C181" s="41" t="s">
        <v>32</v>
      </c>
      <c r="D181" s="42">
        <f t="shared" si="2"/>
        <v>13020</v>
      </c>
      <c r="E181" s="41">
        <v>465</v>
      </c>
      <c r="F181" s="41">
        <f>'Data_Set 1'!$D121/'Data_Set 1'!$E121</f>
        <v>28</v>
      </c>
    </row>
    <row r="182" spans="1:6" x14ac:dyDescent="0.25">
      <c r="A182" s="41" t="s">
        <v>34</v>
      </c>
      <c r="B182" s="41">
        <v>1050</v>
      </c>
      <c r="C182" s="41" t="s">
        <v>39</v>
      </c>
      <c r="D182" s="42">
        <f t="shared" si="2"/>
        <v>13020</v>
      </c>
      <c r="E182" s="41">
        <v>465</v>
      </c>
      <c r="F182" s="41">
        <f>'Data_Set 1'!$D211/'Data_Set 1'!$E211</f>
        <v>28</v>
      </c>
    </row>
    <row r="183" spans="1:6" x14ac:dyDescent="0.25">
      <c r="A183" s="41" t="s">
        <v>33</v>
      </c>
      <c r="B183" s="41">
        <v>3000</v>
      </c>
      <c r="C183" s="41" t="s">
        <v>30</v>
      </c>
      <c r="D183" s="42">
        <f t="shared" si="2"/>
        <v>14028</v>
      </c>
      <c r="E183" s="41">
        <v>501</v>
      </c>
      <c r="F183" s="41">
        <f>'Data_Set 1'!$D32/'Data_Set 1'!$E32</f>
        <v>28</v>
      </c>
    </row>
    <row r="184" spans="1:6" x14ac:dyDescent="0.25">
      <c r="A184" s="41" t="s">
        <v>27</v>
      </c>
      <c r="B184" s="41">
        <v>3050</v>
      </c>
      <c r="C184" s="41" t="s">
        <v>36</v>
      </c>
      <c r="D184" s="42">
        <f t="shared" si="2"/>
        <v>14028</v>
      </c>
      <c r="E184" s="41">
        <v>501</v>
      </c>
      <c r="F184" s="41">
        <f>'Data_Set 1'!$D119/'Data_Set 1'!$E119</f>
        <v>28</v>
      </c>
    </row>
    <row r="185" spans="1:6" x14ac:dyDescent="0.25">
      <c r="A185" s="41" t="s">
        <v>27</v>
      </c>
      <c r="B185" s="41">
        <v>2050</v>
      </c>
      <c r="C185" s="41" t="s">
        <v>42</v>
      </c>
      <c r="D185" s="42">
        <f t="shared" si="2"/>
        <v>14028</v>
      </c>
      <c r="E185" s="41">
        <v>501</v>
      </c>
      <c r="F185" s="41">
        <f>'Data_Set 1'!$D120/'Data_Set 1'!$E120</f>
        <v>28</v>
      </c>
    </row>
    <row r="186" spans="1:6" x14ac:dyDescent="0.25">
      <c r="A186" s="41" t="s">
        <v>34</v>
      </c>
      <c r="B186" s="41">
        <v>3050</v>
      </c>
      <c r="C186" s="41" t="s">
        <v>29</v>
      </c>
      <c r="D186" s="42">
        <f t="shared" si="2"/>
        <v>14028</v>
      </c>
      <c r="E186" s="41">
        <v>501</v>
      </c>
      <c r="F186" s="41">
        <f>'Data_Set 1'!$D208/'Data_Set 1'!$E208</f>
        <v>28</v>
      </c>
    </row>
    <row r="187" spans="1:6" x14ac:dyDescent="0.25">
      <c r="A187" s="41" t="s">
        <v>34</v>
      </c>
      <c r="B187" s="41">
        <v>3000</v>
      </c>
      <c r="C187" s="41" t="s">
        <v>41</v>
      </c>
      <c r="D187" s="42">
        <f t="shared" si="2"/>
        <v>14028</v>
      </c>
      <c r="E187" s="41">
        <v>501</v>
      </c>
      <c r="F187" s="41">
        <f>'Data_Set 1'!$D209/'Data_Set 1'!$E209</f>
        <v>28</v>
      </c>
    </row>
    <row r="188" spans="1:6" x14ac:dyDescent="0.25">
      <c r="A188" s="41" t="s">
        <v>34</v>
      </c>
      <c r="B188" s="41">
        <v>3000</v>
      </c>
      <c r="C188" s="41" t="s">
        <v>44</v>
      </c>
      <c r="D188" s="42">
        <f t="shared" si="2"/>
        <v>14028</v>
      </c>
      <c r="E188" s="41">
        <v>501</v>
      </c>
      <c r="F188" s="41">
        <f>'Data_Set 1'!$D210/'Data_Set 1'!$E210</f>
        <v>28</v>
      </c>
    </row>
    <row r="189" spans="1:6" x14ac:dyDescent="0.25">
      <c r="A189" s="41" t="s">
        <v>33</v>
      </c>
      <c r="B189" s="41">
        <v>1050</v>
      </c>
      <c r="C189" s="41" t="s">
        <v>37</v>
      </c>
      <c r="D189" s="42">
        <f t="shared" si="2"/>
        <v>14056</v>
      </c>
      <c r="E189" s="41">
        <v>502</v>
      </c>
      <c r="F189" s="41">
        <f>'Data_Set 1'!$D29/'Data_Set 1'!$E29</f>
        <v>28</v>
      </c>
    </row>
    <row r="190" spans="1:6" x14ac:dyDescent="0.25">
      <c r="A190" s="41" t="s">
        <v>33</v>
      </c>
      <c r="B190" s="41">
        <v>3000</v>
      </c>
      <c r="C190" s="41" t="s">
        <v>40</v>
      </c>
      <c r="D190" s="42">
        <f t="shared" si="2"/>
        <v>14056</v>
      </c>
      <c r="E190" s="41">
        <v>502</v>
      </c>
      <c r="F190" s="41">
        <f>'Data_Set 1'!$D30/'Data_Set 1'!$E30</f>
        <v>28</v>
      </c>
    </row>
    <row r="191" spans="1:6" x14ac:dyDescent="0.25">
      <c r="A191" s="41" t="s">
        <v>33</v>
      </c>
      <c r="B191" s="41">
        <v>1000</v>
      </c>
      <c r="C191" s="41" t="s">
        <v>44</v>
      </c>
      <c r="D191" s="42">
        <f t="shared" si="2"/>
        <v>14056</v>
      </c>
      <c r="E191" s="41">
        <v>502</v>
      </c>
      <c r="F191" s="41">
        <f>'Data_Set 1'!$D31/'Data_Set 1'!$E31</f>
        <v>28</v>
      </c>
    </row>
    <row r="192" spans="1:6" x14ac:dyDescent="0.25">
      <c r="A192" s="41" t="s">
        <v>27</v>
      </c>
      <c r="B192" s="41">
        <v>3000</v>
      </c>
      <c r="C192" s="41" t="s">
        <v>28</v>
      </c>
      <c r="D192" s="42">
        <f t="shared" si="2"/>
        <v>14056</v>
      </c>
      <c r="E192" s="41">
        <v>502</v>
      </c>
      <c r="F192" s="41">
        <f>'Data_Set 1'!$D116/'Data_Set 1'!$E116</f>
        <v>28</v>
      </c>
    </row>
    <row r="193" spans="1:6" x14ac:dyDescent="0.25">
      <c r="A193" s="41" t="s">
        <v>27</v>
      </c>
      <c r="B193" s="41">
        <v>1050</v>
      </c>
      <c r="C193" s="41" t="s">
        <v>32</v>
      </c>
      <c r="D193" s="42">
        <f t="shared" si="2"/>
        <v>14056</v>
      </c>
      <c r="E193" s="41">
        <v>502</v>
      </c>
      <c r="F193" s="41">
        <f>'Data_Set 1'!$D117/'Data_Set 1'!$E117</f>
        <v>28</v>
      </c>
    </row>
    <row r="194" spans="1:6" x14ac:dyDescent="0.25">
      <c r="A194" s="41" t="s">
        <v>27</v>
      </c>
      <c r="B194" s="41">
        <v>1050</v>
      </c>
      <c r="C194" s="41" t="s">
        <v>39</v>
      </c>
      <c r="D194" s="42">
        <f t="shared" ref="D194:D257" si="3">E194*28</f>
        <v>14056</v>
      </c>
      <c r="E194" s="41">
        <v>502</v>
      </c>
      <c r="F194" s="41">
        <f>'Data_Set 1'!$D118/'Data_Set 1'!$E118</f>
        <v>28</v>
      </c>
    </row>
    <row r="195" spans="1:6" x14ac:dyDescent="0.25">
      <c r="A195" s="41" t="s">
        <v>34</v>
      </c>
      <c r="B195" s="41">
        <v>1050</v>
      </c>
      <c r="C195" s="41" t="s">
        <v>32</v>
      </c>
      <c r="D195" s="42">
        <f t="shared" si="3"/>
        <v>14056</v>
      </c>
      <c r="E195" s="41">
        <v>502</v>
      </c>
      <c r="F195" s="41">
        <f>'Data_Set 1'!$D205/'Data_Set 1'!$E205</f>
        <v>28</v>
      </c>
    </row>
    <row r="196" spans="1:6" x14ac:dyDescent="0.25">
      <c r="A196" s="41" t="s">
        <v>34</v>
      </c>
      <c r="B196" s="41">
        <v>2050</v>
      </c>
      <c r="C196" s="41" t="s">
        <v>35</v>
      </c>
      <c r="D196" s="42">
        <f t="shared" si="3"/>
        <v>14056</v>
      </c>
      <c r="E196" s="41">
        <v>502</v>
      </c>
      <c r="F196" s="41">
        <f>'Data_Set 1'!$D206/'Data_Set 1'!$E206</f>
        <v>28</v>
      </c>
    </row>
    <row r="197" spans="1:6" x14ac:dyDescent="0.25">
      <c r="A197" s="41" t="s">
        <v>34</v>
      </c>
      <c r="B197" s="41">
        <v>2050</v>
      </c>
      <c r="C197" s="41" t="s">
        <v>38</v>
      </c>
      <c r="D197" s="42">
        <f t="shared" si="3"/>
        <v>14056</v>
      </c>
      <c r="E197" s="41">
        <v>502</v>
      </c>
      <c r="F197" s="41">
        <f>'Data_Set 1'!$D207/'Data_Set 1'!$E207</f>
        <v>28</v>
      </c>
    </row>
    <row r="198" spans="1:6" x14ac:dyDescent="0.25">
      <c r="A198" s="41" t="s">
        <v>33</v>
      </c>
      <c r="B198" s="41">
        <v>3050</v>
      </c>
      <c r="C198" s="41" t="s">
        <v>31</v>
      </c>
      <c r="D198" s="42">
        <f t="shared" si="3"/>
        <v>14560</v>
      </c>
      <c r="E198" s="41">
        <v>520</v>
      </c>
      <c r="F198" s="41">
        <f>'Data_Set 1'!$D28/'Data_Set 1'!$E28</f>
        <v>28</v>
      </c>
    </row>
    <row r="199" spans="1:6" x14ac:dyDescent="0.25">
      <c r="A199" s="41" t="s">
        <v>27</v>
      </c>
      <c r="B199" s="41">
        <v>1000</v>
      </c>
      <c r="C199" s="41" t="s">
        <v>38</v>
      </c>
      <c r="D199" s="42">
        <f t="shared" si="3"/>
        <v>14560</v>
      </c>
      <c r="E199" s="41">
        <v>520</v>
      </c>
      <c r="F199" s="41">
        <f>'Data_Set 1'!$D114/'Data_Set 1'!$E114</f>
        <v>28</v>
      </c>
    </row>
    <row r="200" spans="1:6" x14ac:dyDescent="0.25">
      <c r="A200" s="41" t="s">
        <v>27</v>
      </c>
      <c r="B200" s="41">
        <v>3000</v>
      </c>
      <c r="C200" s="41" t="s">
        <v>43</v>
      </c>
      <c r="D200" s="42">
        <f t="shared" si="3"/>
        <v>14560</v>
      </c>
      <c r="E200" s="41">
        <v>520</v>
      </c>
      <c r="F200" s="41">
        <f>'Data_Set 1'!$D115/'Data_Set 1'!$E115</f>
        <v>28</v>
      </c>
    </row>
    <row r="201" spans="1:6" x14ac:dyDescent="0.25">
      <c r="A201" s="41" t="s">
        <v>34</v>
      </c>
      <c r="B201" s="41">
        <v>1000</v>
      </c>
      <c r="C201" s="41" t="s">
        <v>31</v>
      </c>
      <c r="D201" s="42">
        <f t="shared" si="3"/>
        <v>14560</v>
      </c>
      <c r="E201" s="41">
        <v>520</v>
      </c>
      <c r="F201" s="41">
        <f>'Data_Set 1'!$D203/'Data_Set 1'!$E203</f>
        <v>28</v>
      </c>
    </row>
    <row r="202" spans="1:6" x14ac:dyDescent="0.25">
      <c r="A202" s="41" t="s">
        <v>34</v>
      </c>
      <c r="B202" s="41">
        <v>3050</v>
      </c>
      <c r="C202" s="41" t="s">
        <v>42</v>
      </c>
      <c r="D202" s="42">
        <f t="shared" si="3"/>
        <v>14560</v>
      </c>
      <c r="E202" s="41">
        <v>520</v>
      </c>
      <c r="F202" s="41">
        <f>'Data_Set 1'!$D204/'Data_Set 1'!$E204</f>
        <v>28</v>
      </c>
    </row>
    <row r="203" spans="1:6" x14ac:dyDescent="0.25">
      <c r="A203" s="41" t="s">
        <v>33</v>
      </c>
      <c r="B203" s="41">
        <v>3000</v>
      </c>
      <c r="C203" s="41" t="s">
        <v>35</v>
      </c>
      <c r="D203" s="42">
        <f t="shared" si="3"/>
        <v>14588</v>
      </c>
      <c r="E203" s="41">
        <v>521</v>
      </c>
      <c r="F203" s="41">
        <f>'Data_Set 1'!$D26/'Data_Set 1'!$E26</f>
        <v>28</v>
      </c>
    </row>
    <row r="204" spans="1:6" x14ac:dyDescent="0.25">
      <c r="A204" s="41" t="s">
        <v>33</v>
      </c>
      <c r="B204" s="41">
        <v>2000</v>
      </c>
      <c r="C204" s="41" t="s">
        <v>44</v>
      </c>
      <c r="D204" s="42">
        <f t="shared" si="3"/>
        <v>14588</v>
      </c>
      <c r="E204" s="41">
        <v>521</v>
      </c>
      <c r="F204" s="41">
        <f>'Data_Set 1'!$D27/'Data_Set 1'!$E27</f>
        <v>28</v>
      </c>
    </row>
    <row r="205" spans="1:6" x14ac:dyDescent="0.25">
      <c r="A205" s="41" t="s">
        <v>27</v>
      </c>
      <c r="B205" s="41">
        <v>1000</v>
      </c>
      <c r="C205" s="41" t="s">
        <v>29</v>
      </c>
      <c r="D205" s="42">
        <f t="shared" si="3"/>
        <v>14588</v>
      </c>
      <c r="E205" s="41">
        <v>521</v>
      </c>
      <c r="F205" s="41">
        <f>'Data_Set 1'!$D110/'Data_Set 1'!$E110</f>
        <v>28</v>
      </c>
    </row>
    <row r="206" spans="1:6" x14ac:dyDescent="0.25">
      <c r="A206" s="41" t="s">
        <v>27</v>
      </c>
      <c r="B206" s="41">
        <v>3000</v>
      </c>
      <c r="C206" s="41" t="s">
        <v>30</v>
      </c>
      <c r="D206" s="42">
        <f t="shared" si="3"/>
        <v>14588</v>
      </c>
      <c r="E206" s="41">
        <v>521</v>
      </c>
      <c r="F206" s="41">
        <f>'Data_Set 1'!$D111/'Data_Set 1'!$E111</f>
        <v>28</v>
      </c>
    </row>
    <row r="207" spans="1:6" x14ac:dyDescent="0.25">
      <c r="A207" s="41" t="s">
        <v>27</v>
      </c>
      <c r="B207" s="41">
        <v>2050</v>
      </c>
      <c r="C207" s="41" t="s">
        <v>39</v>
      </c>
      <c r="D207" s="42">
        <f t="shared" si="3"/>
        <v>14588</v>
      </c>
      <c r="E207" s="41">
        <v>521</v>
      </c>
      <c r="F207" s="41">
        <f>'Data_Set 1'!$D112/'Data_Set 1'!$E112</f>
        <v>28</v>
      </c>
    </row>
    <row r="208" spans="1:6" x14ac:dyDescent="0.25">
      <c r="A208" s="41" t="s">
        <v>27</v>
      </c>
      <c r="B208" s="41">
        <v>1050</v>
      </c>
      <c r="C208" s="41" t="s">
        <v>44</v>
      </c>
      <c r="D208" s="42">
        <f t="shared" si="3"/>
        <v>14588</v>
      </c>
      <c r="E208" s="41">
        <v>521</v>
      </c>
      <c r="F208" s="41">
        <f>'Data_Set 1'!$D113/'Data_Set 1'!$E113</f>
        <v>28</v>
      </c>
    </row>
    <row r="209" spans="1:6" x14ac:dyDescent="0.25">
      <c r="A209" s="41" t="s">
        <v>34</v>
      </c>
      <c r="B209" s="41">
        <v>2050</v>
      </c>
      <c r="C209" s="41" t="s">
        <v>32</v>
      </c>
      <c r="D209" s="42">
        <f t="shared" si="3"/>
        <v>14588</v>
      </c>
      <c r="E209" s="41">
        <v>521</v>
      </c>
      <c r="F209" s="41">
        <f>'Data_Set 1'!$D200/'Data_Set 1'!$E200</f>
        <v>28</v>
      </c>
    </row>
    <row r="210" spans="1:6" x14ac:dyDescent="0.25">
      <c r="A210" s="41" t="s">
        <v>34</v>
      </c>
      <c r="B210" s="41">
        <v>3050</v>
      </c>
      <c r="C210" s="41" t="s">
        <v>35</v>
      </c>
      <c r="D210" s="42">
        <f t="shared" si="3"/>
        <v>14588</v>
      </c>
      <c r="E210" s="41">
        <v>521</v>
      </c>
      <c r="F210" s="41">
        <f>'Data_Set 1'!$D201/'Data_Set 1'!$E201</f>
        <v>28</v>
      </c>
    </row>
    <row r="211" spans="1:6" x14ac:dyDescent="0.25">
      <c r="A211" s="41" t="s">
        <v>34</v>
      </c>
      <c r="B211" s="41">
        <v>1000</v>
      </c>
      <c r="C211" s="41" t="s">
        <v>37</v>
      </c>
      <c r="D211" s="42">
        <f t="shared" si="3"/>
        <v>14588</v>
      </c>
      <c r="E211" s="41">
        <v>521</v>
      </c>
      <c r="F211" s="41">
        <f>'Data_Set 1'!$D202/'Data_Set 1'!$E202</f>
        <v>28</v>
      </c>
    </row>
    <row r="212" spans="1:6" x14ac:dyDescent="0.25">
      <c r="A212" s="41" t="s">
        <v>33</v>
      </c>
      <c r="B212" s="41">
        <v>1000</v>
      </c>
      <c r="C212" s="41" t="s">
        <v>29</v>
      </c>
      <c r="D212" s="42">
        <f t="shared" si="3"/>
        <v>14616</v>
      </c>
      <c r="E212" s="41">
        <v>522</v>
      </c>
      <c r="F212" s="41">
        <f>'Data_Set 1'!$D18/'Data_Set 1'!$E18</f>
        <v>28</v>
      </c>
    </row>
    <row r="213" spans="1:6" x14ac:dyDescent="0.25">
      <c r="A213" s="41" t="s">
        <v>33</v>
      </c>
      <c r="B213" s="41">
        <v>3000</v>
      </c>
      <c r="C213" s="41" t="s">
        <v>29</v>
      </c>
      <c r="D213" s="42">
        <f t="shared" si="3"/>
        <v>14616</v>
      </c>
      <c r="E213" s="41">
        <v>522</v>
      </c>
      <c r="F213" s="41">
        <f>'Data_Set 1'!$D19/'Data_Set 1'!$E19</f>
        <v>28</v>
      </c>
    </row>
    <row r="214" spans="1:6" x14ac:dyDescent="0.25">
      <c r="A214" s="41" t="s">
        <v>33</v>
      </c>
      <c r="B214" s="41">
        <v>2050</v>
      </c>
      <c r="C214" s="41" t="s">
        <v>36</v>
      </c>
      <c r="D214" s="42">
        <f t="shared" si="3"/>
        <v>14616</v>
      </c>
      <c r="E214" s="41">
        <v>522</v>
      </c>
      <c r="F214" s="41">
        <f>'Data_Set 1'!$D20/'Data_Set 1'!$E20</f>
        <v>28</v>
      </c>
    </row>
    <row r="215" spans="1:6" x14ac:dyDescent="0.25">
      <c r="A215" s="41" t="s">
        <v>33</v>
      </c>
      <c r="B215" s="41">
        <v>1000</v>
      </c>
      <c r="C215" s="41" t="s">
        <v>39</v>
      </c>
      <c r="D215" s="42">
        <f t="shared" si="3"/>
        <v>14616</v>
      </c>
      <c r="E215" s="41">
        <v>522</v>
      </c>
      <c r="F215" s="41">
        <f>'Data_Set 1'!$D21/'Data_Set 1'!$E21</f>
        <v>28</v>
      </c>
    </row>
    <row r="216" spans="1:6" x14ac:dyDescent="0.25">
      <c r="A216" s="41" t="s">
        <v>33</v>
      </c>
      <c r="B216" s="41">
        <v>3000</v>
      </c>
      <c r="C216" s="41" t="s">
        <v>39</v>
      </c>
      <c r="D216" s="42">
        <f t="shared" si="3"/>
        <v>14616</v>
      </c>
      <c r="E216" s="41">
        <v>522</v>
      </c>
      <c r="F216" s="41">
        <f>'Data_Set 1'!$D22/'Data_Set 1'!$E22</f>
        <v>28</v>
      </c>
    </row>
    <row r="217" spans="1:6" x14ac:dyDescent="0.25">
      <c r="A217" s="41" t="s">
        <v>33</v>
      </c>
      <c r="B217" s="41">
        <v>1000</v>
      </c>
      <c r="C217" s="41" t="s">
        <v>40</v>
      </c>
      <c r="D217" s="42">
        <f t="shared" si="3"/>
        <v>14616</v>
      </c>
      <c r="E217" s="41">
        <v>522</v>
      </c>
      <c r="F217" s="41">
        <f>'Data_Set 1'!$D23/'Data_Set 1'!$E23</f>
        <v>28</v>
      </c>
    </row>
    <row r="218" spans="1:6" x14ac:dyDescent="0.25">
      <c r="A218" s="41" t="s">
        <v>33</v>
      </c>
      <c r="B218" s="41">
        <v>2050</v>
      </c>
      <c r="C218" s="41" t="s">
        <v>42</v>
      </c>
      <c r="D218" s="42">
        <f t="shared" si="3"/>
        <v>14616</v>
      </c>
      <c r="E218" s="41">
        <v>522</v>
      </c>
      <c r="F218" s="41">
        <f>'Data_Set 1'!$D24/'Data_Set 1'!$E24</f>
        <v>28</v>
      </c>
    </row>
    <row r="219" spans="1:6" x14ac:dyDescent="0.25">
      <c r="A219" s="41" t="s">
        <v>33</v>
      </c>
      <c r="B219" s="41">
        <v>1050</v>
      </c>
      <c r="C219" s="41" t="s">
        <v>43</v>
      </c>
      <c r="D219" s="42">
        <f t="shared" si="3"/>
        <v>14616</v>
      </c>
      <c r="E219" s="41">
        <v>522</v>
      </c>
      <c r="F219" s="41">
        <f>'Data_Set 1'!$D25/'Data_Set 1'!$E25</f>
        <v>28</v>
      </c>
    </row>
    <row r="220" spans="1:6" x14ac:dyDescent="0.25">
      <c r="A220" s="41" t="s">
        <v>27</v>
      </c>
      <c r="B220" s="41">
        <v>2050</v>
      </c>
      <c r="C220" s="41" t="s">
        <v>31</v>
      </c>
      <c r="D220" s="42">
        <f t="shared" si="3"/>
        <v>14616</v>
      </c>
      <c r="E220" s="41">
        <v>522</v>
      </c>
      <c r="F220" s="41">
        <f>'Data_Set 1'!$D105/'Data_Set 1'!$E105</f>
        <v>28</v>
      </c>
    </row>
    <row r="221" spans="1:6" x14ac:dyDescent="0.25">
      <c r="A221" s="41" t="s">
        <v>27</v>
      </c>
      <c r="B221" s="41">
        <v>3050</v>
      </c>
      <c r="C221" s="41" t="s">
        <v>35</v>
      </c>
      <c r="D221" s="42">
        <f t="shared" si="3"/>
        <v>14616</v>
      </c>
      <c r="E221" s="41">
        <v>522</v>
      </c>
      <c r="F221" s="41">
        <f>'Data_Set 1'!$D106/'Data_Set 1'!$E106</f>
        <v>28</v>
      </c>
    </row>
    <row r="222" spans="1:6" x14ac:dyDescent="0.25">
      <c r="A222" s="41" t="s">
        <v>27</v>
      </c>
      <c r="B222" s="41">
        <v>2000</v>
      </c>
      <c r="C222" s="41" t="s">
        <v>40</v>
      </c>
      <c r="D222" s="42">
        <f t="shared" si="3"/>
        <v>14616</v>
      </c>
      <c r="E222" s="41">
        <v>522</v>
      </c>
      <c r="F222" s="41">
        <f>'Data_Set 1'!$D107/'Data_Set 1'!$E107</f>
        <v>28</v>
      </c>
    </row>
    <row r="223" spans="1:6" x14ac:dyDescent="0.25">
      <c r="A223" s="41" t="s">
        <v>27</v>
      </c>
      <c r="B223" s="41">
        <v>1000</v>
      </c>
      <c r="C223" s="41" t="s">
        <v>41</v>
      </c>
      <c r="D223" s="42">
        <f t="shared" si="3"/>
        <v>14616</v>
      </c>
      <c r="E223" s="41">
        <v>522</v>
      </c>
      <c r="F223" s="41">
        <f>'Data_Set 1'!$D108/'Data_Set 1'!$E108</f>
        <v>28</v>
      </c>
    </row>
    <row r="224" spans="1:6" x14ac:dyDescent="0.25">
      <c r="A224" s="41" t="s">
        <v>27</v>
      </c>
      <c r="B224" s="41">
        <v>2050</v>
      </c>
      <c r="C224" s="41" t="s">
        <v>41</v>
      </c>
      <c r="D224" s="42">
        <f t="shared" si="3"/>
        <v>14616</v>
      </c>
      <c r="E224" s="41">
        <v>522</v>
      </c>
      <c r="F224" s="41">
        <f>'Data_Set 1'!$D109/'Data_Set 1'!$E109</f>
        <v>28</v>
      </c>
    </row>
    <row r="225" spans="1:6" x14ac:dyDescent="0.25">
      <c r="A225" s="41" t="s">
        <v>34</v>
      </c>
      <c r="B225" s="41">
        <v>2050</v>
      </c>
      <c r="C225" s="41" t="s">
        <v>28</v>
      </c>
      <c r="D225" s="42">
        <f t="shared" si="3"/>
        <v>14616</v>
      </c>
      <c r="E225" s="41">
        <v>522</v>
      </c>
      <c r="F225" s="41">
        <f>'Data_Set 1'!$D195/'Data_Set 1'!$E195</f>
        <v>28</v>
      </c>
    </row>
    <row r="226" spans="1:6" x14ac:dyDescent="0.25">
      <c r="A226" s="41" t="s">
        <v>34</v>
      </c>
      <c r="B226" s="41">
        <v>3050</v>
      </c>
      <c r="C226" s="41" t="s">
        <v>28</v>
      </c>
      <c r="D226" s="42">
        <f t="shared" si="3"/>
        <v>14616</v>
      </c>
      <c r="E226" s="41">
        <v>522</v>
      </c>
      <c r="F226" s="41">
        <f>'Data_Set 1'!$D196/'Data_Set 1'!$E196</f>
        <v>28</v>
      </c>
    </row>
    <row r="227" spans="1:6" x14ac:dyDescent="0.25">
      <c r="A227" s="41" t="s">
        <v>34</v>
      </c>
      <c r="B227" s="41">
        <v>3050</v>
      </c>
      <c r="C227" s="41" t="s">
        <v>37</v>
      </c>
      <c r="D227" s="42">
        <f t="shared" si="3"/>
        <v>14616</v>
      </c>
      <c r="E227" s="41">
        <v>522</v>
      </c>
      <c r="F227" s="41">
        <f>'Data_Set 1'!$D197/'Data_Set 1'!$E197</f>
        <v>28</v>
      </c>
    </row>
    <row r="228" spans="1:6" x14ac:dyDescent="0.25">
      <c r="A228" s="41" t="s">
        <v>34</v>
      </c>
      <c r="B228" s="41">
        <v>3000</v>
      </c>
      <c r="C228" s="41" t="s">
        <v>40</v>
      </c>
      <c r="D228" s="42">
        <f t="shared" si="3"/>
        <v>14616</v>
      </c>
      <c r="E228" s="41">
        <v>522</v>
      </c>
      <c r="F228" s="41">
        <f>'Data_Set 1'!$D198/'Data_Set 1'!$E198</f>
        <v>28</v>
      </c>
    </row>
    <row r="229" spans="1:6" x14ac:dyDescent="0.25">
      <c r="A229" s="41" t="s">
        <v>34</v>
      </c>
      <c r="B229" s="41">
        <v>3000</v>
      </c>
      <c r="C229" s="41" t="s">
        <v>43</v>
      </c>
      <c r="D229" s="42">
        <f t="shared" si="3"/>
        <v>14616</v>
      </c>
      <c r="E229" s="41">
        <v>522</v>
      </c>
      <c r="F229" s="41">
        <f>'Data_Set 1'!$D199/'Data_Set 1'!$E199</f>
        <v>28</v>
      </c>
    </row>
    <row r="230" spans="1:6" x14ac:dyDescent="0.25">
      <c r="A230" s="41" t="s">
        <v>33</v>
      </c>
      <c r="B230" s="41">
        <v>2000</v>
      </c>
      <c r="C230" s="41" t="s">
        <v>29</v>
      </c>
      <c r="D230" s="42">
        <f t="shared" si="3"/>
        <v>14896</v>
      </c>
      <c r="E230" s="41">
        <v>532</v>
      </c>
      <c r="F230" s="41">
        <f>'Data_Set 1'!$D15/'Data_Set 1'!$E15</f>
        <v>28</v>
      </c>
    </row>
    <row r="231" spans="1:6" x14ac:dyDescent="0.25">
      <c r="A231" s="41" t="s">
        <v>33</v>
      </c>
      <c r="B231" s="41">
        <v>2000</v>
      </c>
      <c r="C231" s="41" t="s">
        <v>39</v>
      </c>
      <c r="D231" s="42">
        <f t="shared" si="3"/>
        <v>14896</v>
      </c>
      <c r="E231" s="41">
        <v>532</v>
      </c>
      <c r="F231" s="41">
        <f>'Data_Set 1'!$D16/'Data_Set 1'!$E16</f>
        <v>28</v>
      </c>
    </row>
    <row r="232" spans="1:6" x14ac:dyDescent="0.25">
      <c r="A232" s="41" t="s">
        <v>33</v>
      </c>
      <c r="B232" s="41">
        <v>3050</v>
      </c>
      <c r="C232" s="41" t="s">
        <v>42</v>
      </c>
      <c r="D232" s="42">
        <f t="shared" si="3"/>
        <v>14896</v>
      </c>
      <c r="E232" s="41">
        <v>532</v>
      </c>
      <c r="F232" s="41">
        <f>'Data_Set 1'!$D17/'Data_Set 1'!$E17</f>
        <v>28</v>
      </c>
    </row>
    <row r="233" spans="1:6" x14ac:dyDescent="0.25">
      <c r="A233" s="41" t="s">
        <v>27</v>
      </c>
      <c r="B233" s="41">
        <v>3000</v>
      </c>
      <c r="C233" s="41" t="s">
        <v>40</v>
      </c>
      <c r="D233" s="42">
        <f t="shared" si="3"/>
        <v>14896</v>
      </c>
      <c r="E233" s="41">
        <v>532</v>
      </c>
      <c r="F233" s="41">
        <f>'Data_Set 1'!$D104/'Data_Set 1'!$E104</f>
        <v>28</v>
      </c>
    </row>
    <row r="234" spans="1:6" x14ac:dyDescent="0.25">
      <c r="A234" s="41" t="s">
        <v>33</v>
      </c>
      <c r="B234" s="41">
        <v>2000</v>
      </c>
      <c r="C234" s="41" t="s">
        <v>35</v>
      </c>
      <c r="D234" s="42">
        <f t="shared" si="3"/>
        <v>15176</v>
      </c>
      <c r="E234" s="41">
        <v>542</v>
      </c>
      <c r="F234" s="41">
        <f>'Data_Set 1'!$D14/'Data_Set 1'!$E14</f>
        <v>28</v>
      </c>
    </row>
    <row r="235" spans="1:6" x14ac:dyDescent="0.25">
      <c r="A235" s="41" t="s">
        <v>27</v>
      </c>
      <c r="B235" s="41">
        <v>3050</v>
      </c>
      <c r="C235" s="41" t="s">
        <v>29</v>
      </c>
      <c r="D235" s="42">
        <f t="shared" si="3"/>
        <v>15176</v>
      </c>
      <c r="E235" s="41">
        <v>542</v>
      </c>
      <c r="F235" s="41">
        <f>'Data_Set 1'!$D102/'Data_Set 1'!$E102</f>
        <v>28</v>
      </c>
    </row>
    <row r="236" spans="1:6" x14ac:dyDescent="0.25">
      <c r="A236" s="41" t="s">
        <v>27</v>
      </c>
      <c r="B236" s="41">
        <v>2000</v>
      </c>
      <c r="C236" s="41" t="s">
        <v>35</v>
      </c>
      <c r="D236" s="42">
        <f t="shared" si="3"/>
        <v>15176</v>
      </c>
      <c r="E236" s="41">
        <v>542</v>
      </c>
      <c r="F236" s="41">
        <f>'Data_Set 1'!$D103/'Data_Set 1'!$E103</f>
        <v>28</v>
      </c>
    </row>
    <row r="237" spans="1:6" x14ac:dyDescent="0.25">
      <c r="A237" s="41" t="s">
        <v>34</v>
      </c>
      <c r="B237" s="41">
        <v>3000</v>
      </c>
      <c r="C237" s="41" t="s">
        <v>36</v>
      </c>
      <c r="D237" s="42">
        <f t="shared" si="3"/>
        <v>15176</v>
      </c>
      <c r="E237" s="41">
        <v>542</v>
      </c>
      <c r="F237" s="41">
        <f>'Data_Set 1'!$D193/'Data_Set 1'!$E193</f>
        <v>28</v>
      </c>
    </row>
    <row r="238" spans="1:6" x14ac:dyDescent="0.25">
      <c r="A238" s="41" t="s">
        <v>34</v>
      </c>
      <c r="B238" s="41">
        <v>1050</v>
      </c>
      <c r="C238" s="41" t="s">
        <v>40</v>
      </c>
      <c r="D238" s="42">
        <f t="shared" si="3"/>
        <v>15176</v>
      </c>
      <c r="E238" s="41">
        <v>542</v>
      </c>
      <c r="F238" s="41">
        <f>'Data_Set 1'!$D194/'Data_Set 1'!$E194</f>
        <v>28</v>
      </c>
    </row>
    <row r="239" spans="1:6" x14ac:dyDescent="0.25">
      <c r="A239" s="41" t="s">
        <v>33</v>
      </c>
      <c r="B239" s="41">
        <v>1000</v>
      </c>
      <c r="C239" s="41" t="s">
        <v>37</v>
      </c>
      <c r="D239" s="42">
        <f t="shared" si="3"/>
        <v>16828</v>
      </c>
      <c r="E239" s="41">
        <v>601</v>
      </c>
      <c r="F239" s="41">
        <f>'Data_Set 1'!$D12/'Data_Set 1'!$E12</f>
        <v>28</v>
      </c>
    </row>
    <row r="240" spans="1:6" x14ac:dyDescent="0.25">
      <c r="A240" s="41" t="s">
        <v>33</v>
      </c>
      <c r="B240" s="41">
        <v>2050</v>
      </c>
      <c r="C240" s="41" t="s">
        <v>40</v>
      </c>
      <c r="D240" s="42">
        <f t="shared" si="3"/>
        <v>16828</v>
      </c>
      <c r="E240" s="41">
        <v>601</v>
      </c>
      <c r="F240" s="41">
        <f>'Data_Set 1'!$D13/'Data_Set 1'!$E13</f>
        <v>28</v>
      </c>
    </row>
    <row r="241" spans="1:6" x14ac:dyDescent="0.25">
      <c r="A241" s="41" t="s">
        <v>27</v>
      </c>
      <c r="B241" s="41">
        <v>1000</v>
      </c>
      <c r="C241" s="41" t="s">
        <v>32</v>
      </c>
      <c r="D241" s="42">
        <f t="shared" si="3"/>
        <v>16828</v>
      </c>
      <c r="E241" s="41">
        <v>601</v>
      </c>
      <c r="F241" s="41">
        <f>'Data_Set 1'!$D101/'Data_Set 1'!$E101</f>
        <v>28</v>
      </c>
    </row>
    <row r="242" spans="1:6" x14ac:dyDescent="0.25">
      <c r="A242" s="41" t="s">
        <v>34</v>
      </c>
      <c r="B242" s="41">
        <v>1050</v>
      </c>
      <c r="C242" s="41" t="s">
        <v>28</v>
      </c>
      <c r="D242" s="42">
        <f t="shared" si="3"/>
        <v>16828</v>
      </c>
      <c r="E242" s="41">
        <v>601</v>
      </c>
      <c r="F242" s="41">
        <f>'Data_Set 1'!$D191/'Data_Set 1'!$E191</f>
        <v>28</v>
      </c>
    </row>
    <row r="243" spans="1:6" x14ac:dyDescent="0.25">
      <c r="A243" s="41" t="s">
        <v>34</v>
      </c>
      <c r="B243" s="41">
        <v>2000</v>
      </c>
      <c r="C243" s="41" t="s">
        <v>38</v>
      </c>
      <c r="D243" s="42">
        <f t="shared" si="3"/>
        <v>16828</v>
      </c>
      <c r="E243" s="41">
        <v>601</v>
      </c>
      <c r="F243" s="41">
        <f>'Data_Set 1'!$D192/'Data_Set 1'!$E192</f>
        <v>28</v>
      </c>
    </row>
    <row r="244" spans="1:6" x14ac:dyDescent="0.25">
      <c r="A244" s="41" t="s">
        <v>33</v>
      </c>
      <c r="B244" s="41">
        <v>3000</v>
      </c>
      <c r="C244" s="41" t="s">
        <v>31</v>
      </c>
      <c r="D244" s="42">
        <f t="shared" si="3"/>
        <v>16856</v>
      </c>
      <c r="E244" s="41">
        <v>602</v>
      </c>
      <c r="F244" s="41">
        <f>'Data_Set 1'!$D11/'Data_Set 1'!$E11</f>
        <v>28</v>
      </c>
    </row>
    <row r="245" spans="1:6" x14ac:dyDescent="0.25">
      <c r="A245" s="41" t="s">
        <v>27</v>
      </c>
      <c r="B245" s="41">
        <v>3050</v>
      </c>
      <c r="C245" s="41" t="s">
        <v>37</v>
      </c>
      <c r="D245" s="42">
        <f t="shared" si="3"/>
        <v>16856</v>
      </c>
      <c r="E245" s="41">
        <v>602</v>
      </c>
      <c r="F245" s="41">
        <f>'Data_Set 1'!$D99/'Data_Set 1'!$E99</f>
        <v>28</v>
      </c>
    </row>
    <row r="246" spans="1:6" x14ac:dyDescent="0.25">
      <c r="A246" s="41" t="s">
        <v>27</v>
      </c>
      <c r="B246" s="41">
        <v>2050</v>
      </c>
      <c r="C246" s="41" t="s">
        <v>43</v>
      </c>
      <c r="D246" s="42">
        <f t="shared" si="3"/>
        <v>16856</v>
      </c>
      <c r="E246" s="41">
        <v>602</v>
      </c>
      <c r="F246" s="41">
        <f>'Data_Set 1'!$D100/'Data_Set 1'!$E100</f>
        <v>28</v>
      </c>
    </row>
    <row r="247" spans="1:6" x14ac:dyDescent="0.25">
      <c r="A247" s="41" t="s">
        <v>34</v>
      </c>
      <c r="B247" s="41">
        <v>3050</v>
      </c>
      <c r="C247" s="41" t="s">
        <v>30</v>
      </c>
      <c r="D247" s="42">
        <f t="shared" si="3"/>
        <v>16856</v>
      </c>
      <c r="E247" s="41">
        <v>602</v>
      </c>
      <c r="F247" s="41">
        <f>'Data_Set 1'!$D189/'Data_Set 1'!$E189</f>
        <v>28</v>
      </c>
    </row>
    <row r="248" spans="1:6" x14ac:dyDescent="0.25">
      <c r="A248" s="41" t="s">
        <v>34</v>
      </c>
      <c r="B248" s="41">
        <v>3000</v>
      </c>
      <c r="C248" s="41" t="s">
        <v>42</v>
      </c>
      <c r="D248" s="42">
        <f t="shared" si="3"/>
        <v>16856</v>
      </c>
      <c r="E248" s="41">
        <v>602</v>
      </c>
      <c r="F248" s="41">
        <f>'Data_Set 1'!$D190/'Data_Set 1'!$E190</f>
        <v>28</v>
      </c>
    </row>
    <row r="249" spans="1:6" x14ac:dyDescent="0.25">
      <c r="A249" s="41" t="s">
        <v>33</v>
      </c>
      <c r="B249" s="41">
        <v>3000</v>
      </c>
      <c r="C249" s="41" t="s">
        <v>32</v>
      </c>
      <c r="D249" s="42">
        <f t="shared" si="3"/>
        <v>17360</v>
      </c>
      <c r="E249" s="41">
        <v>620</v>
      </c>
      <c r="F249" s="41">
        <f>'Data_Set 1'!$D10/'Data_Set 1'!$E10</f>
        <v>28</v>
      </c>
    </row>
    <row r="250" spans="1:6" x14ac:dyDescent="0.25">
      <c r="A250" s="41" t="s">
        <v>33</v>
      </c>
      <c r="B250" s="41">
        <v>3050</v>
      </c>
      <c r="C250" s="41" t="s">
        <v>35</v>
      </c>
      <c r="D250" s="42">
        <f t="shared" si="3"/>
        <v>17640</v>
      </c>
      <c r="E250" s="41">
        <v>630</v>
      </c>
      <c r="F250" s="41">
        <f>'Data_Set 1'!$D9/'Data_Set 1'!$E9</f>
        <v>28</v>
      </c>
    </row>
    <row r="251" spans="1:6" x14ac:dyDescent="0.25">
      <c r="A251" s="41" t="s">
        <v>27</v>
      </c>
      <c r="B251" s="41">
        <v>3050</v>
      </c>
      <c r="C251" s="41" t="s">
        <v>30</v>
      </c>
      <c r="D251" s="42">
        <f t="shared" si="3"/>
        <v>17640</v>
      </c>
      <c r="E251" s="41">
        <v>630</v>
      </c>
      <c r="F251" s="41">
        <f>'Data_Set 1'!$D97/'Data_Set 1'!$E97</f>
        <v>28</v>
      </c>
    </row>
    <row r="252" spans="1:6" x14ac:dyDescent="0.25">
      <c r="A252" s="41" t="s">
        <v>27</v>
      </c>
      <c r="B252" s="41">
        <v>2000</v>
      </c>
      <c r="C252" s="41" t="s">
        <v>44</v>
      </c>
      <c r="D252" s="42">
        <f t="shared" si="3"/>
        <v>17640</v>
      </c>
      <c r="E252" s="41">
        <v>630</v>
      </c>
      <c r="F252" s="41">
        <f>'Data_Set 1'!$D98/'Data_Set 1'!$E98</f>
        <v>28</v>
      </c>
    </row>
    <row r="253" spans="1:6" x14ac:dyDescent="0.25">
      <c r="A253" s="41" t="s">
        <v>34</v>
      </c>
      <c r="B253" s="41">
        <v>1050</v>
      </c>
      <c r="C253" s="41" t="s">
        <v>37</v>
      </c>
      <c r="D253" s="42">
        <f t="shared" si="3"/>
        <v>17640</v>
      </c>
      <c r="E253" s="41">
        <v>630</v>
      </c>
      <c r="F253" s="41">
        <f>'Data_Set 1'!$D188/'Data_Set 1'!$E188</f>
        <v>28</v>
      </c>
    </row>
    <row r="254" spans="1:6" x14ac:dyDescent="0.25">
      <c r="A254" s="41" t="s">
        <v>33</v>
      </c>
      <c r="B254" s="41">
        <v>1000</v>
      </c>
      <c r="C254" s="41" t="s">
        <v>28</v>
      </c>
      <c r="D254" s="42">
        <f t="shared" si="3"/>
        <v>17780</v>
      </c>
      <c r="E254" s="41">
        <v>635</v>
      </c>
      <c r="F254" s="41">
        <f>'Data_Set 1'!$D6/'Data_Set 1'!$E6</f>
        <v>28</v>
      </c>
    </row>
    <row r="255" spans="1:6" x14ac:dyDescent="0.25">
      <c r="A255" s="41" t="s">
        <v>33</v>
      </c>
      <c r="B255" s="41">
        <v>1000</v>
      </c>
      <c r="C255" s="41" t="s">
        <v>38</v>
      </c>
      <c r="D255" s="42">
        <f t="shared" si="3"/>
        <v>17780</v>
      </c>
      <c r="E255" s="41">
        <v>635</v>
      </c>
      <c r="F255" s="41">
        <f>'Data_Set 1'!$D7/'Data_Set 1'!$E7</f>
        <v>28</v>
      </c>
    </row>
    <row r="256" spans="1:6" x14ac:dyDescent="0.25">
      <c r="A256" s="41" t="s">
        <v>33</v>
      </c>
      <c r="B256" s="41">
        <v>2050</v>
      </c>
      <c r="C256" s="41" t="s">
        <v>41</v>
      </c>
      <c r="D256" s="42">
        <f t="shared" si="3"/>
        <v>17780</v>
      </c>
      <c r="E256" s="41">
        <v>635</v>
      </c>
      <c r="F256" s="41">
        <f>'Data_Set 1'!$D8/'Data_Set 1'!$E8</f>
        <v>28</v>
      </c>
    </row>
    <row r="257" spans="1:6" x14ac:dyDescent="0.25">
      <c r="A257" s="41" t="s">
        <v>34</v>
      </c>
      <c r="B257" s="41">
        <v>2000</v>
      </c>
      <c r="C257" s="41" t="s">
        <v>39</v>
      </c>
      <c r="D257" s="42">
        <f t="shared" si="3"/>
        <v>17780</v>
      </c>
      <c r="E257" s="41">
        <v>635</v>
      </c>
      <c r="F257" s="41">
        <f>'Data_Set 1'!$D187/'Data_Set 1'!$E187</f>
        <v>28</v>
      </c>
    </row>
    <row r="258" spans="1:6" x14ac:dyDescent="0.25">
      <c r="A258" s="41" t="s">
        <v>33</v>
      </c>
      <c r="B258" s="41">
        <v>2050</v>
      </c>
      <c r="C258" s="41" t="s">
        <v>37</v>
      </c>
      <c r="D258" s="42">
        <f t="shared" ref="D258:D271" si="4">E258*28</f>
        <v>17808</v>
      </c>
      <c r="E258" s="41">
        <v>636</v>
      </c>
      <c r="F258" s="41">
        <f>'Data_Set 1'!$D4/'Data_Set 1'!$E4</f>
        <v>28</v>
      </c>
    </row>
    <row r="259" spans="1:6" x14ac:dyDescent="0.25">
      <c r="A259" s="41" t="s">
        <v>33</v>
      </c>
      <c r="B259" s="41">
        <v>1000</v>
      </c>
      <c r="C259" s="41" t="s">
        <v>41</v>
      </c>
      <c r="D259" s="42">
        <f t="shared" si="4"/>
        <v>17808</v>
      </c>
      <c r="E259" s="41">
        <v>636</v>
      </c>
      <c r="F259" s="41">
        <f>'Data_Set 1'!$D5/'Data_Set 1'!$E5</f>
        <v>28</v>
      </c>
    </row>
    <row r="260" spans="1:6" x14ac:dyDescent="0.25">
      <c r="A260" s="41" t="s">
        <v>27</v>
      </c>
      <c r="B260" s="41">
        <v>2050</v>
      </c>
      <c r="C260" s="41" t="s">
        <v>32</v>
      </c>
      <c r="D260" s="42">
        <f t="shared" si="4"/>
        <v>17808</v>
      </c>
      <c r="E260" s="41">
        <v>636</v>
      </c>
      <c r="F260" s="41">
        <f>'Data_Set 1'!$D96/'Data_Set 1'!$E96</f>
        <v>28</v>
      </c>
    </row>
    <row r="261" spans="1:6" x14ac:dyDescent="0.25">
      <c r="A261" s="41" t="s">
        <v>34</v>
      </c>
      <c r="B261" s="41">
        <v>3050</v>
      </c>
      <c r="C261" s="41" t="s">
        <v>38</v>
      </c>
      <c r="D261" s="42">
        <f t="shared" si="4"/>
        <v>17808</v>
      </c>
      <c r="E261" s="41">
        <v>636</v>
      </c>
      <c r="F261" s="41">
        <f>'Data_Set 1'!$D186/'Data_Set 1'!$E186</f>
        <v>28</v>
      </c>
    </row>
    <row r="262" spans="1:6" x14ac:dyDescent="0.25">
      <c r="A262" s="41" t="s">
        <v>33</v>
      </c>
      <c r="B262" s="41">
        <v>2000</v>
      </c>
      <c r="C262" s="41" t="s">
        <v>36</v>
      </c>
      <c r="D262" s="42">
        <f t="shared" si="4"/>
        <v>17976</v>
      </c>
      <c r="E262" s="41">
        <v>642</v>
      </c>
      <c r="F262" s="41">
        <f>'Data_Set 1'!$D3/'Data_Set 1'!$E3</f>
        <v>28</v>
      </c>
    </row>
    <row r="263" spans="1:6" x14ac:dyDescent="0.25">
      <c r="A263" s="41" t="s">
        <v>27</v>
      </c>
      <c r="B263" s="41">
        <v>2000</v>
      </c>
      <c r="C263" s="41" t="s">
        <v>31</v>
      </c>
      <c r="D263" s="42">
        <f t="shared" si="4"/>
        <v>17976</v>
      </c>
      <c r="E263" s="41">
        <v>642</v>
      </c>
      <c r="F263" s="41">
        <f>'Data_Set 1'!$D94/'Data_Set 1'!$E94</f>
        <v>28</v>
      </c>
    </row>
    <row r="264" spans="1:6" x14ac:dyDescent="0.25">
      <c r="A264" s="41" t="s">
        <v>27</v>
      </c>
      <c r="B264" s="41">
        <v>3050</v>
      </c>
      <c r="C264" s="41" t="s">
        <v>44</v>
      </c>
      <c r="D264" s="42">
        <f t="shared" si="4"/>
        <v>17976</v>
      </c>
      <c r="E264" s="41">
        <v>642</v>
      </c>
      <c r="F264" s="41">
        <f>'Data_Set 1'!$D95/'Data_Set 1'!$E95</f>
        <v>28</v>
      </c>
    </row>
    <row r="265" spans="1:6" x14ac:dyDescent="0.25">
      <c r="A265" s="41" t="s">
        <v>34</v>
      </c>
      <c r="B265" s="41">
        <v>3000</v>
      </c>
      <c r="C265" s="41" t="s">
        <v>37</v>
      </c>
      <c r="D265" s="42">
        <f t="shared" si="4"/>
        <v>17976</v>
      </c>
      <c r="E265" s="41">
        <v>642</v>
      </c>
      <c r="F265" s="41">
        <f>'Data_Set 1'!$D185/'Data_Set 1'!$E185</f>
        <v>28</v>
      </c>
    </row>
    <row r="266" spans="1:6" x14ac:dyDescent="0.25">
      <c r="A266" s="41" t="s">
        <v>33</v>
      </c>
      <c r="B266" s="41">
        <v>2050</v>
      </c>
      <c r="C266" s="41" t="s">
        <v>30</v>
      </c>
      <c r="D266" s="42">
        <f t="shared" si="4"/>
        <v>18284</v>
      </c>
      <c r="E266" s="41">
        <v>653</v>
      </c>
      <c r="F266" s="41">
        <f>'Data_Set 1'!$D2/'Data_Set 1'!$E2</f>
        <v>28</v>
      </c>
    </row>
    <row r="267" spans="1:6" x14ac:dyDescent="0.25">
      <c r="A267" s="41" t="s">
        <v>27</v>
      </c>
      <c r="B267" s="41">
        <v>3000</v>
      </c>
      <c r="C267" s="41" t="s">
        <v>36</v>
      </c>
      <c r="D267" s="42">
        <f t="shared" si="4"/>
        <v>18284</v>
      </c>
      <c r="E267" s="41">
        <v>653</v>
      </c>
      <c r="F267" s="41">
        <f>'Data_Set 1'!$D92/'Data_Set 1'!$E92</f>
        <v>28</v>
      </c>
    </row>
    <row r="268" spans="1:6" x14ac:dyDescent="0.25">
      <c r="A268" s="41" t="s">
        <v>27</v>
      </c>
      <c r="B268" s="41">
        <v>2000</v>
      </c>
      <c r="C268" s="41" t="s">
        <v>42</v>
      </c>
      <c r="D268" s="42">
        <f t="shared" si="4"/>
        <v>18284</v>
      </c>
      <c r="E268" s="41">
        <v>653</v>
      </c>
      <c r="F268" s="41">
        <f>'Data_Set 1'!$D93/'Data_Set 1'!$E93</f>
        <v>28</v>
      </c>
    </row>
    <row r="269" spans="1:6" x14ac:dyDescent="0.25">
      <c r="A269" s="41" t="s">
        <v>34</v>
      </c>
      <c r="B269" s="41">
        <v>3000</v>
      </c>
      <c r="C269" s="41" t="s">
        <v>29</v>
      </c>
      <c r="D269" s="42">
        <f t="shared" si="4"/>
        <v>18284</v>
      </c>
      <c r="E269" s="41">
        <v>653</v>
      </c>
      <c r="F269" s="41">
        <f>'Data_Set 1'!$D182/'Data_Set 1'!$E182</f>
        <v>28</v>
      </c>
    </row>
    <row r="270" spans="1:6" x14ac:dyDescent="0.25">
      <c r="A270" s="41" t="s">
        <v>34</v>
      </c>
      <c r="B270" s="41">
        <v>2050</v>
      </c>
      <c r="C270" s="41" t="s">
        <v>41</v>
      </c>
      <c r="D270" s="42">
        <f t="shared" si="4"/>
        <v>18284</v>
      </c>
      <c r="E270" s="41">
        <v>653</v>
      </c>
      <c r="F270" s="41">
        <f>'Data_Set 1'!$D183/'Data_Set 1'!$E183</f>
        <v>28</v>
      </c>
    </row>
    <row r="271" spans="1:6" x14ac:dyDescent="0.25">
      <c r="A271" s="41" t="s">
        <v>34</v>
      </c>
      <c r="B271" s="41">
        <v>2050</v>
      </c>
      <c r="C271" s="41" t="s">
        <v>44</v>
      </c>
      <c r="D271" s="42">
        <f t="shared" si="4"/>
        <v>18284</v>
      </c>
      <c r="E271" s="41">
        <v>653</v>
      </c>
      <c r="F271" s="41">
        <f>'Data_Set 1'!$D184/'Data_Set 1'!$E184</f>
        <v>28</v>
      </c>
    </row>
  </sheetData>
  <sortState xmlns:xlrd2="http://schemas.microsoft.com/office/spreadsheetml/2017/richdata2" ref="A2:F271">
    <sortCondition ref="D5:D271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0A0-26E9-47E9-A4E4-A615A8DC6C17}">
  <dimension ref="A1:U35"/>
  <sheetViews>
    <sheetView topLeftCell="A10" zoomScale="80" zoomScaleNormal="80" workbookViewId="0">
      <selection activeCell="B33" sqref="B33"/>
    </sheetView>
  </sheetViews>
  <sheetFormatPr defaultRowHeight="15" outlineLevelRow="1" x14ac:dyDescent="0.25"/>
  <cols>
    <col min="1" max="1" width="14" style="1" bestFit="1" customWidth="1"/>
    <col min="2" max="2" width="11.42578125" style="1" bestFit="1" customWidth="1"/>
    <col min="3" max="5" width="9.140625" style="1"/>
    <col min="6" max="6" width="5.7109375" style="1" customWidth="1"/>
    <col min="7" max="7" width="1" style="1" customWidth="1"/>
    <col min="8" max="14" width="9.140625" style="1"/>
    <col min="15" max="15" width="9.140625" style="1" customWidth="1"/>
    <col min="16" max="16" width="9.140625" style="1"/>
    <col min="17" max="17" width="1.28515625" style="1" customWidth="1"/>
    <col min="18" max="16384" width="9.140625" style="1"/>
  </cols>
  <sheetData>
    <row r="1" spans="1:20" x14ac:dyDescent="0.25">
      <c r="A1" s="4" t="s">
        <v>47</v>
      </c>
    </row>
    <row r="2" spans="1:20" outlineLevel="1" x14ac:dyDescent="0.25">
      <c r="B2" s="3" t="s">
        <v>45</v>
      </c>
      <c r="C2" s="3" t="s">
        <v>46</v>
      </c>
    </row>
    <row r="3" spans="1:20" outlineLevel="1" x14ac:dyDescent="0.25">
      <c r="A3" s="14" t="s">
        <v>3</v>
      </c>
      <c r="B3" s="2">
        <f>SUM('Data_Set 1'!D:D)</f>
        <v>2927428</v>
      </c>
      <c r="C3" s="2">
        <f>SUM('Data_Set 1'!E:E)</f>
        <v>104551</v>
      </c>
    </row>
    <row r="4" spans="1:20" outlineLevel="1" x14ac:dyDescent="0.25">
      <c r="A4" s="14" t="s">
        <v>2</v>
      </c>
      <c r="B4" s="2">
        <f>AVERAGE('Data_Set 1'!D:D)</f>
        <v>10842.325925925927</v>
      </c>
      <c r="C4" s="2">
        <f>AVERAGE('Data_Set 1'!E:E)</f>
        <v>387.22592592592594</v>
      </c>
    </row>
    <row r="5" spans="1:20" outlineLevel="1" x14ac:dyDescent="0.25">
      <c r="A5" s="14" t="s">
        <v>0</v>
      </c>
      <c r="B5" s="2">
        <f>MIN('Data_Set 1'!D:D)</f>
        <v>3388</v>
      </c>
      <c r="C5" s="2">
        <f>MIN('Data_Set 1'!E:E)</f>
        <v>121</v>
      </c>
    </row>
    <row r="6" spans="1:20" outlineLevel="1" x14ac:dyDescent="0.25">
      <c r="A6" s="14" t="s">
        <v>1</v>
      </c>
      <c r="B6" s="2">
        <f>MAX('Data_Set 1'!D:D)</f>
        <v>18284</v>
      </c>
      <c r="C6" s="2">
        <f>MAX('Data_Set 1'!E:E)</f>
        <v>653</v>
      </c>
    </row>
    <row r="7" spans="1:20" outlineLevel="1" x14ac:dyDescent="0.25"/>
    <row r="8" spans="1:20" outlineLevel="1" x14ac:dyDescent="0.25">
      <c r="A8" s="3" t="s">
        <v>4</v>
      </c>
    </row>
    <row r="9" spans="1:20" outlineLevel="1" x14ac:dyDescent="0.25">
      <c r="A9" s="14" t="s">
        <v>3</v>
      </c>
      <c r="B9" s="43">
        <f>SUBTOTAL(9,'Data_Set 1'!D:D)</f>
        <v>2927428</v>
      </c>
      <c r="C9" s="2">
        <f>SUBTOTAL(9,'Data_Set 1'!E:E)</f>
        <v>104551</v>
      </c>
    </row>
    <row r="10" spans="1:20" outlineLevel="1" x14ac:dyDescent="0.25">
      <c r="A10" s="14" t="s">
        <v>2</v>
      </c>
      <c r="B10" s="2">
        <f>SUBTOTAL(1,'Data_Set 1'!D:D)</f>
        <v>10842.325925925927</v>
      </c>
      <c r="C10" s="2">
        <f>SUBTOTAL(1,'Data_Set 1'!E:E)</f>
        <v>387.22592592592594</v>
      </c>
    </row>
    <row r="11" spans="1:20" outlineLevel="1" x14ac:dyDescent="0.25">
      <c r="A11" s="14" t="s">
        <v>0</v>
      </c>
      <c r="B11" s="2">
        <f>SUBTOTAL(5,'Data_Set 1'!D:D)</f>
        <v>3388</v>
      </c>
      <c r="C11" s="2">
        <f>SUBTOTAL(5,'Data_Set 1'!E:E)</f>
        <v>121</v>
      </c>
    </row>
    <row r="12" spans="1:20" outlineLevel="1" x14ac:dyDescent="0.25">
      <c r="A12" s="14" t="s">
        <v>1</v>
      </c>
      <c r="B12" s="2">
        <f>SUBTOTAL(4,'Data_Set 1'!D:D)</f>
        <v>18284</v>
      </c>
      <c r="C12" s="2">
        <f>SUBTOTAL(4,'Data_Set 1'!E:E)</f>
        <v>653</v>
      </c>
    </row>
    <row r="13" spans="1:20" x14ac:dyDescent="0.25">
      <c r="A13" s="16"/>
    </row>
    <row r="14" spans="1:20" x14ac:dyDescent="0.25">
      <c r="A14" s="17" t="s">
        <v>48</v>
      </c>
    </row>
    <row r="15" spans="1:20" outlineLevel="1" x14ac:dyDescent="0.25">
      <c r="A15" s="3" t="s">
        <v>49</v>
      </c>
      <c r="G15" s="11"/>
      <c r="I15" s="3" t="s">
        <v>52</v>
      </c>
      <c r="Q15" s="11"/>
      <c r="S15" s="3" t="s">
        <v>49</v>
      </c>
    </row>
    <row r="16" spans="1:20" outlineLevel="1" x14ac:dyDescent="0.25">
      <c r="A16" s="21" t="s">
        <v>24</v>
      </c>
      <c r="B16" s="21" t="s">
        <v>51</v>
      </c>
      <c r="D16" s="21" t="s">
        <v>50</v>
      </c>
      <c r="E16" s="21" t="s">
        <v>51</v>
      </c>
      <c r="F16" s="18"/>
      <c r="G16" s="11"/>
      <c r="I16" s="19" t="s">
        <v>24</v>
      </c>
      <c r="J16" s="19" t="s">
        <v>45</v>
      </c>
      <c r="K16" s="19" t="s">
        <v>46</v>
      </c>
      <c r="M16" s="19" t="s">
        <v>50</v>
      </c>
      <c r="N16" s="19" t="s">
        <v>25</v>
      </c>
      <c r="O16" s="19" t="s">
        <v>46</v>
      </c>
      <c r="Q16" s="11"/>
      <c r="S16" s="23" t="s">
        <v>22</v>
      </c>
      <c r="T16" s="23" t="s">
        <v>51</v>
      </c>
    </row>
    <row r="17" spans="1:21" outlineLevel="1" x14ac:dyDescent="0.25">
      <c r="A17" s="22" t="s">
        <v>28</v>
      </c>
      <c r="B17" s="9">
        <f>COUNTIF(Table3[SKU], A17)</f>
        <v>18</v>
      </c>
      <c r="D17" s="22">
        <v>1000</v>
      </c>
      <c r="E17" s="9">
        <f>COUNTIF('Data_Set 1'!A:F,Functions!D17)</f>
        <v>45</v>
      </c>
      <c r="F17" s="18"/>
      <c r="G17" s="11"/>
      <c r="I17" s="20" t="s">
        <v>28</v>
      </c>
      <c r="J17" s="9">
        <f>SUMIF('Data_Set 1'!C:C,Functions!I17,'Data_Set 1'!D:D)</f>
        <v>181356</v>
      </c>
      <c r="K17" s="9">
        <f>SUMIF('Data_Set 1'!C:C,Functions!I17,'Data_Set 1'!E:E)</f>
        <v>6477</v>
      </c>
      <c r="M17" s="20">
        <v>1000</v>
      </c>
      <c r="N17" s="9">
        <f>SUMIF('Data_Set 1'!B:B,Functions!M17,'Data_Set 1'!D:D)</f>
        <v>472388</v>
      </c>
      <c r="O17" s="9">
        <f>SUMIF('Data_Set 1'!B:B,Functions!M17,'Data_Set 1'!E:E)</f>
        <v>16871</v>
      </c>
      <c r="Q17" s="11"/>
      <c r="S17" s="23" t="s">
        <v>27</v>
      </c>
      <c r="T17" s="9">
        <f>COUNTIF('Data_Set 1'!A:A,Functions!S17)</f>
        <v>90</v>
      </c>
    </row>
    <row r="18" spans="1:21" outlineLevel="1" x14ac:dyDescent="0.25">
      <c r="A18" s="22" t="s">
        <v>29</v>
      </c>
      <c r="B18" s="9">
        <f>COUNTIF(Table3[SKU], A18)</f>
        <v>18</v>
      </c>
      <c r="D18" s="22">
        <v>1050</v>
      </c>
      <c r="E18" s="9">
        <f>COUNTIF('Data_Set 1'!A:F,Functions!D18)</f>
        <v>45</v>
      </c>
      <c r="F18" s="18"/>
      <c r="G18" s="11"/>
      <c r="I18" s="20" t="s">
        <v>29</v>
      </c>
      <c r="J18" s="9">
        <f>SUMIF('Data_Set 1'!C:C,Functions!I18,'Data_Set 1'!D:D)</f>
        <v>202944</v>
      </c>
      <c r="K18" s="9">
        <f>SUMIF('Data_Set 1'!C:C,Functions!I18,'Data_Set 1'!E:E)</f>
        <v>7248</v>
      </c>
      <c r="M18" s="20">
        <v>1050</v>
      </c>
      <c r="N18" s="9">
        <f>SUMIF('Data_Set 1'!B:B,Functions!M18,'Data_Set 1'!D:D)</f>
        <v>462056</v>
      </c>
      <c r="O18" s="9">
        <f>SUMIF('Data_Set 1'!B:B,Functions!M18,'Data_Set 1'!E:E)</f>
        <v>16502</v>
      </c>
      <c r="Q18" s="11"/>
      <c r="S18" s="23" t="s">
        <v>33</v>
      </c>
      <c r="T18" s="9">
        <f>COUNTIF('Data_Set 1'!A:A,Functions!S18)</f>
        <v>90</v>
      </c>
    </row>
    <row r="19" spans="1:21" outlineLevel="1" x14ac:dyDescent="0.25">
      <c r="A19" s="22" t="s">
        <v>30</v>
      </c>
      <c r="B19" s="9">
        <f>COUNTIF(Table3[SKU], A19)</f>
        <v>18</v>
      </c>
      <c r="D19" s="22">
        <v>2000</v>
      </c>
      <c r="E19" s="9">
        <f>COUNTIF('Data_Set 1'!A:F,Functions!D19)</f>
        <v>45</v>
      </c>
      <c r="F19" s="18"/>
      <c r="G19" s="11"/>
      <c r="I19" s="20" t="s">
        <v>30</v>
      </c>
      <c r="J19" s="9">
        <f>SUMIF('Data_Set 1'!C:C,Functions!I19,'Data_Set 1'!D:D)</f>
        <v>205996</v>
      </c>
      <c r="K19" s="9">
        <f>SUMIF('Data_Set 1'!C:C,Functions!I19,'Data_Set 1'!E:E)</f>
        <v>7357</v>
      </c>
      <c r="M19" s="20">
        <v>2000</v>
      </c>
      <c r="N19" s="9">
        <f>SUMIF('Data_Set 1'!B:B,Functions!M19,'Data_Set 1'!D:D)</f>
        <v>495292</v>
      </c>
      <c r="O19" s="9">
        <f>SUMIF('Data_Set 1'!B:B,Functions!M19,'Data_Set 1'!E:E)</f>
        <v>17689</v>
      </c>
      <c r="Q19" s="11"/>
      <c r="S19" s="23" t="s">
        <v>34</v>
      </c>
      <c r="T19" s="9">
        <f>COUNTIF('Data_Set 1'!A:A,Functions!S19)</f>
        <v>90</v>
      </c>
    </row>
    <row r="20" spans="1:21" outlineLevel="1" x14ac:dyDescent="0.25">
      <c r="A20" s="22" t="s">
        <v>31</v>
      </c>
      <c r="B20" s="9">
        <f>COUNTIF(Table3[SKU], A20)</f>
        <v>18</v>
      </c>
      <c r="D20" s="22">
        <v>2050</v>
      </c>
      <c r="E20" s="9">
        <f>COUNTIF('Data_Set 1'!A:F,Functions!D20)</f>
        <v>45</v>
      </c>
      <c r="F20" s="18"/>
      <c r="G20" s="11"/>
      <c r="I20" s="20" t="s">
        <v>31</v>
      </c>
      <c r="J20" s="9">
        <f>SUMIF('Data_Set 1'!C:C,Functions!I20,'Data_Set 1'!D:D)</f>
        <v>191912</v>
      </c>
      <c r="K20" s="9">
        <f>SUMIF('Data_Set 1'!C:C,Functions!I20,'Data_Set 1'!E:E)</f>
        <v>6854</v>
      </c>
      <c r="M20" s="20">
        <v>2050</v>
      </c>
      <c r="N20" s="9">
        <f>SUMIF('Data_Set 1'!B:B,Functions!M20,'Data_Set 1'!D:D)</f>
        <v>477064</v>
      </c>
      <c r="O20" s="9">
        <f>SUMIF('Data_Set 1'!B:B,Functions!M20,'Data_Set 1'!E:E)</f>
        <v>17038</v>
      </c>
      <c r="Q20" s="11"/>
    </row>
    <row r="21" spans="1:21" outlineLevel="1" x14ac:dyDescent="0.25">
      <c r="A21" s="22" t="s">
        <v>32</v>
      </c>
      <c r="B21" s="9">
        <f>COUNTIF(Table3[SKU], A21)</f>
        <v>18</v>
      </c>
      <c r="D21" s="22">
        <v>3000</v>
      </c>
      <c r="E21" s="9">
        <f>COUNTIF('Data_Set 1'!A:F,Functions!D21)</f>
        <v>45</v>
      </c>
      <c r="F21" s="18"/>
      <c r="G21" s="11"/>
      <c r="I21" s="20" t="s">
        <v>32</v>
      </c>
      <c r="J21" s="9">
        <f>SUMIF('Data_Set 1'!C:C,Functions!I21,'Data_Set 1'!D:D)</f>
        <v>189084</v>
      </c>
      <c r="K21" s="9">
        <f>SUMIF('Data_Set 1'!C:C,Functions!I21,'Data_Set 1'!E:E)</f>
        <v>6753</v>
      </c>
      <c r="M21" s="20">
        <v>3000</v>
      </c>
      <c r="N21" s="9">
        <f>SUMIF('Data_Set 1'!B:B,Functions!M21,'Data_Set 1'!D:D)</f>
        <v>491064</v>
      </c>
      <c r="O21" s="9">
        <f>SUMIF('Data_Set 1'!B:B,Functions!M21,'Data_Set 1'!E:E)</f>
        <v>17538</v>
      </c>
      <c r="Q21" s="11"/>
      <c r="S21" s="24" t="s">
        <v>54</v>
      </c>
      <c r="T21" s="9">
        <f>MIN(T17:T19)</f>
        <v>90</v>
      </c>
    </row>
    <row r="22" spans="1:21" outlineLevel="1" x14ac:dyDescent="0.25">
      <c r="A22" s="21" t="s">
        <v>35</v>
      </c>
      <c r="B22" s="9">
        <f>COUNTIF(Table3[SKU], A22)</f>
        <v>18</v>
      </c>
      <c r="D22" s="22">
        <v>3050</v>
      </c>
      <c r="E22" s="9">
        <f>COUNTIF('Data_Set 1'!A:F,Functions!D22)</f>
        <v>45</v>
      </c>
      <c r="F22" s="18"/>
      <c r="G22" s="11"/>
      <c r="I22" s="19" t="s">
        <v>35</v>
      </c>
      <c r="J22" s="9">
        <f>SUMIF('Data_Set 1'!C:C,Functions!I22,'Data_Set 1'!D:D)</f>
        <v>176008</v>
      </c>
      <c r="K22" s="9">
        <f>SUMIF('Data_Set 1'!C:C,Functions!I22,'Data_Set 1'!E:E)</f>
        <v>6286</v>
      </c>
      <c r="M22" s="20">
        <v>3050</v>
      </c>
      <c r="N22" s="9">
        <f>SUMIF('Data_Set 1'!B:B,Functions!M22,'Data_Set 1'!D:D)</f>
        <v>529564</v>
      </c>
      <c r="O22" s="9">
        <f>SUMIF('Data_Set 1'!B:B,Functions!M22,'Data_Set 1'!E:E)</f>
        <v>18913</v>
      </c>
      <c r="Q22" s="11"/>
      <c r="S22" s="24" t="s">
        <v>55</v>
      </c>
      <c r="T22" s="9">
        <f>MAX(T17:T19)</f>
        <v>90</v>
      </c>
    </row>
    <row r="23" spans="1:21" outlineLevel="1" x14ac:dyDescent="0.25">
      <c r="A23" s="21" t="s">
        <v>36</v>
      </c>
      <c r="B23" s="9">
        <f>COUNTIF(Table3[SKU], A23)</f>
        <v>18</v>
      </c>
      <c r="F23" s="18"/>
      <c r="G23" s="11"/>
      <c r="I23" s="19" t="s">
        <v>36</v>
      </c>
      <c r="J23" s="9">
        <f>SUMIF('Data_Set 1'!C:C,Functions!I23,'Data_Set 1'!D:D)</f>
        <v>193536</v>
      </c>
      <c r="K23" s="9">
        <f>SUMIF('Data_Set 1'!C:C,Functions!I23,'Data_Set 1'!E:E)</f>
        <v>6912</v>
      </c>
      <c r="Q23" s="11"/>
    </row>
    <row r="24" spans="1:21" outlineLevel="1" x14ac:dyDescent="0.25">
      <c r="A24" s="21" t="s">
        <v>37</v>
      </c>
      <c r="B24" s="9">
        <f>COUNTIF(Table3[SKU], A24)</f>
        <v>18</v>
      </c>
      <c r="D24" s="24" t="s">
        <v>54</v>
      </c>
      <c r="E24" s="9">
        <f>MIN(E17:E22)</f>
        <v>45</v>
      </c>
      <c r="F24" s="18"/>
      <c r="G24" s="11"/>
      <c r="I24" s="19" t="s">
        <v>37</v>
      </c>
      <c r="J24" s="9">
        <f>SUMIF('Data_Set 1'!C:C,Functions!I24,'Data_Set 1'!D:D)</f>
        <v>227472</v>
      </c>
      <c r="K24" s="9">
        <f>SUMIF('Data_Set 1'!C:C,Functions!I24,'Data_Set 1'!E:E)</f>
        <v>8124</v>
      </c>
      <c r="M24" s="24" t="s">
        <v>54</v>
      </c>
      <c r="N24" s="9">
        <f>MIN(N17:N22)</f>
        <v>462056</v>
      </c>
      <c r="O24" s="9">
        <f>MIN(O17:O22)</f>
        <v>16502</v>
      </c>
      <c r="Q24" s="11"/>
      <c r="S24" s="3" t="s">
        <v>53</v>
      </c>
    </row>
    <row r="25" spans="1:21" outlineLevel="1" x14ac:dyDescent="0.25">
      <c r="A25" s="21" t="s">
        <v>38</v>
      </c>
      <c r="B25" s="9">
        <f>COUNTIF(Table3[SKU], A25)</f>
        <v>18</v>
      </c>
      <c r="D25" s="24" t="s">
        <v>55</v>
      </c>
      <c r="E25" s="9">
        <f>MAX(E17:E22)</f>
        <v>45</v>
      </c>
      <c r="F25" s="18"/>
      <c r="G25" s="11"/>
      <c r="I25" s="19" t="s">
        <v>38</v>
      </c>
      <c r="J25" s="9">
        <f>SUMIF('Data_Set 1'!C:C,Functions!I25,'Data_Set 1'!D:D)</f>
        <v>183176</v>
      </c>
      <c r="K25" s="9">
        <f>SUMIF('Data_Set 1'!C:C,Functions!I25,'Data_Set 1'!E:E)</f>
        <v>6542</v>
      </c>
      <c r="M25" s="24" t="s">
        <v>55</v>
      </c>
      <c r="N25" s="9">
        <f>MAX(N17:N22)</f>
        <v>529564</v>
      </c>
      <c r="O25" s="9">
        <f>MAX(O17:O22)</f>
        <v>18913</v>
      </c>
      <c r="Q25" s="11"/>
      <c r="S25" s="23" t="s">
        <v>22</v>
      </c>
      <c r="T25" s="23" t="s">
        <v>25</v>
      </c>
      <c r="U25" s="23" t="s">
        <v>46</v>
      </c>
    </row>
    <row r="26" spans="1:21" outlineLevel="1" x14ac:dyDescent="0.25">
      <c r="A26" s="21" t="s">
        <v>39</v>
      </c>
      <c r="B26" s="9">
        <f>COUNTIF(Table3[SKU], A26)</f>
        <v>18</v>
      </c>
      <c r="F26" s="18"/>
      <c r="G26" s="11"/>
      <c r="I26" s="19" t="s">
        <v>39</v>
      </c>
      <c r="J26" s="9">
        <f>SUMIF('Data_Set 1'!C:C,Functions!I26,'Data_Set 1'!D:D)</f>
        <v>184604</v>
      </c>
      <c r="K26" s="9">
        <f>SUMIF('Data_Set 1'!C:C,Functions!I26,'Data_Set 1'!E:E)</f>
        <v>6593</v>
      </c>
      <c r="Q26" s="11"/>
      <c r="S26" s="23" t="s">
        <v>27</v>
      </c>
      <c r="T26" s="9">
        <f>SUMIF('Data_Set 1'!A2:A271,Functions!S26,'Data_Set 1'!D2:D271)</f>
        <v>970872</v>
      </c>
      <c r="U26" s="9">
        <f>SUMIF('Data_Set 1'!A2:A271,Functions!S26,'Data_Set 1'!E2:E271)</f>
        <v>34674</v>
      </c>
    </row>
    <row r="27" spans="1:21" outlineLevel="1" x14ac:dyDescent="0.25">
      <c r="A27" s="21" t="s">
        <v>40</v>
      </c>
      <c r="B27" s="9">
        <f>COUNTIF(Table3[SKU], A27)</f>
        <v>18</v>
      </c>
      <c r="F27" s="18"/>
      <c r="G27" s="11"/>
      <c r="I27" s="19" t="s">
        <v>40</v>
      </c>
      <c r="J27" s="9">
        <f>SUMIF('Data_Set 1'!C:C,Functions!I27,'Data_Set 1'!D:D)</f>
        <v>187432</v>
      </c>
      <c r="K27" s="9">
        <f>SUMIF('Data_Set 1'!C:C,Functions!I27,'Data_Set 1'!E:E)</f>
        <v>6694</v>
      </c>
      <c r="Q27" s="11"/>
      <c r="S27" s="23" t="s">
        <v>33</v>
      </c>
      <c r="T27" s="9">
        <f>SUMIF('Data_Set 1'!A3:A272,Functions!S27,'Data_Set 1'!D3:D272)</f>
        <v>981932</v>
      </c>
      <c r="U27" s="9">
        <f>SUMIF('Data_Set 1'!A3:A272,Functions!S27,'Data_Set 1'!E3:E272)</f>
        <v>35069</v>
      </c>
    </row>
    <row r="28" spans="1:21" outlineLevel="1" x14ac:dyDescent="0.25">
      <c r="A28" s="21" t="s">
        <v>41</v>
      </c>
      <c r="B28" s="9">
        <f>COUNTIF(Table3[SKU], A28)</f>
        <v>18</v>
      </c>
      <c r="F28" s="18"/>
      <c r="G28" s="11"/>
      <c r="I28" s="19" t="s">
        <v>41</v>
      </c>
      <c r="J28" s="9">
        <f>SUMIF('Data_Set 1'!C:C,Functions!I28,'Data_Set 1'!D:D)</f>
        <v>205464</v>
      </c>
      <c r="K28" s="9">
        <f>SUMIF('Data_Set 1'!C:C,Functions!I28,'Data_Set 1'!E:E)</f>
        <v>7338</v>
      </c>
      <c r="Q28" s="11"/>
      <c r="S28" s="23" t="s">
        <v>34</v>
      </c>
      <c r="T28" s="9">
        <f>SUMIF('Data_Set 1'!A4:A273,Functions!S28,'Data_Set 1'!D4:D273)</f>
        <v>971236</v>
      </c>
      <c r="U28" s="9">
        <f>SUMIF('Data_Set 1'!A4:A273,Functions!S28,'Data_Set 1'!E4:E273)</f>
        <v>34687</v>
      </c>
    </row>
    <row r="29" spans="1:21" outlineLevel="1" x14ac:dyDescent="0.25">
      <c r="A29" s="21" t="s">
        <v>42</v>
      </c>
      <c r="B29" s="9">
        <f>COUNTIF(Table3[SKU], A29)</f>
        <v>18</v>
      </c>
      <c r="F29" s="18"/>
      <c r="G29" s="11"/>
      <c r="I29" s="19" t="s">
        <v>42</v>
      </c>
      <c r="J29" s="9">
        <f>SUMIF('Data_Set 1'!C:C,Functions!I29,'Data_Set 1'!D:D)</f>
        <v>217308</v>
      </c>
      <c r="K29" s="9">
        <f>SUMIF('Data_Set 1'!C:C,Functions!I29,'Data_Set 1'!E:E)</f>
        <v>7761</v>
      </c>
      <c r="Q29" s="11"/>
    </row>
    <row r="30" spans="1:21" outlineLevel="1" x14ac:dyDescent="0.25">
      <c r="A30" s="21" t="s">
        <v>43</v>
      </c>
      <c r="B30" s="9">
        <f>COUNTIF(Table3[SKU], A30)</f>
        <v>18</v>
      </c>
      <c r="F30" s="18"/>
      <c r="G30" s="11"/>
      <c r="I30" s="19" t="s">
        <v>43</v>
      </c>
      <c r="J30" s="9">
        <f>SUMIF('Data_Set 1'!C:C,Functions!I30,'Data_Set 1'!D:D)</f>
        <v>164248</v>
      </c>
      <c r="K30" s="9">
        <f>SUMIF('Data_Set 1'!C:C,Functions!I30,'Data_Set 1'!E:E)</f>
        <v>5866</v>
      </c>
      <c r="Q30" s="11"/>
      <c r="S30" s="24" t="s">
        <v>54</v>
      </c>
      <c r="T30" s="9">
        <f>MIN(T26:T28)</f>
        <v>970872</v>
      </c>
      <c r="U30" s="9">
        <f>MIN(U26:U28)</f>
        <v>34674</v>
      </c>
    </row>
    <row r="31" spans="1:21" outlineLevel="1" x14ac:dyDescent="0.25">
      <c r="A31" s="21" t="s">
        <v>44</v>
      </c>
      <c r="B31" s="9">
        <f>COUNTIF(Table3[SKU], A31)</f>
        <v>18</v>
      </c>
      <c r="F31" s="18"/>
      <c r="G31" s="11"/>
      <c r="I31" s="19" t="s">
        <v>44</v>
      </c>
      <c r="J31" s="9">
        <f>SUMIF('Data_Set 1'!C:C,Functions!I31,'Data_Set 1'!D:D)</f>
        <v>216888</v>
      </c>
      <c r="K31" s="9">
        <f>SUMIF('Data_Set 1'!C:C,Functions!I31,'Data_Set 1'!E:E)</f>
        <v>7746</v>
      </c>
      <c r="Q31" s="11"/>
      <c r="S31" s="24" t="s">
        <v>55</v>
      </c>
      <c r="T31" s="9">
        <f>MAX(T26:T28)</f>
        <v>981932</v>
      </c>
      <c r="U31" s="9">
        <f>MAX(U26:U28)</f>
        <v>35069</v>
      </c>
    </row>
    <row r="32" spans="1:21" outlineLevel="1" x14ac:dyDescent="0.25"/>
    <row r="33" spans="1:11" outlineLevel="1" x14ac:dyDescent="0.25">
      <c r="A33" s="24" t="s">
        <v>54</v>
      </c>
      <c r="B33" s="9">
        <f>MIN(B17:B31)</f>
        <v>18</v>
      </c>
      <c r="I33" s="24" t="s">
        <v>54</v>
      </c>
      <c r="J33" s="9">
        <f>MIN(J17:J31)</f>
        <v>164248</v>
      </c>
      <c r="K33" s="9">
        <f>MIN(K17:K31)</f>
        <v>5866</v>
      </c>
    </row>
    <row r="34" spans="1:11" outlineLevel="1" x14ac:dyDescent="0.25">
      <c r="A34" s="24" t="s">
        <v>55</v>
      </c>
      <c r="B34" s="9">
        <f>MAX(B17:B31)</f>
        <v>18</v>
      </c>
      <c r="I34" s="24" t="s">
        <v>55</v>
      </c>
      <c r="J34" s="9">
        <f>MAX(J17:J31)</f>
        <v>227472</v>
      </c>
      <c r="K34" s="9">
        <f>MAX(K17:K31)</f>
        <v>8124</v>
      </c>
    </row>
    <row r="35" spans="1:11" outlineLevel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04D1-A25A-451D-BD44-C6002C9D2DBF}">
  <dimension ref="A1:I38"/>
  <sheetViews>
    <sheetView workbookViewId="0">
      <selection activeCell="D3" sqref="D3"/>
    </sheetView>
  </sheetViews>
  <sheetFormatPr defaultRowHeight="15" x14ac:dyDescent="0.25"/>
  <cols>
    <col min="1" max="1" width="10.5703125" customWidth="1"/>
    <col min="2" max="2" width="16.5703125" customWidth="1"/>
    <col min="3" max="3" width="18.140625" customWidth="1"/>
    <col min="4" max="4" width="12.85546875" customWidth="1"/>
    <col min="5" max="5" width="19.140625" customWidth="1"/>
    <col min="6" max="6" width="12" customWidth="1"/>
    <col min="7" max="7" width="12.5703125" customWidth="1"/>
    <col min="8" max="8" width="14.85546875" customWidth="1"/>
    <col min="9" max="9" width="12.28515625" customWidth="1"/>
  </cols>
  <sheetData>
    <row r="1" spans="1:9" x14ac:dyDescent="0.25">
      <c r="A1" s="32" t="s">
        <v>56</v>
      </c>
      <c r="B1" s="33" t="s">
        <v>57</v>
      </c>
      <c r="C1" s="33" t="s">
        <v>58</v>
      </c>
      <c r="D1" s="33" t="s">
        <v>59</v>
      </c>
      <c r="E1" s="33" t="s">
        <v>60</v>
      </c>
      <c r="F1" s="33" t="s">
        <v>61</v>
      </c>
      <c r="G1" s="33" t="s">
        <v>62</v>
      </c>
      <c r="H1" s="33" t="s">
        <v>63</v>
      </c>
      <c r="I1" s="34" t="s">
        <v>64</v>
      </c>
    </row>
    <row r="2" spans="1:9" x14ac:dyDescent="0.25">
      <c r="A2" s="30">
        <v>1054</v>
      </c>
      <c r="B2" s="25" t="s">
        <v>65</v>
      </c>
      <c r="C2" s="25" t="s">
        <v>66</v>
      </c>
      <c r="D2" s="25" t="s">
        <v>67</v>
      </c>
      <c r="E2" s="25" t="s">
        <v>68</v>
      </c>
      <c r="F2" s="25">
        <v>148</v>
      </c>
      <c r="G2" s="25" t="s">
        <v>69</v>
      </c>
      <c r="H2" s="25">
        <v>33344</v>
      </c>
      <c r="I2" s="31">
        <v>11.25</v>
      </c>
    </row>
    <row r="3" spans="1:9" x14ac:dyDescent="0.25">
      <c r="A3" s="30">
        <v>1056</v>
      </c>
      <c r="B3" s="25" t="s">
        <v>70</v>
      </c>
      <c r="C3" s="25" t="s">
        <v>71</v>
      </c>
      <c r="D3" s="25" t="s">
        <v>67</v>
      </c>
      <c r="E3" s="25" t="s">
        <v>72</v>
      </c>
      <c r="F3" s="25">
        <v>121</v>
      </c>
      <c r="G3" s="25" t="s">
        <v>69</v>
      </c>
      <c r="H3" s="25">
        <v>29153</v>
      </c>
      <c r="I3" s="31">
        <v>12.25</v>
      </c>
    </row>
    <row r="4" spans="1:9" x14ac:dyDescent="0.25">
      <c r="A4" s="30">
        <v>1067</v>
      </c>
      <c r="B4" s="25" t="s">
        <v>73</v>
      </c>
      <c r="C4" s="25" t="s">
        <v>74</v>
      </c>
      <c r="D4" s="25" t="s">
        <v>67</v>
      </c>
      <c r="E4" s="25" t="s">
        <v>75</v>
      </c>
      <c r="F4" s="25">
        <v>123</v>
      </c>
      <c r="G4" s="25" t="s">
        <v>69</v>
      </c>
      <c r="H4" s="25">
        <v>32040</v>
      </c>
      <c r="I4" s="31">
        <v>14.55</v>
      </c>
    </row>
    <row r="5" spans="1:9" x14ac:dyDescent="0.25">
      <c r="A5" s="30">
        <v>1075</v>
      </c>
      <c r="B5" s="25" t="s">
        <v>76</v>
      </c>
      <c r="C5" s="25" t="s">
        <v>77</v>
      </c>
      <c r="D5" s="25" t="s">
        <v>78</v>
      </c>
      <c r="E5" s="25" t="s">
        <v>79</v>
      </c>
      <c r="F5" s="25">
        <v>126</v>
      </c>
      <c r="G5" s="25" t="s">
        <v>80</v>
      </c>
      <c r="H5" s="25">
        <v>33823</v>
      </c>
      <c r="I5" s="31">
        <v>11.25</v>
      </c>
    </row>
    <row r="6" spans="1:9" x14ac:dyDescent="0.25">
      <c r="A6" s="30">
        <v>1078</v>
      </c>
      <c r="B6" s="25" t="s">
        <v>81</v>
      </c>
      <c r="C6" s="25" t="s">
        <v>82</v>
      </c>
      <c r="D6" s="25" t="s">
        <v>83</v>
      </c>
      <c r="E6" s="25" t="s">
        <v>84</v>
      </c>
      <c r="F6" s="25">
        <v>101</v>
      </c>
      <c r="G6" s="25" t="s">
        <v>80</v>
      </c>
      <c r="H6" s="25">
        <v>31503</v>
      </c>
      <c r="I6" s="31">
        <v>10.199999999999999</v>
      </c>
    </row>
    <row r="7" spans="1:9" x14ac:dyDescent="0.25">
      <c r="A7" s="30">
        <v>1152</v>
      </c>
      <c r="B7" s="25" t="s">
        <v>85</v>
      </c>
      <c r="C7" s="25" t="s">
        <v>86</v>
      </c>
      <c r="D7" s="25" t="s">
        <v>78</v>
      </c>
      <c r="E7" s="25" t="s">
        <v>87</v>
      </c>
      <c r="F7" s="25">
        <v>118</v>
      </c>
      <c r="G7" s="25" t="s">
        <v>80</v>
      </c>
      <c r="H7" s="25">
        <v>32894</v>
      </c>
      <c r="I7" s="31">
        <v>12.25</v>
      </c>
    </row>
    <row r="8" spans="1:9" x14ac:dyDescent="0.25">
      <c r="A8" s="30">
        <v>1196</v>
      </c>
      <c r="B8" s="25" t="s">
        <v>88</v>
      </c>
      <c r="C8" s="25" t="s">
        <v>89</v>
      </c>
      <c r="D8" s="25" t="s">
        <v>90</v>
      </c>
      <c r="E8" s="25" t="s">
        <v>91</v>
      </c>
      <c r="F8" s="25">
        <v>289</v>
      </c>
      <c r="G8" s="25" t="s">
        <v>92</v>
      </c>
      <c r="H8" s="25">
        <v>35886</v>
      </c>
      <c r="I8" s="31">
        <v>9.9499999999999993</v>
      </c>
    </row>
    <row r="9" spans="1:9" x14ac:dyDescent="0.25">
      <c r="A9" s="30">
        <v>1284</v>
      </c>
      <c r="B9" s="25" t="s">
        <v>93</v>
      </c>
      <c r="C9" s="25" t="s">
        <v>94</v>
      </c>
      <c r="D9" s="25" t="s">
        <v>95</v>
      </c>
      <c r="E9" s="25" t="s">
        <v>96</v>
      </c>
      <c r="F9" s="25">
        <v>124</v>
      </c>
      <c r="G9" s="25" t="s">
        <v>69</v>
      </c>
      <c r="H9" s="25">
        <v>31051</v>
      </c>
      <c r="I9" s="31">
        <v>12.3</v>
      </c>
    </row>
    <row r="10" spans="1:9" x14ac:dyDescent="0.25">
      <c r="A10" s="30">
        <v>1290</v>
      </c>
      <c r="B10" s="25" t="s">
        <v>97</v>
      </c>
      <c r="C10" s="25" t="s">
        <v>98</v>
      </c>
      <c r="D10" s="25" t="s">
        <v>78</v>
      </c>
      <c r="E10" s="25" t="s">
        <v>99</v>
      </c>
      <c r="F10" s="25">
        <v>113</v>
      </c>
      <c r="G10" s="25" t="s">
        <v>80</v>
      </c>
      <c r="H10" s="25">
        <v>31050</v>
      </c>
      <c r="I10" s="31">
        <v>13.25</v>
      </c>
    </row>
    <row r="11" spans="1:9" x14ac:dyDescent="0.25">
      <c r="A11" s="30">
        <v>1293</v>
      </c>
      <c r="B11" s="25" t="s">
        <v>100</v>
      </c>
      <c r="C11" s="25" t="s">
        <v>101</v>
      </c>
      <c r="D11" s="25" t="s">
        <v>90</v>
      </c>
      <c r="E11" s="25" t="s">
        <v>102</v>
      </c>
      <c r="F11" s="25">
        <v>205</v>
      </c>
      <c r="G11" s="25" t="s">
        <v>92</v>
      </c>
      <c r="H11" s="25">
        <v>30939</v>
      </c>
      <c r="I11" s="31">
        <v>10.199999999999999</v>
      </c>
    </row>
    <row r="12" spans="1:9" x14ac:dyDescent="0.25">
      <c r="A12" s="30">
        <v>1299</v>
      </c>
      <c r="B12" s="25" t="s">
        <v>103</v>
      </c>
      <c r="C12" s="25" t="s">
        <v>104</v>
      </c>
      <c r="D12" s="25" t="s">
        <v>105</v>
      </c>
      <c r="E12" s="25" t="s">
        <v>106</v>
      </c>
      <c r="F12" s="25">
        <v>127</v>
      </c>
      <c r="G12" s="25" t="s">
        <v>69</v>
      </c>
      <c r="H12" s="25">
        <v>32863</v>
      </c>
      <c r="I12" s="31">
        <v>12.2</v>
      </c>
    </row>
    <row r="13" spans="1:9" x14ac:dyDescent="0.25">
      <c r="A13" s="30">
        <v>1302</v>
      </c>
      <c r="B13" s="25" t="s">
        <v>107</v>
      </c>
      <c r="C13" s="25" t="s">
        <v>108</v>
      </c>
      <c r="D13" s="25" t="s">
        <v>95</v>
      </c>
      <c r="E13" s="25" t="s">
        <v>109</v>
      </c>
      <c r="F13" s="25">
        <v>139</v>
      </c>
      <c r="G13" s="25" t="s">
        <v>69</v>
      </c>
      <c r="H13" s="25">
        <v>30900</v>
      </c>
      <c r="I13" s="31">
        <v>14.25</v>
      </c>
    </row>
    <row r="14" spans="1:9" x14ac:dyDescent="0.25">
      <c r="A14" s="30">
        <v>1310</v>
      </c>
      <c r="B14" s="25" t="s">
        <v>65</v>
      </c>
      <c r="C14" s="25" t="s">
        <v>110</v>
      </c>
      <c r="D14" s="25" t="s">
        <v>105</v>
      </c>
      <c r="E14" s="25" t="s">
        <v>111</v>
      </c>
      <c r="F14" s="25">
        <v>137</v>
      </c>
      <c r="G14" s="25" t="s">
        <v>69</v>
      </c>
      <c r="H14" s="25">
        <v>31689</v>
      </c>
      <c r="I14" s="31">
        <v>11.5</v>
      </c>
    </row>
    <row r="15" spans="1:9" x14ac:dyDescent="0.25">
      <c r="A15" s="30">
        <v>1329</v>
      </c>
      <c r="B15" s="25" t="s">
        <v>112</v>
      </c>
      <c r="C15" s="25" t="s">
        <v>113</v>
      </c>
      <c r="D15" s="25" t="s">
        <v>83</v>
      </c>
      <c r="E15" s="25" t="s">
        <v>114</v>
      </c>
      <c r="F15" s="25">
        <v>151</v>
      </c>
      <c r="G15" s="25" t="s">
        <v>80</v>
      </c>
      <c r="H15" s="25">
        <v>32561</v>
      </c>
      <c r="I15" s="31">
        <v>10.35</v>
      </c>
    </row>
    <row r="16" spans="1:9" x14ac:dyDescent="0.25">
      <c r="A16" s="30">
        <v>1333</v>
      </c>
      <c r="B16" s="25" t="s">
        <v>115</v>
      </c>
      <c r="C16" s="25" t="s">
        <v>116</v>
      </c>
      <c r="D16" s="25" t="s">
        <v>90</v>
      </c>
      <c r="E16" s="25" t="s">
        <v>117</v>
      </c>
      <c r="F16" s="25">
        <v>122</v>
      </c>
      <c r="G16" s="25" t="s">
        <v>92</v>
      </c>
      <c r="H16" s="25">
        <v>32979</v>
      </c>
      <c r="I16" s="31">
        <v>10.15</v>
      </c>
    </row>
    <row r="17" spans="1:9" x14ac:dyDescent="0.25">
      <c r="A17" s="30">
        <v>1368</v>
      </c>
      <c r="B17" s="25" t="s">
        <v>118</v>
      </c>
      <c r="C17" s="25" t="s">
        <v>119</v>
      </c>
      <c r="D17" s="25" t="s">
        <v>78</v>
      </c>
      <c r="E17" s="25" t="s">
        <v>120</v>
      </c>
      <c r="F17" s="25">
        <v>132</v>
      </c>
      <c r="G17" s="25" t="s">
        <v>80</v>
      </c>
      <c r="H17" s="25">
        <v>30386</v>
      </c>
      <c r="I17" s="31">
        <v>12.25</v>
      </c>
    </row>
    <row r="18" spans="1:9" x14ac:dyDescent="0.25">
      <c r="A18" s="30">
        <v>1509</v>
      </c>
      <c r="B18" s="25" t="s">
        <v>121</v>
      </c>
      <c r="C18" s="25" t="s">
        <v>122</v>
      </c>
      <c r="D18" s="25" t="s">
        <v>67</v>
      </c>
      <c r="E18" s="25" t="s">
        <v>123</v>
      </c>
      <c r="F18" s="25">
        <v>135</v>
      </c>
      <c r="G18" s="25" t="s">
        <v>69</v>
      </c>
      <c r="H18" s="25">
        <v>31217</v>
      </c>
      <c r="I18" s="31">
        <v>13.25</v>
      </c>
    </row>
    <row r="19" spans="1:9" x14ac:dyDescent="0.25">
      <c r="A19" s="30">
        <v>1516</v>
      </c>
      <c r="B19" s="25" t="s">
        <v>124</v>
      </c>
      <c r="C19" s="25" t="s">
        <v>125</v>
      </c>
      <c r="D19" s="25" t="s">
        <v>83</v>
      </c>
      <c r="E19" s="25" t="s">
        <v>126</v>
      </c>
      <c r="F19" s="25">
        <v>105</v>
      </c>
      <c r="G19" s="25" t="s">
        <v>80</v>
      </c>
      <c r="H19" s="25">
        <v>31112</v>
      </c>
      <c r="I19" s="31">
        <v>9.5</v>
      </c>
    </row>
    <row r="20" spans="1:9" x14ac:dyDescent="0.25">
      <c r="A20" s="30">
        <v>1529</v>
      </c>
      <c r="B20" s="25" t="s">
        <v>127</v>
      </c>
      <c r="C20" s="25" t="s">
        <v>128</v>
      </c>
      <c r="D20" s="25" t="s">
        <v>95</v>
      </c>
      <c r="E20" s="25" t="s">
        <v>129</v>
      </c>
      <c r="F20" s="25">
        <v>129</v>
      </c>
      <c r="G20" s="25" t="s">
        <v>69</v>
      </c>
      <c r="H20" s="25">
        <v>31805</v>
      </c>
      <c r="I20" s="31">
        <v>11.3</v>
      </c>
    </row>
    <row r="21" spans="1:9" x14ac:dyDescent="0.25">
      <c r="A21" s="30">
        <v>1656</v>
      </c>
      <c r="B21" s="25" t="s">
        <v>130</v>
      </c>
      <c r="C21" s="25" t="s">
        <v>131</v>
      </c>
      <c r="D21" s="25" t="s">
        <v>105</v>
      </c>
      <c r="E21" s="25" t="s">
        <v>132</v>
      </c>
      <c r="F21" s="25">
        <v>149</v>
      </c>
      <c r="G21" s="25" t="s">
        <v>69</v>
      </c>
      <c r="H21" s="25">
        <v>32125</v>
      </c>
      <c r="I21" s="31">
        <v>12.35</v>
      </c>
    </row>
    <row r="22" spans="1:9" x14ac:dyDescent="0.25">
      <c r="A22" s="30">
        <v>1672</v>
      </c>
      <c r="B22" s="25" t="s">
        <v>133</v>
      </c>
      <c r="C22" s="25" t="s">
        <v>134</v>
      </c>
      <c r="D22" s="25" t="s">
        <v>105</v>
      </c>
      <c r="E22" s="25" t="s">
        <v>135</v>
      </c>
      <c r="F22" s="25">
        <v>114</v>
      </c>
      <c r="G22" s="25" t="s">
        <v>69</v>
      </c>
      <c r="H22" s="25">
        <v>32979</v>
      </c>
      <c r="I22" s="31">
        <v>11.9</v>
      </c>
    </row>
    <row r="23" spans="1:9" x14ac:dyDescent="0.25">
      <c r="A23" s="30">
        <v>1673</v>
      </c>
      <c r="B23" s="25" t="s">
        <v>136</v>
      </c>
      <c r="C23" s="25" t="s">
        <v>94</v>
      </c>
      <c r="D23" s="25" t="s">
        <v>78</v>
      </c>
      <c r="E23" s="25" t="s">
        <v>137</v>
      </c>
      <c r="F23" s="25">
        <v>112</v>
      </c>
      <c r="G23" s="25" t="s">
        <v>80</v>
      </c>
      <c r="H23" s="25">
        <v>33688</v>
      </c>
      <c r="I23" s="31">
        <v>11.85</v>
      </c>
    </row>
    <row r="24" spans="1:9" x14ac:dyDescent="0.25">
      <c r="A24" s="30">
        <v>1676</v>
      </c>
      <c r="B24" s="25" t="s">
        <v>138</v>
      </c>
      <c r="C24" s="25" t="s">
        <v>139</v>
      </c>
      <c r="D24" s="25" t="s">
        <v>95</v>
      </c>
      <c r="E24" s="25" t="s">
        <v>140</v>
      </c>
      <c r="F24" s="25">
        <v>115</v>
      </c>
      <c r="G24" s="25" t="s">
        <v>69</v>
      </c>
      <c r="H24" s="25">
        <v>29885</v>
      </c>
      <c r="I24" s="31">
        <v>10.75</v>
      </c>
    </row>
    <row r="25" spans="1:9" x14ac:dyDescent="0.25">
      <c r="A25" s="30">
        <v>1721</v>
      </c>
      <c r="B25" s="25" t="s">
        <v>141</v>
      </c>
      <c r="C25" s="25" t="s">
        <v>142</v>
      </c>
      <c r="D25" s="25" t="s">
        <v>90</v>
      </c>
      <c r="E25" s="25" t="s">
        <v>143</v>
      </c>
      <c r="F25" s="25">
        <v>102</v>
      </c>
      <c r="G25" s="25" t="s">
        <v>92</v>
      </c>
      <c r="H25" s="25">
        <v>33091</v>
      </c>
      <c r="I25" s="31">
        <v>9.75</v>
      </c>
    </row>
    <row r="26" spans="1:9" x14ac:dyDescent="0.25">
      <c r="A26" s="30">
        <v>1723</v>
      </c>
      <c r="B26" s="25" t="s">
        <v>144</v>
      </c>
      <c r="C26" s="25" t="s">
        <v>86</v>
      </c>
      <c r="D26" s="25" t="s">
        <v>95</v>
      </c>
      <c r="E26" s="25" t="s">
        <v>145</v>
      </c>
      <c r="F26" s="25">
        <v>145</v>
      </c>
      <c r="G26" s="25" t="s">
        <v>69</v>
      </c>
      <c r="H26" s="25">
        <v>28531</v>
      </c>
      <c r="I26" s="31">
        <v>13.95</v>
      </c>
    </row>
    <row r="27" spans="1:9" x14ac:dyDescent="0.25">
      <c r="A27" s="30">
        <v>1758</v>
      </c>
      <c r="B27" s="25" t="s">
        <v>146</v>
      </c>
      <c r="C27" s="25" t="s">
        <v>147</v>
      </c>
      <c r="D27" s="25" t="s">
        <v>83</v>
      </c>
      <c r="E27" s="25" t="s">
        <v>148</v>
      </c>
      <c r="F27" s="25">
        <v>107</v>
      </c>
      <c r="G27" s="25" t="s">
        <v>80</v>
      </c>
      <c r="H27" s="25">
        <v>30028</v>
      </c>
      <c r="I27" s="31">
        <v>11.2</v>
      </c>
    </row>
    <row r="28" spans="1:9" x14ac:dyDescent="0.25">
      <c r="A28" s="30">
        <v>1792</v>
      </c>
      <c r="B28" s="25" t="s">
        <v>149</v>
      </c>
      <c r="C28" s="25" t="s">
        <v>150</v>
      </c>
      <c r="D28" s="25" t="s">
        <v>67</v>
      </c>
      <c r="E28" s="25" t="s">
        <v>151</v>
      </c>
      <c r="F28" s="25">
        <v>111</v>
      </c>
      <c r="G28" s="25" t="s">
        <v>69</v>
      </c>
      <c r="H28" s="25">
        <v>33231</v>
      </c>
      <c r="I28" s="31">
        <v>10.3</v>
      </c>
    </row>
    <row r="29" spans="1:9" x14ac:dyDescent="0.25">
      <c r="A29" s="30">
        <v>1814</v>
      </c>
      <c r="B29" s="25" t="s">
        <v>152</v>
      </c>
      <c r="C29" s="25" t="s">
        <v>153</v>
      </c>
      <c r="D29" s="25" t="s">
        <v>90</v>
      </c>
      <c r="E29" s="25" t="s">
        <v>154</v>
      </c>
      <c r="F29" s="25">
        <v>103</v>
      </c>
      <c r="G29" s="25" t="s">
        <v>92</v>
      </c>
      <c r="H29" s="25">
        <v>32571</v>
      </c>
      <c r="I29" s="31">
        <v>12.25</v>
      </c>
    </row>
    <row r="30" spans="1:9" x14ac:dyDescent="0.25">
      <c r="A30" s="30">
        <v>1908</v>
      </c>
      <c r="B30" s="25" t="s">
        <v>155</v>
      </c>
      <c r="C30" s="25" t="s">
        <v>156</v>
      </c>
      <c r="D30" s="25" t="s">
        <v>67</v>
      </c>
      <c r="E30" s="25" t="s">
        <v>157</v>
      </c>
      <c r="F30" s="25">
        <v>152</v>
      </c>
      <c r="G30" s="25" t="s">
        <v>69</v>
      </c>
      <c r="H30" s="25">
        <v>30817</v>
      </c>
      <c r="I30" s="31">
        <v>10.25</v>
      </c>
    </row>
    <row r="31" spans="1:9" x14ac:dyDescent="0.25">
      <c r="A31" s="30">
        <v>1931</v>
      </c>
      <c r="B31" s="25" t="s">
        <v>158</v>
      </c>
      <c r="C31" s="25" t="s">
        <v>159</v>
      </c>
      <c r="D31" s="25" t="s">
        <v>83</v>
      </c>
      <c r="E31" s="25" t="s">
        <v>160</v>
      </c>
      <c r="F31" s="25">
        <v>110</v>
      </c>
      <c r="G31" s="25" t="s">
        <v>80</v>
      </c>
      <c r="H31" s="25">
        <v>32679</v>
      </c>
      <c r="I31" s="31">
        <v>9.85</v>
      </c>
    </row>
    <row r="32" spans="1:9" x14ac:dyDescent="0.25">
      <c r="A32" s="30">
        <v>1960</v>
      </c>
      <c r="B32" s="25" t="s">
        <v>161</v>
      </c>
      <c r="C32" s="25" t="s">
        <v>162</v>
      </c>
      <c r="D32" s="25" t="s">
        <v>105</v>
      </c>
      <c r="E32" s="25" t="s">
        <v>163</v>
      </c>
      <c r="F32" s="25">
        <v>150</v>
      </c>
      <c r="G32" s="25" t="s">
        <v>69</v>
      </c>
      <c r="H32" s="25">
        <v>31729</v>
      </c>
      <c r="I32" s="31">
        <v>11.65</v>
      </c>
    </row>
    <row r="33" spans="1:9" x14ac:dyDescent="0.25">
      <c r="A33" s="30">
        <v>1964</v>
      </c>
      <c r="B33" s="25" t="s">
        <v>164</v>
      </c>
      <c r="C33" s="25" t="s">
        <v>165</v>
      </c>
      <c r="D33" s="25" t="s">
        <v>83</v>
      </c>
      <c r="E33" s="25" t="s">
        <v>166</v>
      </c>
      <c r="F33" s="25">
        <v>108</v>
      </c>
      <c r="G33" s="25" t="s">
        <v>80</v>
      </c>
      <c r="H33" s="25">
        <v>33559</v>
      </c>
      <c r="I33" s="31">
        <v>9.25</v>
      </c>
    </row>
    <row r="34" spans="1:9" x14ac:dyDescent="0.25">
      <c r="A34" s="30">
        <v>1975</v>
      </c>
      <c r="B34" s="25" t="s">
        <v>167</v>
      </c>
      <c r="C34" s="25" t="s">
        <v>168</v>
      </c>
      <c r="D34" s="25" t="s">
        <v>83</v>
      </c>
      <c r="E34" s="25" t="s">
        <v>169</v>
      </c>
      <c r="F34" s="25">
        <v>125</v>
      </c>
      <c r="G34" s="25" t="s">
        <v>80</v>
      </c>
      <c r="H34" s="25">
        <v>35125</v>
      </c>
      <c r="I34" s="31">
        <v>9.25</v>
      </c>
    </row>
    <row r="35" spans="1:9" x14ac:dyDescent="0.25">
      <c r="A35" s="30">
        <v>1983</v>
      </c>
      <c r="B35" s="25" t="s">
        <v>164</v>
      </c>
      <c r="C35" s="25" t="s">
        <v>170</v>
      </c>
      <c r="D35" s="25" t="s">
        <v>67</v>
      </c>
      <c r="E35" s="25" t="s">
        <v>171</v>
      </c>
      <c r="F35" s="25">
        <v>154</v>
      </c>
      <c r="G35" s="25" t="s">
        <v>69</v>
      </c>
      <c r="H35" s="25">
        <v>35609</v>
      </c>
      <c r="I35" s="31">
        <v>11</v>
      </c>
    </row>
    <row r="36" spans="1:9" x14ac:dyDescent="0.25">
      <c r="A36" s="30">
        <v>1990</v>
      </c>
      <c r="B36" s="25" t="s">
        <v>172</v>
      </c>
      <c r="C36" s="25" t="s">
        <v>173</v>
      </c>
      <c r="D36" s="25" t="s">
        <v>105</v>
      </c>
      <c r="E36" s="25" t="s">
        <v>174</v>
      </c>
      <c r="F36" s="25">
        <v>198</v>
      </c>
      <c r="G36" s="25" t="s">
        <v>69</v>
      </c>
      <c r="H36" s="25">
        <v>35840</v>
      </c>
      <c r="I36" s="31">
        <v>10.95</v>
      </c>
    </row>
    <row r="37" spans="1:9" x14ac:dyDescent="0.25">
      <c r="A37" s="30">
        <v>1995</v>
      </c>
      <c r="B37" s="25" t="s">
        <v>175</v>
      </c>
      <c r="C37" s="25" t="s">
        <v>176</v>
      </c>
      <c r="D37" s="25" t="s">
        <v>67</v>
      </c>
      <c r="E37" s="25" t="s">
        <v>177</v>
      </c>
      <c r="F37" s="25">
        <v>198</v>
      </c>
      <c r="G37" s="25" t="s">
        <v>69</v>
      </c>
      <c r="H37" s="25">
        <v>35855</v>
      </c>
      <c r="I37" s="31">
        <v>11.75</v>
      </c>
    </row>
    <row r="38" spans="1:9" x14ac:dyDescent="0.25">
      <c r="A38" s="35">
        <v>1999</v>
      </c>
      <c r="B38" s="36" t="s">
        <v>178</v>
      </c>
      <c r="C38" s="36" t="s">
        <v>179</v>
      </c>
      <c r="D38" s="36" t="s">
        <v>90</v>
      </c>
      <c r="E38" s="36" t="s">
        <v>180</v>
      </c>
      <c r="F38" s="36">
        <v>428</v>
      </c>
      <c r="G38" s="36" t="s">
        <v>92</v>
      </c>
      <c r="H38" s="36">
        <v>35981</v>
      </c>
      <c r="I38" s="37">
        <v>10.15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8E32-8097-4249-B6E3-2C8A5E854AD4}">
  <dimension ref="A1:E25"/>
  <sheetViews>
    <sheetView workbookViewId="0">
      <selection activeCell="E4" sqref="E4"/>
    </sheetView>
  </sheetViews>
  <sheetFormatPr defaultRowHeight="15" outlineLevelRow="1" x14ac:dyDescent="0.25"/>
  <cols>
    <col min="1" max="1" width="10.7109375" customWidth="1"/>
    <col min="2" max="3" width="15.28515625" customWidth="1"/>
    <col min="4" max="4" width="13.5703125" customWidth="1"/>
    <col min="5" max="5" width="16.5703125" customWidth="1"/>
  </cols>
  <sheetData>
    <row r="1" spans="1:5" x14ac:dyDescent="0.25">
      <c r="A1" s="15" t="s">
        <v>181</v>
      </c>
    </row>
    <row r="2" spans="1:5" outlineLevel="1" x14ac:dyDescent="0.25">
      <c r="A2" s="27" t="s">
        <v>56</v>
      </c>
      <c r="B2" s="27" t="s">
        <v>57</v>
      </c>
      <c r="C2" s="27" t="s">
        <v>58</v>
      </c>
      <c r="D2" s="27" t="s">
        <v>59</v>
      </c>
      <c r="E2" s="27" t="s">
        <v>64</v>
      </c>
    </row>
    <row r="3" spans="1:5" outlineLevel="1" x14ac:dyDescent="0.25">
      <c r="A3" s="28">
        <v>1054</v>
      </c>
      <c r="B3" s="26" t="str">
        <f>VLOOKUP(A3,'Data_Set 2'!A:I,2,0)</f>
        <v>Smith</v>
      </c>
      <c r="C3" s="26" t="str">
        <f>VLOOKUP(A3,'Data_Set 2'!A:I,3,0)</f>
        <v>Howard</v>
      </c>
      <c r="D3" s="26" t="str">
        <f>VLOOKUP(A3,'Data_Set 2'!A:I,4,0)</f>
        <v>AT</v>
      </c>
      <c r="E3" s="25">
        <f>VLOOKUP(A3,'Data_Set 2'!A:I,9,0)</f>
        <v>11.25</v>
      </c>
    </row>
    <row r="4" spans="1:5" outlineLevel="1" x14ac:dyDescent="0.25">
      <c r="A4" s="28">
        <v>1056</v>
      </c>
      <c r="B4" s="26" t="str">
        <f>VLOOKUP(A4,'Data_Set 2'!A:I,2,0)</f>
        <v>Gonzales</v>
      </c>
      <c r="C4" s="26" t="str">
        <f>VLOOKUP(A4,'Data_Set 2'!A:I,3,0)</f>
        <v>Joe</v>
      </c>
      <c r="D4" s="26" t="str">
        <f>VLOOKUP(A4,'Data_Set 2'!A:I,4,0)</f>
        <v>AT</v>
      </c>
      <c r="E4" s="25">
        <f>VLOOKUP(A4,'Data_Set 2'!A:I,9,0)</f>
        <v>12.25</v>
      </c>
    </row>
    <row r="5" spans="1:5" outlineLevel="1" x14ac:dyDescent="0.25">
      <c r="A5" s="28">
        <v>1067</v>
      </c>
      <c r="B5" s="26" t="str">
        <f>VLOOKUP(A5,'Data_Set 2'!A:I,2,0)</f>
        <v>Scote</v>
      </c>
      <c r="C5" s="26" t="str">
        <f>VLOOKUP(A5,'Data_Set 2'!A:I,3,0)</f>
        <v>Gail</v>
      </c>
      <c r="D5" s="26" t="str">
        <f>VLOOKUP(A5,'Data_Set 2'!A:I,4,0)</f>
        <v>AT</v>
      </c>
      <c r="E5" s="25">
        <f>VLOOKUP(A5,'Data_Set 2'!A:I,9,0)</f>
        <v>14.55</v>
      </c>
    </row>
    <row r="6" spans="1:5" outlineLevel="1" x14ac:dyDescent="0.25">
      <c r="A6" s="28">
        <v>1075</v>
      </c>
      <c r="B6" s="26" t="str">
        <f>VLOOKUP(A6,'Data_Set 2'!A:I,2,0)</f>
        <v>Kane</v>
      </c>
      <c r="C6" s="26" t="str">
        <f>VLOOKUP(A6,'Data_Set 2'!A:I,3,0)</f>
        <v>Sheryl</v>
      </c>
      <c r="D6" s="26" t="str">
        <f>VLOOKUP(A6,'Data_Set 2'!A:I,4,0)</f>
        <v>AD</v>
      </c>
      <c r="E6" s="25">
        <f>VLOOKUP(A6,'Data_Set 2'!A:I,9,0)</f>
        <v>11.25</v>
      </c>
    </row>
    <row r="7" spans="1:5" outlineLevel="1" x14ac:dyDescent="0.25">
      <c r="A7" s="28">
        <v>1078</v>
      </c>
      <c r="B7" s="26" t="str">
        <f>VLOOKUP(A7,'Data_Set 2'!A:I,2,0)</f>
        <v>Hapsbuch</v>
      </c>
      <c r="C7" s="26" t="str">
        <f>VLOOKUP(A7,'Data_Set 2'!A:I,3,0)</f>
        <v>Kendrick</v>
      </c>
      <c r="D7" s="26" t="str">
        <f>VLOOKUP(A7,'Data_Set 2'!A:I,4,0)</f>
        <v>AC</v>
      </c>
      <c r="E7" s="25">
        <f>VLOOKUP(A7,'Data_Set 2'!A:I,9,0)</f>
        <v>10.199999999999999</v>
      </c>
    </row>
    <row r="8" spans="1:5" outlineLevel="1" x14ac:dyDescent="0.25">
      <c r="A8" s="28">
        <v>1152</v>
      </c>
      <c r="B8" s="26" t="str">
        <f>VLOOKUP(A8,'Data_Set 2'!A:I,2,0)</f>
        <v>Henders</v>
      </c>
      <c r="C8" s="26" t="str">
        <f>VLOOKUP(A8,'Data_Set 2'!A:I,3,0)</f>
        <v>Mark</v>
      </c>
      <c r="D8" s="26" t="str">
        <f>VLOOKUP(A8,'Data_Set 2'!A:I,4,0)</f>
        <v>AD</v>
      </c>
      <c r="E8" s="25">
        <f>VLOOKUP(A8,'Data_Set 2'!A:I,9,0)</f>
        <v>12.25</v>
      </c>
    </row>
    <row r="9" spans="1:5" outlineLevel="1" x14ac:dyDescent="0.25">
      <c r="A9" s="28">
        <v>1196</v>
      </c>
      <c r="B9" s="26" t="str">
        <f>VLOOKUP(A9,'Data_Set 2'!A:I,2,0)</f>
        <v>Atherton</v>
      </c>
      <c r="C9" s="26" t="str">
        <f>VLOOKUP(A9,'Data_Set 2'!A:I,3,0)</f>
        <v>Katie</v>
      </c>
      <c r="D9" s="26" t="str">
        <f>VLOOKUP(A9,'Data_Set 2'!A:I,4,0)</f>
        <v>HR</v>
      </c>
      <c r="E9" s="25">
        <f>VLOOKUP(A9,'Data_Set 2'!A:I,9,0)</f>
        <v>9.9499999999999993</v>
      </c>
    </row>
    <row r="10" spans="1:5" outlineLevel="1" x14ac:dyDescent="0.25">
      <c r="A10" s="28">
        <v>1284</v>
      </c>
      <c r="B10" s="26" t="str">
        <f>VLOOKUP(A10,'Data_Set 2'!A:I,2,0)</f>
        <v>Bellwood</v>
      </c>
      <c r="C10" s="26" t="str">
        <f>VLOOKUP(A10,'Data_Set 2'!A:I,3,0)</f>
        <v>Frank</v>
      </c>
      <c r="D10" s="26" t="str">
        <f>VLOOKUP(A10,'Data_Set 2'!A:I,4,0)</f>
        <v>MK</v>
      </c>
      <c r="E10" s="25">
        <f>VLOOKUP(A10,'Data_Set 2'!A:I,9,0)</f>
        <v>12.3</v>
      </c>
    </row>
    <row r="11" spans="1:5" outlineLevel="1" x14ac:dyDescent="0.25">
      <c r="A11" s="28">
        <v>1676</v>
      </c>
      <c r="B11" s="26" t="str">
        <f>VLOOKUP(A11,'Data_Set 2'!A:I,2,0)</f>
        <v>Miller</v>
      </c>
      <c r="C11" s="26" t="str">
        <f>VLOOKUP(A11,'Data_Set 2'!A:I,3,0)</f>
        <v>Janet</v>
      </c>
      <c r="D11" s="26" t="str">
        <f>VLOOKUP(A11,'Data_Set 2'!A:I,4,0)</f>
        <v>MK</v>
      </c>
      <c r="E11" s="25">
        <f>VLOOKUP(A11,'Data_Set 2'!A:I,9,0)</f>
        <v>10.75</v>
      </c>
    </row>
    <row r="12" spans="1:5" outlineLevel="1" x14ac:dyDescent="0.25">
      <c r="A12" s="28">
        <v>1721</v>
      </c>
      <c r="B12" s="26" t="str">
        <f>VLOOKUP(A12,'Data_Set 2'!A:I,2,0)</f>
        <v>Alstain</v>
      </c>
      <c r="C12" s="26" t="str">
        <f>VLOOKUP(A12,'Data_Set 2'!A:I,3,0)</f>
        <v>Isolde</v>
      </c>
      <c r="D12" s="26" t="str">
        <f>VLOOKUP(A12,'Data_Set 2'!A:I,4,0)</f>
        <v>HR</v>
      </c>
      <c r="E12" s="25">
        <f>VLOOKUP(A12,'Data_Set 2'!A:I,9,0)</f>
        <v>9.75</v>
      </c>
    </row>
    <row r="13" spans="1:5" outlineLevel="1" x14ac:dyDescent="0.25">
      <c r="A13" s="28">
        <v>1723</v>
      </c>
      <c r="B13" s="26" t="str">
        <f>VLOOKUP(A13,'Data_Set 2'!A:I,2,0)</f>
        <v>Sammler</v>
      </c>
      <c r="C13" s="26" t="str">
        <f>VLOOKUP(A13,'Data_Set 2'!A:I,3,0)</f>
        <v>Mark</v>
      </c>
      <c r="D13" s="26" t="str">
        <f>VLOOKUP(A13,'Data_Set 2'!A:I,4,0)</f>
        <v>MK</v>
      </c>
      <c r="E13" s="25">
        <f>VLOOKUP(A13,'Data_Set 2'!A:I,9,0)</f>
        <v>13.95</v>
      </c>
    </row>
    <row r="14" spans="1:5" outlineLevel="1" x14ac:dyDescent="0.25">
      <c r="A14" s="28">
        <v>1758</v>
      </c>
      <c r="B14" s="26" t="str">
        <f>VLOOKUP(A14,'Data_Set 2'!A:I,2,0)</f>
        <v>Brwyne</v>
      </c>
      <c r="C14" s="26" t="str">
        <f>VLOOKUP(A14,'Data_Set 2'!A:I,3,0)</f>
        <v>Melia</v>
      </c>
      <c r="D14" s="26" t="str">
        <f>VLOOKUP(A14,'Data_Set 2'!A:I,4,0)</f>
        <v>AC</v>
      </c>
      <c r="E14" s="25">
        <f>VLOOKUP(A14,'Data_Set 2'!A:I,9,0)</f>
        <v>11.2</v>
      </c>
    </row>
    <row r="15" spans="1:5" outlineLevel="1" x14ac:dyDescent="0.25">
      <c r="A15" s="28">
        <v>1792</v>
      </c>
      <c r="B15" s="26" t="str">
        <f>VLOOKUP(A15,'Data_Set 2'!A:I,2,0)</f>
        <v>Barton</v>
      </c>
      <c r="C15" s="26" t="str">
        <f>VLOOKUP(A15,'Data_Set 2'!A:I,3,0)</f>
        <v>Eileen</v>
      </c>
      <c r="D15" s="26" t="str">
        <f>VLOOKUP(A15,'Data_Set 2'!A:I,4,0)</f>
        <v>AT</v>
      </c>
      <c r="E15" s="25">
        <f>VLOOKUP(A15,'Data_Set 2'!A:I,9,0)</f>
        <v>10.3</v>
      </c>
    </row>
    <row r="16" spans="1:5" outlineLevel="1" x14ac:dyDescent="0.25">
      <c r="A16" s="28">
        <v>1814</v>
      </c>
      <c r="B16" s="26" t="str">
        <f>VLOOKUP(A16,'Data_Set 2'!A:I,2,0)</f>
        <v>Al-Sabah</v>
      </c>
      <c r="C16" s="26" t="str">
        <f>VLOOKUP(A16,'Data_Set 2'!A:I,3,0)</f>
        <v>Daoud</v>
      </c>
      <c r="D16" s="26" t="str">
        <f>VLOOKUP(A16,'Data_Set 2'!A:I,4,0)</f>
        <v>HR</v>
      </c>
      <c r="E16" s="25">
        <f>VLOOKUP(A16,'Data_Set 2'!A:I,9,0)</f>
        <v>12.25</v>
      </c>
    </row>
    <row r="17" spans="1:5" outlineLevel="1" x14ac:dyDescent="0.25">
      <c r="A17" s="28">
        <v>1908</v>
      </c>
      <c r="B17" s="26" t="str">
        <f>VLOOKUP(A17,'Data_Set 2'!A:I,2,0)</f>
        <v>Zostoc</v>
      </c>
      <c r="C17" s="26" t="str">
        <f>VLOOKUP(A17,'Data_Set 2'!A:I,3,0)</f>
        <v>Melissa</v>
      </c>
      <c r="D17" s="26" t="str">
        <f>VLOOKUP(A17,'Data_Set 2'!A:I,4,0)</f>
        <v>AT</v>
      </c>
      <c r="E17" s="25">
        <f>VLOOKUP(A17,'Data_Set 2'!A:I,9,0)</f>
        <v>10.25</v>
      </c>
    </row>
    <row r="18" spans="1:5" outlineLevel="1" x14ac:dyDescent="0.25">
      <c r="A18" s="28">
        <v>1931</v>
      </c>
      <c r="B18" s="26" t="str">
        <f>VLOOKUP(A18,'Data_Set 2'!A:I,2,0)</f>
        <v>Mueller</v>
      </c>
      <c r="C18" s="26" t="str">
        <f>VLOOKUP(A18,'Data_Set 2'!A:I,3,0)</f>
        <v>Ursula</v>
      </c>
      <c r="D18" s="26" t="str">
        <f>VLOOKUP(A18,'Data_Set 2'!A:I,4,0)</f>
        <v>AC</v>
      </c>
      <c r="E18" s="25">
        <f>VLOOKUP(A18,'Data_Set 2'!A:I,9,0)</f>
        <v>9.85</v>
      </c>
    </row>
    <row r="19" spans="1:5" outlineLevel="1" x14ac:dyDescent="0.25">
      <c r="A19" s="28">
        <v>1960</v>
      </c>
      <c r="B19" s="26" t="str">
        <f>VLOOKUP(A19,'Data_Set 2'!A:I,2,0)</f>
        <v>Fontaine</v>
      </c>
      <c r="C19" s="26" t="str">
        <f>VLOOKUP(A19,'Data_Set 2'!A:I,3,0)</f>
        <v>Jean</v>
      </c>
      <c r="D19" s="26" t="str">
        <f>VLOOKUP(A19,'Data_Set 2'!A:I,4,0)</f>
        <v>MF</v>
      </c>
      <c r="E19" s="25">
        <f>VLOOKUP(A19,'Data_Set 2'!A:I,9,0)</f>
        <v>11.65</v>
      </c>
    </row>
    <row r="20" spans="1:5" outlineLevel="1" x14ac:dyDescent="0.25">
      <c r="A20" s="28">
        <v>1964</v>
      </c>
      <c r="B20" s="26" t="str">
        <f>VLOOKUP(A20,'Data_Set 2'!A:I,2,0)</f>
        <v>Corwick</v>
      </c>
      <c r="C20" s="26" t="str">
        <f>VLOOKUP(A20,'Data_Set 2'!A:I,3,0)</f>
        <v>Rob</v>
      </c>
      <c r="D20" s="26" t="str">
        <f>VLOOKUP(A20,'Data_Set 2'!A:I,4,0)</f>
        <v>AC</v>
      </c>
      <c r="E20" s="25">
        <f>VLOOKUP(A20,'Data_Set 2'!A:I,9,0)</f>
        <v>9.25</v>
      </c>
    </row>
    <row r="21" spans="1:5" outlineLevel="1" x14ac:dyDescent="0.25">
      <c r="A21" s="28">
        <v>1975</v>
      </c>
      <c r="B21" s="26" t="str">
        <f>VLOOKUP(A21,'Data_Set 2'!A:I,2,0)</f>
        <v>Franklin</v>
      </c>
      <c r="C21" s="26" t="str">
        <f>VLOOKUP(A21,'Data_Set 2'!A:I,3,0)</f>
        <v>Larry</v>
      </c>
      <c r="D21" s="26" t="str">
        <f>VLOOKUP(A21,'Data_Set 2'!A:I,4,0)</f>
        <v>AC</v>
      </c>
      <c r="E21" s="25">
        <f>VLOOKUP(A21,'Data_Set 2'!A:I,9,0)</f>
        <v>9.25</v>
      </c>
    </row>
    <row r="22" spans="1:5" outlineLevel="1" x14ac:dyDescent="0.25">
      <c r="A22" s="28">
        <v>1983</v>
      </c>
      <c r="B22" s="26" t="str">
        <f>VLOOKUP(A22,'Data_Set 2'!A:I,2,0)</f>
        <v>Corwick</v>
      </c>
      <c r="C22" s="26" t="str">
        <f>VLOOKUP(A22,'Data_Set 2'!A:I,3,0)</f>
        <v>Judy</v>
      </c>
      <c r="D22" s="26" t="str">
        <f>VLOOKUP(A22,'Data_Set 2'!A:I,4,0)</f>
        <v>AT</v>
      </c>
      <c r="E22" s="25">
        <f>VLOOKUP(A22,'Data_Set 2'!A:I,9,0)</f>
        <v>11</v>
      </c>
    </row>
    <row r="23" spans="1:5" outlineLevel="1" x14ac:dyDescent="0.25">
      <c r="A23" s="28">
        <v>1990</v>
      </c>
      <c r="B23" s="26" t="str">
        <f>VLOOKUP(A23,'Data_Set 2'!A:I,2,0)</f>
        <v>Chang</v>
      </c>
      <c r="C23" s="26" t="str">
        <f>VLOOKUP(A23,'Data_Set 2'!A:I,3,0)</f>
        <v>Jessica</v>
      </c>
      <c r="D23" s="26" t="str">
        <f>VLOOKUP(A23,'Data_Set 2'!A:I,4,0)</f>
        <v>MF</v>
      </c>
      <c r="E23" s="25">
        <f>VLOOKUP(A23,'Data_Set 2'!A:I,9,0)</f>
        <v>10.95</v>
      </c>
    </row>
    <row r="24" spans="1:5" outlineLevel="1" x14ac:dyDescent="0.25">
      <c r="A24" s="28">
        <v>1995</v>
      </c>
      <c r="B24" s="26" t="str">
        <f>VLOOKUP(A24,'Data_Set 2'!A:I,2,0)</f>
        <v>Mivelli</v>
      </c>
      <c r="C24" s="26" t="str">
        <f>VLOOKUP(A24,'Data_Set 2'!A:I,3,0)</f>
        <v>Maria</v>
      </c>
      <c r="D24" s="26" t="str">
        <f>VLOOKUP(A24,'Data_Set 2'!A:I,4,0)</f>
        <v>AT</v>
      </c>
      <c r="E24" s="25">
        <f>VLOOKUP(A24,'Data_Set 2'!A:I,9,0)</f>
        <v>11.75</v>
      </c>
    </row>
    <row r="25" spans="1:5" outlineLevel="1" x14ac:dyDescent="0.25">
      <c r="A25" s="28">
        <v>1999</v>
      </c>
      <c r="B25" s="26" t="str">
        <f>VLOOKUP(A25,'Data_Set 2'!A:I,2,0)</f>
        <v>Atherly</v>
      </c>
      <c r="C25" s="26" t="str">
        <f>VLOOKUP(A25,'Data_Set 2'!A:I,3,0)</f>
        <v>Katherine</v>
      </c>
      <c r="D25" s="26" t="str">
        <f>VLOOKUP(A25,'Data_Set 2'!A:I,4,0)</f>
        <v>HR</v>
      </c>
      <c r="E25" s="25">
        <f>VLOOKUP(A25,'Data_Set 2'!A:I,9,0)</f>
        <v>10.15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71D0-90D9-425F-8E18-480D3F4E05EE}">
  <dimension ref="A1:S1002"/>
  <sheetViews>
    <sheetView tabSelected="1" topLeftCell="A19" zoomScale="80" zoomScaleNormal="80" workbookViewId="0">
      <selection activeCell="U21" sqref="U21"/>
    </sheetView>
  </sheetViews>
  <sheetFormatPr defaultRowHeight="15" x14ac:dyDescent="0.25"/>
  <cols>
    <col min="1" max="1" width="14" customWidth="1"/>
    <col min="2" max="2" width="23.42578125" bestFit="1" customWidth="1"/>
    <col min="3" max="3" width="15.28515625" customWidth="1"/>
    <col min="4" max="4" width="23.28515625" bestFit="1" customWidth="1"/>
    <col min="5" max="5" width="18.85546875" customWidth="1"/>
    <col min="6" max="6" width="12.42578125" customWidth="1"/>
    <col min="7" max="7" width="12.85546875" customWidth="1"/>
    <col min="8" max="8" width="13" customWidth="1"/>
    <col min="9" max="9" width="16.28515625" customWidth="1"/>
    <col min="10" max="10" width="14.5703125" customWidth="1"/>
    <col min="11" max="11" width="17.85546875" customWidth="1"/>
    <col min="12" max="12" width="16.7109375" bestFit="1" customWidth="1"/>
    <col min="13" max="13" width="18" customWidth="1"/>
    <col min="15" max="15" width="20" bestFit="1" customWidth="1"/>
    <col min="16" max="16" width="16.7109375" bestFit="1" customWidth="1"/>
    <col min="17" max="17" width="15.7109375" bestFit="1" customWidth="1"/>
    <col min="18" max="18" width="7.85546875" bestFit="1" customWidth="1"/>
    <col min="19" max="19" width="5.7109375" bestFit="1" customWidth="1"/>
    <col min="20" max="21" width="10.5703125" bestFit="1" customWidth="1"/>
    <col min="22" max="22" width="11.5703125" bestFit="1" customWidth="1"/>
    <col min="23" max="23" width="10.5703125" bestFit="1" customWidth="1"/>
    <col min="24" max="24" width="11.5703125" bestFit="1" customWidth="1"/>
    <col min="25" max="25" width="10.5703125" bestFit="1" customWidth="1"/>
    <col min="26" max="27" width="11.5703125" bestFit="1" customWidth="1"/>
    <col min="28" max="28" width="10.5703125" bestFit="1" customWidth="1"/>
    <col min="29" max="31" width="11.5703125" bestFit="1" customWidth="1"/>
    <col min="32" max="34" width="10.5703125" bestFit="1" customWidth="1"/>
    <col min="35" max="36" width="11.5703125" bestFit="1" customWidth="1"/>
    <col min="37" max="37" width="10.5703125" bestFit="1" customWidth="1"/>
    <col min="38" max="38" width="11.5703125" bestFit="1" customWidth="1"/>
    <col min="39" max="41" width="10.5703125" bestFit="1" customWidth="1"/>
    <col min="42" max="42" width="11.5703125" bestFit="1" customWidth="1"/>
    <col min="43" max="44" width="10.5703125" bestFit="1" customWidth="1"/>
    <col min="45" max="45" width="11.5703125" bestFit="1" customWidth="1"/>
    <col min="46" max="46" width="10.5703125" bestFit="1" customWidth="1"/>
    <col min="47" max="48" width="11.5703125" bestFit="1" customWidth="1"/>
    <col min="49" max="49" width="10.5703125" bestFit="1" customWidth="1"/>
    <col min="50" max="50" width="11.5703125" bestFit="1" customWidth="1"/>
    <col min="51" max="51" width="10.5703125" bestFit="1" customWidth="1"/>
    <col min="52" max="54" width="11.5703125" bestFit="1" customWidth="1"/>
    <col min="55" max="55" width="10.5703125" bestFit="1" customWidth="1"/>
    <col min="56" max="57" width="11.5703125" bestFit="1" customWidth="1"/>
    <col min="58" max="58" width="10.5703125" bestFit="1" customWidth="1"/>
    <col min="59" max="59" width="11.5703125" bestFit="1" customWidth="1"/>
    <col min="60" max="60" width="10.5703125" bestFit="1" customWidth="1"/>
    <col min="61" max="61" width="11.5703125" bestFit="1" customWidth="1"/>
    <col min="62" max="62" width="8.42578125" bestFit="1" customWidth="1"/>
    <col min="63" max="63" width="11.5703125" bestFit="1" customWidth="1"/>
    <col min="64" max="64" width="10.5703125" bestFit="1" customWidth="1"/>
    <col min="65" max="67" width="11.5703125" bestFit="1" customWidth="1"/>
    <col min="68" max="70" width="10.5703125" bestFit="1" customWidth="1"/>
    <col min="71" max="72" width="11.5703125" bestFit="1" customWidth="1"/>
    <col min="73" max="73" width="10.5703125" bestFit="1" customWidth="1"/>
    <col min="74" max="75" width="11.5703125" bestFit="1" customWidth="1"/>
    <col min="76" max="76" width="10.5703125" bestFit="1" customWidth="1"/>
    <col min="77" max="77" width="11.5703125" bestFit="1" customWidth="1"/>
    <col min="78" max="79" width="10.5703125" bestFit="1" customWidth="1"/>
    <col min="80" max="81" width="11.5703125" bestFit="1" customWidth="1"/>
    <col min="82" max="83" width="10.5703125" bestFit="1" customWidth="1"/>
    <col min="84" max="84" width="11.5703125" bestFit="1" customWidth="1"/>
    <col min="85" max="86" width="10.5703125" bestFit="1" customWidth="1"/>
    <col min="87" max="88" width="11.5703125" bestFit="1" customWidth="1"/>
    <col min="89" max="89" width="8.42578125" bestFit="1" customWidth="1"/>
    <col min="90" max="94" width="11.5703125" bestFit="1" customWidth="1"/>
    <col min="95" max="95" width="10.5703125" bestFit="1" customWidth="1"/>
    <col min="96" max="96" width="8.42578125" bestFit="1" customWidth="1"/>
    <col min="97" max="100" width="11.5703125" bestFit="1" customWidth="1"/>
    <col min="101" max="103" width="10.5703125" bestFit="1" customWidth="1"/>
    <col min="104" max="104" width="11.5703125" bestFit="1" customWidth="1"/>
    <col min="105" max="105" width="10.5703125" bestFit="1" customWidth="1"/>
    <col min="106" max="107" width="11.5703125" bestFit="1" customWidth="1"/>
    <col min="108" max="110" width="10.5703125" bestFit="1" customWidth="1"/>
    <col min="111" max="111" width="11.5703125" bestFit="1" customWidth="1"/>
    <col min="112" max="113" width="9.42578125" bestFit="1" customWidth="1"/>
    <col min="114" max="114" width="10.5703125" bestFit="1" customWidth="1"/>
    <col min="115" max="116" width="9.42578125" bestFit="1" customWidth="1"/>
    <col min="117" max="117" width="7.28515625" bestFit="1" customWidth="1"/>
    <col min="118" max="118" width="9.42578125" bestFit="1" customWidth="1"/>
    <col min="119" max="119" width="7.28515625" bestFit="1" customWidth="1"/>
    <col min="120" max="120" width="10.5703125" bestFit="1" customWidth="1"/>
    <col min="121" max="121" width="7.28515625" bestFit="1" customWidth="1"/>
    <col min="122" max="122" width="9.42578125" bestFit="1" customWidth="1"/>
    <col min="123" max="125" width="10.5703125" bestFit="1" customWidth="1"/>
    <col min="126" max="126" width="9.42578125" bestFit="1" customWidth="1"/>
    <col min="127" max="129" width="10.5703125" bestFit="1" customWidth="1"/>
    <col min="130" max="131" width="9.42578125" bestFit="1" customWidth="1"/>
    <col min="132" max="132" width="10.5703125" bestFit="1" customWidth="1"/>
    <col min="133" max="133" width="9.42578125" bestFit="1" customWidth="1"/>
    <col min="134" max="136" width="10.5703125" bestFit="1" customWidth="1"/>
    <col min="137" max="137" width="7.28515625" bestFit="1" customWidth="1"/>
    <col min="138" max="139" width="9.42578125" bestFit="1" customWidth="1"/>
    <col min="140" max="142" width="10.5703125" bestFit="1" customWidth="1"/>
    <col min="143" max="143" width="7.28515625" bestFit="1" customWidth="1"/>
    <col min="144" max="144" width="10.5703125" bestFit="1" customWidth="1"/>
    <col min="145" max="146" width="9.42578125" bestFit="1" customWidth="1"/>
    <col min="147" max="150" width="10.5703125" bestFit="1" customWidth="1"/>
    <col min="151" max="151" width="9.42578125" bestFit="1" customWidth="1"/>
    <col min="152" max="152" width="10.5703125" bestFit="1" customWidth="1"/>
    <col min="153" max="153" width="9.42578125" bestFit="1" customWidth="1"/>
    <col min="154" max="156" width="10.5703125" bestFit="1" customWidth="1"/>
    <col min="157" max="158" width="9.42578125" bestFit="1" customWidth="1"/>
    <col min="159" max="160" width="10.5703125" bestFit="1" customWidth="1"/>
    <col min="161" max="163" width="9.42578125" bestFit="1" customWidth="1"/>
    <col min="164" max="164" width="10.5703125" bestFit="1" customWidth="1"/>
    <col min="165" max="168" width="9.42578125" bestFit="1" customWidth="1"/>
    <col min="169" max="169" width="10.5703125" bestFit="1" customWidth="1"/>
    <col min="170" max="170" width="9.42578125" bestFit="1" customWidth="1"/>
    <col min="171" max="171" width="7.28515625" bestFit="1" customWidth="1"/>
    <col min="172" max="174" width="9.42578125" bestFit="1" customWidth="1"/>
    <col min="175" max="177" width="10.5703125" bestFit="1" customWidth="1"/>
    <col min="178" max="178" width="9.42578125" bestFit="1" customWidth="1"/>
    <col min="179" max="182" width="10.5703125" bestFit="1" customWidth="1"/>
    <col min="183" max="184" width="9.42578125" bestFit="1" customWidth="1"/>
    <col min="185" max="185" width="10.5703125" bestFit="1" customWidth="1"/>
    <col min="186" max="186" width="9.42578125" bestFit="1" customWidth="1"/>
    <col min="187" max="187" width="10.5703125" bestFit="1" customWidth="1"/>
    <col min="188" max="188" width="7.28515625" bestFit="1" customWidth="1"/>
    <col min="189" max="190" width="10.5703125" bestFit="1" customWidth="1"/>
    <col min="191" max="191" width="9.42578125" bestFit="1" customWidth="1"/>
    <col min="192" max="197" width="10.5703125" bestFit="1" customWidth="1"/>
    <col min="198" max="199" width="8.42578125" bestFit="1" customWidth="1"/>
    <col min="200" max="200" width="9.42578125" bestFit="1" customWidth="1"/>
    <col min="201" max="201" width="8.42578125" bestFit="1" customWidth="1"/>
    <col min="202" max="202" width="9.42578125" bestFit="1" customWidth="1"/>
    <col min="203" max="203" width="8.42578125" bestFit="1" customWidth="1"/>
    <col min="204" max="206" width="9.42578125" bestFit="1" customWidth="1"/>
    <col min="207" max="210" width="8.42578125" bestFit="1" customWidth="1"/>
    <col min="211" max="212" width="9.42578125" bestFit="1" customWidth="1"/>
    <col min="213" max="213" width="7.28515625" bestFit="1" customWidth="1"/>
    <col min="214" max="217" width="7.7109375" bestFit="1" customWidth="1"/>
    <col min="218" max="220" width="8.7109375" bestFit="1" customWidth="1"/>
    <col min="221" max="222" width="7.7109375" bestFit="1" customWidth="1"/>
    <col min="223" max="223" width="8.7109375" bestFit="1" customWidth="1"/>
    <col min="224" max="224" width="7.7109375" bestFit="1" customWidth="1"/>
    <col min="225" max="226" width="8.7109375" bestFit="1" customWidth="1"/>
    <col min="227" max="228" width="9.85546875" bestFit="1" customWidth="1"/>
    <col min="229" max="229" width="8.7109375" bestFit="1" customWidth="1"/>
    <col min="230" max="230" width="6.5703125" bestFit="1" customWidth="1"/>
    <col min="231" max="234" width="8.7109375" bestFit="1" customWidth="1"/>
    <col min="235" max="236" width="9.85546875" bestFit="1" customWidth="1"/>
    <col min="237" max="237" width="8.7109375" bestFit="1" customWidth="1"/>
    <col min="238" max="238" width="9.85546875" bestFit="1" customWidth="1"/>
    <col min="239" max="239" width="8.7109375" bestFit="1" customWidth="1"/>
    <col min="240" max="240" width="9.85546875" bestFit="1" customWidth="1"/>
    <col min="241" max="241" width="8.7109375" bestFit="1" customWidth="1"/>
    <col min="242" max="243" width="9.85546875" bestFit="1" customWidth="1"/>
    <col min="244" max="244" width="8.7109375" bestFit="1" customWidth="1"/>
    <col min="245" max="245" width="9.85546875" bestFit="1" customWidth="1"/>
    <col min="246" max="246" width="8.7109375" bestFit="1" customWidth="1"/>
    <col min="247" max="247" width="9.85546875" bestFit="1" customWidth="1"/>
    <col min="248" max="248" width="8.7109375" bestFit="1" customWidth="1"/>
    <col min="249" max="249" width="9.85546875" bestFit="1" customWidth="1"/>
    <col min="250" max="250" width="8.7109375" bestFit="1" customWidth="1"/>
    <col min="251" max="252" width="6.5703125" bestFit="1" customWidth="1"/>
    <col min="253" max="253" width="9.85546875" bestFit="1" customWidth="1"/>
    <col min="254" max="254" width="6.5703125" bestFit="1" customWidth="1"/>
    <col min="255" max="255" width="9.85546875" bestFit="1" customWidth="1"/>
    <col min="256" max="256" width="8.7109375" bestFit="1" customWidth="1"/>
    <col min="257" max="257" width="9.85546875" bestFit="1" customWidth="1"/>
    <col min="258" max="262" width="8.7109375" bestFit="1" customWidth="1"/>
    <col min="263" max="263" width="9.85546875" bestFit="1" customWidth="1"/>
    <col min="264" max="264" width="8.7109375" bestFit="1" customWidth="1"/>
    <col min="265" max="269" width="9.85546875" bestFit="1" customWidth="1"/>
    <col min="270" max="272" width="8.7109375" bestFit="1" customWidth="1"/>
    <col min="273" max="273" width="9.85546875" bestFit="1" customWidth="1"/>
    <col min="274" max="275" width="8.7109375" bestFit="1" customWidth="1"/>
    <col min="276" max="277" width="9.85546875" bestFit="1" customWidth="1"/>
    <col min="278" max="279" width="8.7109375" bestFit="1" customWidth="1"/>
    <col min="280" max="280" width="9.85546875" bestFit="1" customWidth="1"/>
    <col min="281" max="281" width="8.7109375" bestFit="1" customWidth="1"/>
    <col min="282" max="282" width="9.85546875" bestFit="1" customWidth="1"/>
    <col min="283" max="284" width="8.7109375" bestFit="1" customWidth="1"/>
    <col min="285" max="287" width="9.85546875" bestFit="1" customWidth="1"/>
    <col min="288" max="288" width="8.7109375" bestFit="1" customWidth="1"/>
    <col min="289" max="291" width="9.85546875" bestFit="1" customWidth="1"/>
    <col min="292" max="293" width="8.7109375" bestFit="1" customWidth="1"/>
    <col min="294" max="296" width="9.85546875" bestFit="1" customWidth="1"/>
    <col min="297" max="297" width="8.7109375" bestFit="1" customWidth="1"/>
    <col min="298" max="298" width="9.85546875" bestFit="1" customWidth="1"/>
    <col min="299" max="300" width="8.7109375" bestFit="1" customWidth="1"/>
    <col min="301" max="301" width="9.85546875" bestFit="1" customWidth="1"/>
    <col min="302" max="304" width="8.7109375" bestFit="1" customWidth="1"/>
    <col min="305" max="309" width="9.85546875" bestFit="1" customWidth="1"/>
    <col min="310" max="312" width="8.7109375" bestFit="1" customWidth="1"/>
    <col min="313" max="315" width="9.85546875" bestFit="1" customWidth="1"/>
    <col min="316" max="316" width="8.7109375" bestFit="1" customWidth="1"/>
    <col min="317" max="318" width="9.85546875" bestFit="1" customWidth="1"/>
    <col min="319" max="319" width="6.5703125" bestFit="1" customWidth="1"/>
    <col min="320" max="320" width="9.85546875" bestFit="1" customWidth="1"/>
    <col min="321" max="322" width="8.7109375" bestFit="1" customWidth="1"/>
    <col min="323" max="323" width="6.5703125" bestFit="1" customWidth="1"/>
    <col min="324" max="324" width="8.7109375" bestFit="1" customWidth="1"/>
    <col min="325" max="327" width="9.85546875" bestFit="1" customWidth="1"/>
    <col min="328" max="328" width="8.7109375" bestFit="1" customWidth="1"/>
    <col min="329" max="329" width="6.5703125" bestFit="1" customWidth="1"/>
    <col min="330" max="330" width="8.7109375" bestFit="1" customWidth="1"/>
    <col min="331" max="332" width="9.85546875" bestFit="1" customWidth="1"/>
    <col min="333" max="333" width="8.7109375" bestFit="1" customWidth="1"/>
    <col min="334" max="334" width="9.85546875" bestFit="1" customWidth="1"/>
    <col min="335" max="336" width="8.7109375" bestFit="1" customWidth="1"/>
    <col min="337" max="337" width="9.85546875" bestFit="1" customWidth="1"/>
    <col min="338" max="340" width="8.7109375" bestFit="1" customWidth="1"/>
    <col min="341" max="342" width="9.85546875" bestFit="1" customWidth="1"/>
    <col min="343" max="343" width="6.5703125" bestFit="1" customWidth="1"/>
    <col min="344" max="344" width="8.7109375" bestFit="1" customWidth="1"/>
    <col min="345" max="345" width="9.85546875" bestFit="1" customWidth="1"/>
    <col min="346" max="347" width="8.7109375" bestFit="1" customWidth="1"/>
    <col min="348" max="349" width="9.85546875" bestFit="1" customWidth="1"/>
    <col min="350" max="350" width="7.7109375" bestFit="1" customWidth="1"/>
    <col min="351" max="352" width="9.85546875" bestFit="1" customWidth="1"/>
    <col min="353" max="353" width="10.85546875" bestFit="1" customWidth="1"/>
    <col min="354" max="354" width="9.85546875" bestFit="1" customWidth="1"/>
    <col min="355" max="356" width="10.85546875" bestFit="1" customWidth="1"/>
    <col min="357" max="359" width="9.85546875" bestFit="1" customWidth="1"/>
    <col min="360" max="362" width="10.85546875" bestFit="1" customWidth="1"/>
    <col min="363" max="363" width="7.7109375" bestFit="1" customWidth="1"/>
    <col min="364" max="367" width="9.85546875" bestFit="1" customWidth="1"/>
    <col min="368" max="368" width="7.7109375" bestFit="1" customWidth="1"/>
    <col min="369" max="369" width="10.85546875" bestFit="1" customWidth="1"/>
    <col min="370" max="370" width="9.85546875" bestFit="1" customWidth="1"/>
    <col min="371" max="372" width="10.85546875" bestFit="1" customWidth="1"/>
    <col min="373" max="373" width="9.85546875" bestFit="1" customWidth="1"/>
    <col min="374" max="375" width="10.85546875" bestFit="1" customWidth="1"/>
    <col min="376" max="378" width="9.85546875" bestFit="1" customWidth="1"/>
    <col min="379" max="379" width="10.85546875" bestFit="1" customWidth="1"/>
    <col min="380" max="380" width="9.85546875" bestFit="1" customWidth="1"/>
    <col min="381" max="383" width="10.85546875" bestFit="1" customWidth="1"/>
    <col min="384" max="384" width="9.85546875" bestFit="1" customWidth="1"/>
    <col min="385" max="385" width="10.85546875" bestFit="1" customWidth="1"/>
    <col min="386" max="387" width="9.85546875" bestFit="1" customWidth="1"/>
    <col min="388" max="388" width="10.85546875" bestFit="1" customWidth="1"/>
    <col min="389" max="389" width="9.85546875" bestFit="1" customWidth="1"/>
    <col min="390" max="392" width="10.85546875" bestFit="1" customWidth="1"/>
    <col min="393" max="393" width="9.85546875" bestFit="1" customWidth="1"/>
    <col min="394" max="396" width="10.85546875" bestFit="1" customWidth="1"/>
    <col min="397" max="397" width="9.85546875" bestFit="1" customWidth="1"/>
    <col min="398" max="398" width="7.7109375" bestFit="1" customWidth="1"/>
    <col min="399" max="399" width="9.85546875" bestFit="1" customWidth="1"/>
    <col min="400" max="402" width="10.85546875" bestFit="1" customWidth="1"/>
    <col min="403" max="404" width="9.85546875" bestFit="1" customWidth="1"/>
    <col min="405" max="407" width="10.85546875" bestFit="1" customWidth="1"/>
    <col min="408" max="411" width="9.85546875" bestFit="1" customWidth="1"/>
    <col min="412" max="412" width="10.85546875" bestFit="1" customWidth="1"/>
    <col min="413" max="416" width="9.85546875" bestFit="1" customWidth="1"/>
    <col min="417" max="418" width="10.85546875" bestFit="1" customWidth="1"/>
    <col min="419" max="419" width="9.85546875" bestFit="1" customWidth="1"/>
    <col min="420" max="420" width="10.85546875" bestFit="1" customWidth="1"/>
    <col min="421" max="421" width="9.85546875" bestFit="1" customWidth="1"/>
    <col min="422" max="423" width="10.85546875" bestFit="1" customWidth="1"/>
    <col min="424" max="424" width="9.85546875" bestFit="1" customWidth="1"/>
    <col min="425" max="425" width="7.7109375" bestFit="1" customWidth="1"/>
    <col min="426" max="426" width="9.85546875" bestFit="1" customWidth="1"/>
    <col min="427" max="427" width="10.85546875" bestFit="1" customWidth="1"/>
    <col min="428" max="428" width="9.85546875" bestFit="1" customWidth="1"/>
    <col min="429" max="429" width="10.85546875" bestFit="1" customWidth="1"/>
    <col min="430" max="430" width="9.85546875" bestFit="1" customWidth="1"/>
    <col min="431" max="431" width="10.85546875" bestFit="1" customWidth="1"/>
    <col min="432" max="432" width="9.85546875" bestFit="1" customWidth="1"/>
    <col min="433" max="433" width="10.85546875" bestFit="1" customWidth="1"/>
    <col min="434" max="435" width="9.85546875" bestFit="1" customWidth="1"/>
    <col min="436" max="436" width="10.85546875" bestFit="1" customWidth="1"/>
    <col min="437" max="437" width="7.7109375" bestFit="1" customWidth="1"/>
    <col min="438" max="439" width="9.85546875" bestFit="1" customWidth="1"/>
    <col min="440" max="440" width="10.85546875" bestFit="1" customWidth="1"/>
    <col min="441" max="441" width="9.85546875" bestFit="1" customWidth="1"/>
    <col min="442" max="444" width="10.85546875" bestFit="1" customWidth="1"/>
    <col min="445" max="445" width="9.85546875" bestFit="1" customWidth="1"/>
    <col min="446" max="447" width="10.85546875" bestFit="1" customWidth="1"/>
    <col min="448" max="448" width="7.7109375" bestFit="1" customWidth="1"/>
    <col min="449" max="450" width="9.85546875" bestFit="1" customWidth="1"/>
    <col min="451" max="452" width="10.85546875" bestFit="1" customWidth="1"/>
    <col min="453" max="453" width="9.85546875" bestFit="1" customWidth="1"/>
    <col min="454" max="458" width="10.85546875" bestFit="1" customWidth="1"/>
    <col min="459" max="465" width="9.85546875" bestFit="1" customWidth="1"/>
    <col min="466" max="466" width="10.85546875" bestFit="1" customWidth="1"/>
    <col min="467" max="467" width="9.85546875" bestFit="1" customWidth="1"/>
    <col min="468" max="468" width="10.85546875" bestFit="1" customWidth="1"/>
    <col min="469" max="469" width="7.7109375" bestFit="1" customWidth="1"/>
    <col min="470" max="470" width="9.85546875" bestFit="1" customWidth="1"/>
    <col min="471" max="471" width="7.7109375" bestFit="1" customWidth="1"/>
    <col min="472" max="472" width="10.85546875" bestFit="1" customWidth="1"/>
    <col min="473" max="473" width="9.85546875" bestFit="1" customWidth="1"/>
    <col min="474" max="474" width="10.85546875" bestFit="1" customWidth="1"/>
    <col min="475" max="478" width="9.85546875" bestFit="1" customWidth="1"/>
    <col min="479" max="479" width="10.85546875" bestFit="1" customWidth="1"/>
    <col min="480" max="480" width="7.7109375" bestFit="1" customWidth="1"/>
    <col min="481" max="481" width="10.85546875" bestFit="1" customWidth="1"/>
    <col min="482" max="482" width="9.85546875" bestFit="1" customWidth="1"/>
    <col min="483" max="483" width="10.85546875" bestFit="1" customWidth="1"/>
    <col min="484" max="484" width="9.85546875" bestFit="1" customWidth="1"/>
    <col min="485" max="486" width="10.85546875" bestFit="1" customWidth="1"/>
    <col min="487" max="487" width="9.85546875" bestFit="1" customWidth="1"/>
    <col min="488" max="491" width="10.85546875" bestFit="1" customWidth="1"/>
    <col min="492" max="492" width="9.85546875" bestFit="1" customWidth="1"/>
    <col min="493" max="493" width="10.85546875" bestFit="1" customWidth="1"/>
    <col min="494" max="494" width="9.85546875" bestFit="1" customWidth="1"/>
    <col min="495" max="496" width="10.85546875" bestFit="1" customWidth="1"/>
    <col min="497" max="499" width="9.85546875" bestFit="1" customWidth="1"/>
    <col min="500" max="501" width="10.85546875" bestFit="1" customWidth="1"/>
    <col min="502" max="503" width="9.85546875" bestFit="1" customWidth="1"/>
    <col min="504" max="504" width="10.85546875" bestFit="1" customWidth="1"/>
    <col min="505" max="506" width="9.85546875" bestFit="1" customWidth="1"/>
    <col min="507" max="508" width="10.85546875" bestFit="1" customWidth="1"/>
    <col min="509" max="510" width="9.85546875" bestFit="1" customWidth="1"/>
    <col min="511" max="511" width="10.85546875" bestFit="1" customWidth="1"/>
    <col min="512" max="513" width="9.85546875" bestFit="1" customWidth="1"/>
    <col min="514" max="514" width="10.85546875" bestFit="1" customWidth="1"/>
    <col min="515" max="515" width="9.85546875" bestFit="1" customWidth="1"/>
    <col min="516" max="516" width="10.85546875" bestFit="1" customWidth="1"/>
    <col min="517" max="517" width="9.85546875" bestFit="1" customWidth="1"/>
    <col min="518" max="519" width="10.85546875" bestFit="1" customWidth="1"/>
    <col min="520" max="523" width="9.85546875" bestFit="1" customWidth="1"/>
    <col min="524" max="526" width="10.85546875" bestFit="1" customWidth="1"/>
    <col min="527" max="527" width="9.85546875" bestFit="1" customWidth="1"/>
    <col min="528" max="528" width="10.85546875" bestFit="1" customWidth="1"/>
    <col min="529" max="529" width="9.85546875" bestFit="1" customWidth="1"/>
    <col min="530" max="531" width="10.85546875" bestFit="1" customWidth="1"/>
    <col min="532" max="532" width="9.85546875" bestFit="1" customWidth="1"/>
    <col min="533" max="537" width="10.85546875" bestFit="1" customWidth="1"/>
    <col min="538" max="539" width="9.85546875" bestFit="1" customWidth="1"/>
    <col min="540" max="541" width="10.85546875" bestFit="1" customWidth="1"/>
    <col min="542" max="542" width="7.7109375" bestFit="1" customWidth="1"/>
    <col min="543" max="544" width="10.85546875" bestFit="1" customWidth="1"/>
    <col min="545" max="545" width="9.85546875" bestFit="1" customWidth="1"/>
    <col min="546" max="546" width="10.85546875" bestFit="1" customWidth="1"/>
    <col min="547" max="548" width="9.85546875" bestFit="1" customWidth="1"/>
    <col min="549" max="549" width="10.85546875" bestFit="1" customWidth="1"/>
    <col min="550" max="550" width="9.85546875" bestFit="1" customWidth="1"/>
    <col min="551" max="553" width="10.85546875" bestFit="1" customWidth="1"/>
    <col min="554" max="554" width="7.7109375" bestFit="1" customWidth="1"/>
    <col min="555" max="555" width="10.85546875" bestFit="1" customWidth="1"/>
    <col min="556" max="556" width="9.85546875" bestFit="1" customWidth="1"/>
    <col min="557" max="557" width="10.85546875" bestFit="1" customWidth="1"/>
    <col min="558" max="558" width="9.85546875" bestFit="1" customWidth="1"/>
    <col min="559" max="560" width="10.85546875" bestFit="1" customWidth="1"/>
    <col min="561" max="563" width="9.85546875" bestFit="1" customWidth="1"/>
    <col min="564" max="564" width="10.85546875" bestFit="1" customWidth="1"/>
    <col min="565" max="566" width="9.85546875" bestFit="1" customWidth="1"/>
    <col min="567" max="570" width="10.85546875" bestFit="1" customWidth="1"/>
    <col min="571" max="571" width="7.7109375" bestFit="1" customWidth="1"/>
    <col min="572" max="572" width="9.85546875" bestFit="1" customWidth="1"/>
    <col min="573" max="574" width="10.85546875" bestFit="1" customWidth="1"/>
    <col min="575" max="576" width="9.85546875" bestFit="1" customWidth="1"/>
    <col min="577" max="577" width="10.85546875" bestFit="1" customWidth="1"/>
    <col min="578" max="578" width="9.85546875" bestFit="1" customWidth="1"/>
    <col min="579" max="580" width="10.85546875" bestFit="1" customWidth="1"/>
    <col min="581" max="582" width="9.85546875" bestFit="1" customWidth="1"/>
    <col min="583" max="584" width="10.85546875" bestFit="1" customWidth="1"/>
    <col min="585" max="585" width="9.85546875" bestFit="1" customWidth="1"/>
    <col min="586" max="589" width="10.85546875" bestFit="1" customWidth="1"/>
    <col min="590" max="590" width="9.85546875" bestFit="1" customWidth="1"/>
    <col min="591" max="591" width="10.85546875" bestFit="1" customWidth="1"/>
    <col min="592" max="592" width="7.7109375" bestFit="1" customWidth="1"/>
    <col min="593" max="593" width="9.85546875" bestFit="1" customWidth="1"/>
    <col min="594" max="595" width="10.85546875" bestFit="1" customWidth="1"/>
    <col min="596" max="596" width="9.85546875" bestFit="1" customWidth="1"/>
    <col min="597" max="597" width="10.85546875" bestFit="1" customWidth="1"/>
    <col min="598" max="600" width="9.85546875" bestFit="1" customWidth="1"/>
    <col min="601" max="601" width="7.7109375" bestFit="1" customWidth="1"/>
    <col min="602" max="602" width="9.85546875" bestFit="1" customWidth="1"/>
    <col min="603" max="608" width="10.85546875" bestFit="1" customWidth="1"/>
    <col min="609" max="609" width="9.85546875" bestFit="1" customWidth="1"/>
    <col min="610" max="611" width="10.85546875" bestFit="1" customWidth="1"/>
    <col min="612" max="612" width="9.85546875" bestFit="1" customWidth="1"/>
    <col min="613" max="615" width="10.85546875" bestFit="1" customWidth="1"/>
    <col min="616" max="617" width="9.85546875" bestFit="1" customWidth="1"/>
    <col min="618" max="619" width="10.85546875" bestFit="1" customWidth="1"/>
    <col min="620" max="620" width="9.85546875" bestFit="1" customWidth="1"/>
    <col min="621" max="622" width="10.85546875" bestFit="1" customWidth="1"/>
    <col min="623" max="625" width="9.85546875" bestFit="1" customWidth="1"/>
    <col min="626" max="627" width="10.85546875" bestFit="1" customWidth="1"/>
    <col min="628" max="631" width="9.85546875" bestFit="1" customWidth="1"/>
    <col min="632" max="632" width="7.7109375" bestFit="1" customWidth="1"/>
    <col min="633" max="633" width="10.85546875" bestFit="1" customWidth="1"/>
    <col min="634" max="636" width="9.85546875" bestFit="1" customWidth="1"/>
    <col min="637" max="638" width="10.85546875" bestFit="1" customWidth="1"/>
    <col min="639" max="640" width="7.7109375" bestFit="1" customWidth="1"/>
    <col min="641" max="647" width="9.85546875" bestFit="1" customWidth="1"/>
    <col min="648" max="648" width="7.7109375" bestFit="1" customWidth="1"/>
    <col min="649" max="649" width="10.85546875" bestFit="1" customWidth="1"/>
    <col min="650" max="650" width="9.85546875" bestFit="1" customWidth="1"/>
    <col min="651" max="653" width="10.85546875" bestFit="1" customWidth="1"/>
    <col min="654" max="654" width="9.85546875" bestFit="1" customWidth="1"/>
    <col min="655" max="656" width="10.85546875" bestFit="1" customWidth="1"/>
    <col min="657" max="657" width="9.85546875" bestFit="1" customWidth="1"/>
    <col min="658" max="658" width="10.85546875" bestFit="1" customWidth="1"/>
    <col min="659" max="659" width="9.85546875" bestFit="1" customWidth="1"/>
    <col min="660" max="661" width="10.85546875" bestFit="1" customWidth="1"/>
    <col min="662" max="662" width="9.85546875" bestFit="1" customWidth="1"/>
    <col min="663" max="663" width="10.85546875" bestFit="1" customWidth="1"/>
    <col min="664" max="664" width="9.85546875" bestFit="1" customWidth="1"/>
    <col min="665" max="665" width="10.85546875" bestFit="1" customWidth="1"/>
    <col min="666" max="666" width="9.85546875" bestFit="1" customWidth="1"/>
    <col min="667" max="667" width="10.85546875" bestFit="1" customWidth="1"/>
    <col min="668" max="671" width="9.85546875" bestFit="1" customWidth="1"/>
    <col min="672" max="672" width="10.85546875" bestFit="1" customWidth="1"/>
    <col min="673" max="674" width="9.85546875" bestFit="1" customWidth="1"/>
    <col min="675" max="675" width="10.85546875" bestFit="1" customWidth="1"/>
    <col min="676" max="676" width="9.85546875" bestFit="1" customWidth="1"/>
    <col min="677" max="677" width="10.85546875" bestFit="1" customWidth="1"/>
    <col min="678" max="678" width="9.85546875" bestFit="1" customWidth="1"/>
    <col min="679" max="679" width="10.85546875" bestFit="1" customWidth="1"/>
    <col min="680" max="680" width="9.85546875" bestFit="1" customWidth="1"/>
    <col min="681" max="681" width="10.85546875" bestFit="1" customWidth="1"/>
    <col min="682" max="682" width="9.85546875" bestFit="1" customWidth="1"/>
    <col min="683" max="683" width="7.7109375" bestFit="1" customWidth="1"/>
    <col min="684" max="687" width="10.85546875" bestFit="1" customWidth="1"/>
    <col min="688" max="688" width="9.85546875" bestFit="1" customWidth="1"/>
    <col min="689" max="691" width="10.85546875" bestFit="1" customWidth="1"/>
    <col min="692" max="695" width="9.85546875" bestFit="1" customWidth="1"/>
    <col min="696" max="696" width="10.85546875" bestFit="1" customWidth="1"/>
    <col min="697" max="697" width="9.85546875" bestFit="1" customWidth="1"/>
    <col min="698" max="699" width="10.85546875" bestFit="1" customWidth="1"/>
    <col min="700" max="701" width="9.85546875" bestFit="1" customWidth="1"/>
    <col min="702" max="702" width="7.7109375" bestFit="1" customWidth="1"/>
    <col min="703" max="703" width="9.85546875" bestFit="1" customWidth="1"/>
    <col min="704" max="704" width="10.85546875" bestFit="1" customWidth="1"/>
    <col min="705" max="705" width="9.85546875" bestFit="1" customWidth="1"/>
    <col min="706" max="706" width="10.85546875" bestFit="1" customWidth="1"/>
    <col min="707" max="707" width="9.85546875" bestFit="1" customWidth="1"/>
    <col min="708" max="708" width="10.85546875" bestFit="1" customWidth="1"/>
    <col min="709" max="710" width="9.85546875" bestFit="1" customWidth="1"/>
    <col min="711" max="711" width="10.85546875" bestFit="1" customWidth="1"/>
    <col min="712" max="713" width="9.85546875" bestFit="1" customWidth="1"/>
    <col min="714" max="715" width="10.85546875" bestFit="1" customWidth="1"/>
    <col min="716" max="716" width="9.85546875" bestFit="1" customWidth="1"/>
    <col min="717" max="717" width="10.85546875" bestFit="1" customWidth="1"/>
    <col min="718" max="720" width="9.85546875" bestFit="1" customWidth="1"/>
    <col min="721" max="722" width="10.85546875" bestFit="1" customWidth="1"/>
    <col min="723" max="727" width="9.85546875" bestFit="1" customWidth="1"/>
    <col min="728" max="729" width="10.85546875" bestFit="1" customWidth="1"/>
    <col min="730" max="731" width="9.85546875" bestFit="1" customWidth="1"/>
    <col min="732" max="733" width="10.85546875" bestFit="1" customWidth="1"/>
    <col min="734" max="734" width="9.85546875" bestFit="1" customWidth="1"/>
    <col min="735" max="735" width="10.85546875" bestFit="1" customWidth="1"/>
    <col min="736" max="736" width="9.85546875" bestFit="1" customWidth="1"/>
    <col min="737" max="737" width="10.85546875" bestFit="1" customWidth="1"/>
    <col min="738" max="738" width="7.7109375" bestFit="1" customWidth="1"/>
    <col min="739" max="740" width="10.85546875" bestFit="1" customWidth="1"/>
    <col min="741" max="741" width="7.7109375" bestFit="1" customWidth="1"/>
    <col min="742" max="745" width="10.85546875" bestFit="1" customWidth="1"/>
    <col min="746" max="746" width="7.7109375" bestFit="1" customWidth="1"/>
    <col min="747" max="749" width="9.85546875" bestFit="1" customWidth="1"/>
    <col min="750" max="754" width="10.85546875" bestFit="1" customWidth="1"/>
    <col min="755" max="755" width="9.85546875" bestFit="1" customWidth="1"/>
    <col min="756" max="757" width="10.85546875" bestFit="1" customWidth="1"/>
    <col min="758" max="758" width="9.85546875" bestFit="1" customWidth="1"/>
    <col min="759" max="759" width="10.85546875" bestFit="1" customWidth="1"/>
    <col min="760" max="760" width="9.85546875" bestFit="1" customWidth="1"/>
    <col min="761" max="764" width="10.85546875" bestFit="1" customWidth="1"/>
    <col min="765" max="766" width="9.85546875" bestFit="1" customWidth="1"/>
    <col min="767" max="768" width="10.85546875" bestFit="1" customWidth="1"/>
    <col min="769" max="769" width="9.85546875" bestFit="1" customWidth="1"/>
    <col min="770" max="770" width="10.85546875" bestFit="1" customWidth="1"/>
    <col min="771" max="773" width="9.85546875" bestFit="1" customWidth="1"/>
    <col min="774" max="774" width="10.85546875" bestFit="1" customWidth="1"/>
    <col min="775" max="775" width="9.85546875" bestFit="1" customWidth="1"/>
    <col min="776" max="777" width="10.85546875" bestFit="1" customWidth="1"/>
    <col min="778" max="778" width="9.85546875" bestFit="1" customWidth="1"/>
    <col min="779" max="779" width="10.85546875" bestFit="1" customWidth="1"/>
    <col min="780" max="780" width="9.85546875" bestFit="1" customWidth="1"/>
    <col min="781" max="783" width="10.85546875" bestFit="1" customWidth="1"/>
    <col min="784" max="785" width="9.85546875" bestFit="1" customWidth="1"/>
    <col min="786" max="786" width="10.85546875" bestFit="1" customWidth="1"/>
    <col min="787" max="788" width="9.85546875" bestFit="1" customWidth="1"/>
    <col min="789" max="789" width="10.85546875" bestFit="1" customWidth="1"/>
    <col min="790" max="790" width="9.85546875" bestFit="1" customWidth="1"/>
    <col min="791" max="792" width="10.85546875" bestFit="1" customWidth="1"/>
    <col min="793" max="793" width="9.85546875" bestFit="1" customWidth="1"/>
    <col min="794" max="794" width="10.85546875" bestFit="1" customWidth="1"/>
    <col min="795" max="797" width="9.85546875" bestFit="1" customWidth="1"/>
    <col min="798" max="799" width="10.85546875" bestFit="1" customWidth="1"/>
    <col min="800" max="801" width="9.85546875" bestFit="1" customWidth="1"/>
    <col min="802" max="806" width="10.85546875" bestFit="1" customWidth="1"/>
    <col min="807" max="808" width="9.85546875" bestFit="1" customWidth="1"/>
    <col min="809" max="810" width="10.85546875" bestFit="1" customWidth="1"/>
    <col min="811" max="812" width="9.85546875" bestFit="1" customWidth="1"/>
    <col min="813" max="814" width="10.85546875" bestFit="1" customWidth="1"/>
    <col min="815" max="815" width="9.85546875" bestFit="1" customWidth="1"/>
    <col min="816" max="816" width="10.85546875" bestFit="1" customWidth="1"/>
    <col min="817" max="817" width="9.85546875" bestFit="1" customWidth="1"/>
    <col min="818" max="818" width="10.85546875" bestFit="1" customWidth="1"/>
    <col min="819" max="820" width="9.85546875" bestFit="1" customWidth="1"/>
    <col min="821" max="821" width="10.85546875" bestFit="1" customWidth="1"/>
    <col min="822" max="823" width="9.85546875" bestFit="1" customWidth="1"/>
    <col min="824" max="825" width="10.85546875" bestFit="1" customWidth="1"/>
    <col min="826" max="826" width="7.7109375" bestFit="1" customWidth="1"/>
    <col min="827" max="828" width="10.85546875" bestFit="1" customWidth="1"/>
    <col min="829" max="833" width="9.85546875" bestFit="1" customWidth="1"/>
    <col min="834" max="836" width="10.85546875" bestFit="1" customWidth="1"/>
    <col min="837" max="840" width="9.85546875" bestFit="1" customWidth="1"/>
    <col min="841" max="845" width="10.85546875" bestFit="1" customWidth="1"/>
    <col min="846" max="846" width="9.85546875" bestFit="1" customWidth="1"/>
    <col min="847" max="849" width="10.85546875" bestFit="1" customWidth="1"/>
    <col min="850" max="850" width="7.7109375" bestFit="1" customWidth="1"/>
    <col min="851" max="853" width="9.85546875" bestFit="1" customWidth="1"/>
    <col min="854" max="857" width="10.85546875" bestFit="1" customWidth="1"/>
    <col min="858" max="858" width="7.7109375" bestFit="1" customWidth="1"/>
    <col min="859" max="859" width="9.85546875" bestFit="1" customWidth="1"/>
    <col min="860" max="861" width="10.85546875" bestFit="1" customWidth="1"/>
    <col min="862" max="862" width="9.85546875" bestFit="1" customWidth="1"/>
    <col min="863" max="863" width="10.85546875" bestFit="1" customWidth="1"/>
    <col min="864" max="864" width="9.85546875" bestFit="1" customWidth="1"/>
    <col min="865" max="866" width="10.85546875" bestFit="1" customWidth="1"/>
    <col min="867" max="867" width="9.85546875" bestFit="1" customWidth="1"/>
    <col min="868" max="877" width="10.85546875" bestFit="1" customWidth="1"/>
    <col min="878" max="878" width="9.85546875" bestFit="1" customWidth="1"/>
    <col min="879" max="882" width="10.85546875" bestFit="1" customWidth="1"/>
    <col min="883" max="885" width="9.85546875" bestFit="1" customWidth="1"/>
    <col min="886" max="888" width="10.85546875" bestFit="1" customWidth="1"/>
    <col min="889" max="889" width="7.7109375" bestFit="1" customWidth="1"/>
    <col min="890" max="890" width="9.85546875" bestFit="1" customWidth="1"/>
    <col min="891" max="891" width="7.7109375" bestFit="1" customWidth="1"/>
    <col min="892" max="892" width="9.85546875" bestFit="1" customWidth="1"/>
    <col min="893" max="893" width="10.85546875" bestFit="1" customWidth="1"/>
    <col min="894" max="895" width="9.85546875" bestFit="1" customWidth="1"/>
    <col min="896" max="896" width="10.85546875" bestFit="1" customWidth="1"/>
    <col min="897" max="897" width="9.85546875" bestFit="1" customWidth="1"/>
    <col min="898" max="901" width="10.85546875" bestFit="1" customWidth="1"/>
    <col min="902" max="902" width="9.85546875" bestFit="1" customWidth="1"/>
    <col min="903" max="905" width="10.85546875" bestFit="1" customWidth="1"/>
    <col min="906" max="907" width="9.85546875" bestFit="1" customWidth="1"/>
    <col min="908" max="908" width="10.85546875" bestFit="1" customWidth="1"/>
    <col min="909" max="909" width="9.85546875" bestFit="1" customWidth="1"/>
    <col min="910" max="910" width="10.85546875" bestFit="1" customWidth="1"/>
    <col min="911" max="911" width="9.85546875" bestFit="1" customWidth="1"/>
    <col min="912" max="912" width="7.7109375" bestFit="1" customWidth="1"/>
    <col min="913" max="914" width="10.85546875" bestFit="1" customWidth="1"/>
    <col min="915" max="918" width="9.85546875" bestFit="1" customWidth="1"/>
    <col min="919" max="921" width="10.85546875" bestFit="1" customWidth="1"/>
    <col min="922" max="923" width="9.85546875" bestFit="1" customWidth="1"/>
    <col min="924" max="930" width="10.85546875" bestFit="1" customWidth="1"/>
    <col min="931" max="931" width="9.85546875" bestFit="1" customWidth="1"/>
    <col min="932" max="937" width="10.85546875" bestFit="1" customWidth="1"/>
    <col min="938" max="939" width="9.85546875" bestFit="1" customWidth="1"/>
    <col min="940" max="940" width="10.85546875" bestFit="1" customWidth="1"/>
    <col min="941" max="944" width="9.85546875" bestFit="1" customWidth="1"/>
    <col min="945" max="945" width="10.85546875" bestFit="1" customWidth="1"/>
    <col min="946" max="947" width="9.85546875" bestFit="1" customWidth="1"/>
    <col min="948" max="949" width="10.85546875" bestFit="1" customWidth="1"/>
    <col min="950" max="950" width="7.7109375" bestFit="1" customWidth="1"/>
    <col min="951" max="952" width="9.85546875" bestFit="1" customWidth="1"/>
    <col min="953" max="953" width="10.85546875" bestFit="1" customWidth="1"/>
    <col min="954" max="956" width="9.85546875" bestFit="1" customWidth="1"/>
    <col min="957" max="962" width="10.85546875" bestFit="1" customWidth="1"/>
    <col min="963" max="964" width="9.85546875" bestFit="1" customWidth="1"/>
    <col min="965" max="966" width="10.85546875" bestFit="1" customWidth="1"/>
    <col min="967" max="967" width="9.85546875" bestFit="1" customWidth="1"/>
    <col min="968" max="969" width="10.85546875" bestFit="1" customWidth="1"/>
    <col min="970" max="970" width="9.85546875" bestFit="1" customWidth="1"/>
    <col min="971" max="973" width="10.85546875" bestFit="1" customWidth="1"/>
    <col min="974" max="974" width="9.85546875" bestFit="1" customWidth="1"/>
    <col min="975" max="976" width="10.85546875" bestFit="1" customWidth="1"/>
    <col min="977" max="978" width="9.85546875" bestFit="1" customWidth="1"/>
    <col min="979" max="979" width="7.7109375" bestFit="1" customWidth="1"/>
    <col min="980" max="983" width="10.85546875" bestFit="1" customWidth="1"/>
    <col min="984" max="984" width="9.85546875" bestFit="1" customWidth="1"/>
    <col min="985" max="987" width="10.85546875" bestFit="1" customWidth="1"/>
    <col min="988" max="988" width="9.85546875" bestFit="1" customWidth="1"/>
    <col min="989" max="991" width="10.85546875" bestFit="1" customWidth="1"/>
    <col min="992" max="992" width="9.85546875" bestFit="1" customWidth="1"/>
    <col min="993" max="993" width="10.85546875" bestFit="1" customWidth="1"/>
    <col min="994" max="996" width="9.85546875" bestFit="1" customWidth="1"/>
    <col min="997" max="997" width="10.85546875" bestFit="1" customWidth="1"/>
    <col min="998" max="1001" width="9.85546875" bestFit="1" customWidth="1"/>
    <col min="1002" max="1002" width="10.85546875" bestFit="1" customWidth="1"/>
    <col min="1003" max="1003" width="9.85546875" bestFit="1" customWidth="1"/>
    <col min="1004" max="1006" width="10.85546875" bestFit="1" customWidth="1"/>
    <col min="1007" max="1009" width="9.85546875" bestFit="1" customWidth="1"/>
    <col min="1010" max="1011" width="10.85546875" bestFit="1" customWidth="1"/>
    <col min="1012" max="1015" width="9.85546875" bestFit="1" customWidth="1"/>
    <col min="1016" max="1016" width="11.5703125" bestFit="1" customWidth="1"/>
  </cols>
  <sheetData>
    <row r="1" spans="1:14" x14ac:dyDescent="0.25">
      <c r="A1" t="s">
        <v>182</v>
      </c>
      <c r="B1" t="s">
        <v>183</v>
      </c>
      <c r="C1" t="s">
        <v>184</v>
      </c>
      <c r="D1" t="s">
        <v>1203</v>
      </c>
      <c r="E1" t="s">
        <v>185</v>
      </c>
      <c r="F1" t="s">
        <v>186</v>
      </c>
      <c r="G1" t="s">
        <v>187</v>
      </c>
      <c r="H1" t="s">
        <v>188</v>
      </c>
      <c r="I1" t="s">
        <v>1199</v>
      </c>
      <c r="J1" t="s">
        <v>1200</v>
      </c>
      <c r="K1" t="s">
        <v>1204</v>
      </c>
      <c r="L1" t="s">
        <v>1201</v>
      </c>
      <c r="M1" t="s">
        <v>1202</v>
      </c>
      <c r="N1" t="s">
        <v>1213</v>
      </c>
    </row>
    <row r="2" spans="1:14" x14ac:dyDescent="0.25">
      <c r="A2">
        <v>1</v>
      </c>
      <c r="B2" t="s">
        <v>189</v>
      </c>
      <c r="C2">
        <v>24</v>
      </c>
      <c r="D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" t="s">
        <v>190</v>
      </c>
      <c r="F2">
        <v>1987</v>
      </c>
      <c r="G2">
        <v>325</v>
      </c>
      <c r="H2">
        <v>434</v>
      </c>
      <c r="I2">
        <f>Table2[[#This Row],[Quantity]]*Table2[[#This Row],[Cost]]</f>
        <v>645775</v>
      </c>
      <c r="J2">
        <f>Table2[[#This Row],[Quantity]]*Table2[[#This Row],[Price]]</f>
        <v>862358</v>
      </c>
      <c r="K2">
        <f>IF(Table2[[#This Row],[Quantity]]&lt;1000,0,IF(Table2[[#This Row],[Quantity]]&gt;1000,Table2[[#This Row],[Quantity]]*15%,IF(Table2[[#This Row],[Quantity]]&gt;1500,Table2[[#This Row],[Quantity]]*20%,Table2[[#This Row],[Quantity]]*25%)))</f>
        <v>298.05</v>
      </c>
      <c r="L2" s="38">
        <f>Table2[[#This Row],[Total Cost]]-Table2[[#This Row],[Discount]]</f>
        <v>645476.94999999995</v>
      </c>
      <c r="M2" s="38">
        <f>Table2[[#This Row],[Total Revenue ]]-Table2[[#This Row],[Discount Amount]]</f>
        <v>216881.05000000005</v>
      </c>
      <c r="N2" s="38" t="str">
        <f>IF(Table2[[#This Row],[Profit/Loss]]&gt;0,"Profit","Loss")</f>
        <v>Profit</v>
      </c>
    </row>
    <row r="3" spans="1:14" x14ac:dyDescent="0.25">
      <c r="A3">
        <v>2</v>
      </c>
      <c r="B3" t="s">
        <v>191</v>
      </c>
      <c r="C3">
        <v>40</v>
      </c>
      <c r="D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" t="s">
        <v>192</v>
      </c>
      <c r="F3">
        <v>2320</v>
      </c>
      <c r="G3">
        <v>180</v>
      </c>
      <c r="H3">
        <v>388</v>
      </c>
      <c r="I3">
        <f>Table2[[#This Row],[Quantity]]*Table2[[#This Row],[Cost]]</f>
        <v>417600</v>
      </c>
      <c r="J3">
        <f>Table2[[#This Row],[Quantity]]*Table2[[#This Row],[Price]]</f>
        <v>900160</v>
      </c>
      <c r="K3">
        <f>IF(Table2[[#This Row],[Quantity]]&lt;1000,0,IF(Table2[[#This Row],[Quantity]]&gt;1000,Table2[[#This Row],[Quantity]]*15%,IF(Table2[[#This Row],[Quantity]]&gt;1500,Table2[[#This Row],[Quantity]]*20%,Table2[[#This Row],[Quantity]]*25%)))</f>
        <v>348</v>
      </c>
      <c r="L3" s="38">
        <f>Table2[[#This Row],[Total Cost]]-Table2[[#This Row],[Discount]]</f>
        <v>417252</v>
      </c>
      <c r="M3" s="38">
        <f>Table2[[#This Row],[Total Revenue ]]-Table2[[#This Row],[Discount Amount]]</f>
        <v>482908</v>
      </c>
      <c r="N3" s="38" t="str">
        <f>IF(Table2[[#This Row],[Profit/Loss]]&gt;0,"Profit","Loss")</f>
        <v>Profit</v>
      </c>
    </row>
    <row r="4" spans="1:14" x14ac:dyDescent="0.25">
      <c r="A4">
        <v>3</v>
      </c>
      <c r="B4" t="s">
        <v>193</v>
      </c>
      <c r="C4">
        <v>32</v>
      </c>
      <c r="D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" t="s">
        <v>192</v>
      </c>
      <c r="F4">
        <v>1597</v>
      </c>
      <c r="G4">
        <v>387</v>
      </c>
      <c r="H4">
        <v>299</v>
      </c>
      <c r="I4">
        <f>Table2[[#This Row],[Quantity]]*Table2[[#This Row],[Cost]]</f>
        <v>618039</v>
      </c>
      <c r="J4">
        <f>Table2[[#This Row],[Quantity]]*Table2[[#This Row],[Price]]</f>
        <v>477503</v>
      </c>
      <c r="K4">
        <f>IF(Table2[[#This Row],[Quantity]]&lt;1000,0,IF(Table2[[#This Row],[Quantity]]&gt;1000,Table2[[#This Row],[Quantity]]*15%,IF(Table2[[#This Row],[Quantity]]&gt;1500,Table2[[#This Row],[Quantity]]*20%,Table2[[#This Row],[Quantity]]*25%)))</f>
        <v>239.54999999999998</v>
      </c>
      <c r="L4" s="38">
        <f>Table2[[#This Row],[Total Cost]]-Table2[[#This Row],[Discount]]</f>
        <v>617799.44999999995</v>
      </c>
      <c r="M4" s="38">
        <f>Table2[[#This Row],[Total Revenue ]]-Table2[[#This Row],[Discount Amount]]</f>
        <v>-140296.44999999995</v>
      </c>
      <c r="N4" s="38" t="str">
        <f>IF(Table2[[#This Row],[Profit/Loss]]&gt;0,"Profit","Loss")</f>
        <v>Loss</v>
      </c>
    </row>
    <row r="5" spans="1:14" x14ac:dyDescent="0.25">
      <c r="A5">
        <v>4</v>
      </c>
      <c r="B5" t="s">
        <v>194</v>
      </c>
      <c r="C5">
        <v>75</v>
      </c>
      <c r="D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" t="s">
        <v>190</v>
      </c>
      <c r="F5">
        <v>1219</v>
      </c>
      <c r="G5">
        <v>207</v>
      </c>
      <c r="H5">
        <v>223</v>
      </c>
      <c r="I5">
        <f>Table2[[#This Row],[Quantity]]*Table2[[#This Row],[Cost]]</f>
        <v>252333</v>
      </c>
      <c r="J5">
        <f>Table2[[#This Row],[Quantity]]*Table2[[#This Row],[Price]]</f>
        <v>271837</v>
      </c>
      <c r="K5">
        <f>IF(Table2[[#This Row],[Quantity]]&lt;1000,0,IF(Table2[[#This Row],[Quantity]]&gt;1000,Table2[[#This Row],[Quantity]]*15%,IF(Table2[[#This Row],[Quantity]]&gt;1500,Table2[[#This Row],[Quantity]]*20%,Table2[[#This Row],[Quantity]]*25%)))</f>
        <v>182.85</v>
      </c>
      <c r="L5" s="38">
        <f>Table2[[#This Row],[Total Cost]]-Table2[[#This Row],[Discount]]</f>
        <v>252150.15</v>
      </c>
      <c r="M5" s="38">
        <f>Table2[[#This Row],[Total Revenue ]]-Table2[[#This Row],[Discount Amount]]</f>
        <v>19686.850000000006</v>
      </c>
      <c r="N5" s="38" t="str">
        <f>IF(Table2[[#This Row],[Profit/Loss]]&gt;0,"Profit","Loss")</f>
        <v>Profit</v>
      </c>
    </row>
    <row r="6" spans="1:14" x14ac:dyDescent="0.25">
      <c r="A6">
        <v>5</v>
      </c>
      <c r="B6" t="s">
        <v>195</v>
      </c>
      <c r="C6">
        <v>67</v>
      </c>
      <c r="D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" t="s">
        <v>192</v>
      </c>
      <c r="F6">
        <v>1959</v>
      </c>
      <c r="G6">
        <v>305</v>
      </c>
      <c r="H6">
        <v>239</v>
      </c>
      <c r="I6">
        <f>Table2[[#This Row],[Quantity]]*Table2[[#This Row],[Cost]]</f>
        <v>597495</v>
      </c>
      <c r="J6">
        <f>Table2[[#This Row],[Quantity]]*Table2[[#This Row],[Price]]</f>
        <v>468201</v>
      </c>
      <c r="K6">
        <f>IF(Table2[[#This Row],[Quantity]]&lt;1000,0,IF(Table2[[#This Row],[Quantity]]&gt;1000,Table2[[#This Row],[Quantity]]*15%,IF(Table2[[#This Row],[Quantity]]&gt;1500,Table2[[#This Row],[Quantity]]*20%,Table2[[#This Row],[Quantity]]*25%)))</f>
        <v>293.84999999999997</v>
      </c>
      <c r="L6" s="38">
        <f>Table2[[#This Row],[Total Cost]]-Table2[[#This Row],[Discount]]</f>
        <v>597201.15</v>
      </c>
      <c r="M6" s="38">
        <f>Table2[[#This Row],[Total Revenue ]]-Table2[[#This Row],[Discount Amount]]</f>
        <v>-129000.15000000002</v>
      </c>
      <c r="N6" s="38" t="str">
        <f>IF(Table2[[#This Row],[Profit/Loss]]&gt;0,"Profit","Loss")</f>
        <v>Loss</v>
      </c>
    </row>
    <row r="7" spans="1:14" x14ac:dyDescent="0.25">
      <c r="A7">
        <v>6</v>
      </c>
      <c r="B7" t="s">
        <v>196</v>
      </c>
      <c r="C7">
        <v>56</v>
      </c>
      <c r="D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" t="s">
        <v>190</v>
      </c>
      <c r="F7">
        <v>1436</v>
      </c>
      <c r="G7">
        <v>202</v>
      </c>
      <c r="H7">
        <v>252</v>
      </c>
      <c r="I7">
        <f>Table2[[#This Row],[Quantity]]*Table2[[#This Row],[Cost]]</f>
        <v>290072</v>
      </c>
      <c r="J7">
        <f>Table2[[#This Row],[Quantity]]*Table2[[#This Row],[Price]]</f>
        <v>361872</v>
      </c>
      <c r="K7">
        <f>IF(Table2[[#This Row],[Quantity]]&lt;1000,0,IF(Table2[[#This Row],[Quantity]]&gt;1000,Table2[[#This Row],[Quantity]]*15%,IF(Table2[[#This Row],[Quantity]]&gt;1500,Table2[[#This Row],[Quantity]]*20%,Table2[[#This Row],[Quantity]]*25%)))</f>
        <v>215.4</v>
      </c>
      <c r="L7" s="38">
        <f>Table2[[#This Row],[Total Cost]]-Table2[[#This Row],[Discount]]</f>
        <v>289856.59999999998</v>
      </c>
      <c r="M7" s="38">
        <f>Table2[[#This Row],[Total Revenue ]]-Table2[[#This Row],[Discount Amount]]</f>
        <v>72015.400000000023</v>
      </c>
      <c r="N7" s="38" t="str">
        <f>IF(Table2[[#This Row],[Profit/Loss]]&gt;0,"Profit","Loss")</f>
        <v>Profit</v>
      </c>
    </row>
    <row r="8" spans="1:14" x14ac:dyDescent="0.25">
      <c r="A8">
        <v>7</v>
      </c>
      <c r="B8" t="s">
        <v>197</v>
      </c>
      <c r="C8">
        <v>61</v>
      </c>
      <c r="D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" t="s">
        <v>192</v>
      </c>
      <c r="F8">
        <v>1933</v>
      </c>
      <c r="G8">
        <v>296</v>
      </c>
      <c r="H8">
        <v>522</v>
      </c>
      <c r="I8">
        <f>Table2[[#This Row],[Quantity]]*Table2[[#This Row],[Cost]]</f>
        <v>572168</v>
      </c>
      <c r="J8">
        <f>Table2[[#This Row],[Quantity]]*Table2[[#This Row],[Price]]</f>
        <v>1009026</v>
      </c>
      <c r="K8">
        <f>IF(Table2[[#This Row],[Quantity]]&lt;1000,0,IF(Table2[[#This Row],[Quantity]]&gt;1000,Table2[[#This Row],[Quantity]]*15%,IF(Table2[[#This Row],[Quantity]]&gt;1500,Table2[[#This Row],[Quantity]]*20%,Table2[[#This Row],[Quantity]]*25%)))</f>
        <v>289.95</v>
      </c>
      <c r="L8" s="38">
        <f>Table2[[#This Row],[Total Cost]]-Table2[[#This Row],[Discount]]</f>
        <v>571878.05000000005</v>
      </c>
      <c r="M8" s="38">
        <f>Table2[[#This Row],[Total Revenue ]]-Table2[[#This Row],[Discount Amount]]</f>
        <v>437147.94999999995</v>
      </c>
      <c r="N8" s="38" t="str">
        <f>IF(Table2[[#This Row],[Profit/Loss]]&gt;0,"Profit","Loss")</f>
        <v>Profit</v>
      </c>
    </row>
    <row r="9" spans="1:14" x14ac:dyDescent="0.25">
      <c r="A9">
        <v>8</v>
      </c>
      <c r="B9" t="s">
        <v>198</v>
      </c>
      <c r="C9">
        <v>79</v>
      </c>
      <c r="D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" t="s">
        <v>190</v>
      </c>
      <c r="F9">
        <v>2282</v>
      </c>
      <c r="G9">
        <v>334</v>
      </c>
      <c r="H9">
        <v>244</v>
      </c>
      <c r="I9">
        <f>Table2[[#This Row],[Quantity]]*Table2[[#This Row],[Cost]]</f>
        <v>762188</v>
      </c>
      <c r="J9">
        <f>Table2[[#This Row],[Quantity]]*Table2[[#This Row],[Price]]</f>
        <v>556808</v>
      </c>
      <c r="K9">
        <f>IF(Table2[[#This Row],[Quantity]]&lt;1000,0,IF(Table2[[#This Row],[Quantity]]&gt;1000,Table2[[#This Row],[Quantity]]*15%,IF(Table2[[#This Row],[Quantity]]&gt;1500,Table2[[#This Row],[Quantity]]*20%,Table2[[#This Row],[Quantity]]*25%)))</f>
        <v>342.3</v>
      </c>
      <c r="L9" s="38">
        <f>Table2[[#This Row],[Total Cost]]-Table2[[#This Row],[Discount]]</f>
        <v>761845.7</v>
      </c>
      <c r="M9" s="38">
        <f>Table2[[#This Row],[Total Revenue ]]-Table2[[#This Row],[Discount Amount]]</f>
        <v>-205037.69999999995</v>
      </c>
      <c r="N9" s="38" t="str">
        <f>IF(Table2[[#This Row],[Profit/Loss]]&gt;0,"Profit","Loss")</f>
        <v>Loss</v>
      </c>
    </row>
    <row r="10" spans="1:14" x14ac:dyDescent="0.25">
      <c r="A10">
        <v>9</v>
      </c>
      <c r="B10" t="s">
        <v>199</v>
      </c>
      <c r="C10">
        <v>72</v>
      </c>
      <c r="D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0" t="s">
        <v>190</v>
      </c>
      <c r="F10">
        <v>2421</v>
      </c>
      <c r="G10">
        <v>107</v>
      </c>
      <c r="H10">
        <v>335</v>
      </c>
      <c r="I10">
        <f>Table2[[#This Row],[Quantity]]*Table2[[#This Row],[Cost]]</f>
        <v>259047</v>
      </c>
      <c r="J10">
        <f>Table2[[#This Row],[Quantity]]*Table2[[#This Row],[Price]]</f>
        <v>811035</v>
      </c>
      <c r="K10">
        <f>IF(Table2[[#This Row],[Quantity]]&lt;1000,0,IF(Table2[[#This Row],[Quantity]]&gt;1000,Table2[[#This Row],[Quantity]]*15%,IF(Table2[[#This Row],[Quantity]]&gt;1500,Table2[[#This Row],[Quantity]]*20%,Table2[[#This Row],[Quantity]]*25%)))</f>
        <v>363.15</v>
      </c>
      <c r="L10" s="38">
        <f>Table2[[#This Row],[Total Cost]]-Table2[[#This Row],[Discount]]</f>
        <v>258683.85</v>
      </c>
      <c r="M10" s="38">
        <f>Table2[[#This Row],[Total Revenue ]]-Table2[[#This Row],[Discount Amount]]</f>
        <v>552351.15</v>
      </c>
      <c r="N10" s="38" t="str">
        <f>IF(Table2[[#This Row],[Profit/Loss]]&gt;0,"Profit","Loss")</f>
        <v>Profit</v>
      </c>
    </row>
    <row r="11" spans="1:14" x14ac:dyDescent="0.25">
      <c r="A11">
        <v>10</v>
      </c>
      <c r="B11" t="s">
        <v>200</v>
      </c>
      <c r="C11">
        <v>18</v>
      </c>
      <c r="D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1" t="s">
        <v>192</v>
      </c>
      <c r="F11">
        <v>2073</v>
      </c>
      <c r="G11">
        <v>136</v>
      </c>
      <c r="H11">
        <v>329</v>
      </c>
      <c r="I11">
        <f>Table2[[#This Row],[Quantity]]*Table2[[#This Row],[Cost]]</f>
        <v>281928</v>
      </c>
      <c r="J11">
        <f>Table2[[#This Row],[Quantity]]*Table2[[#This Row],[Price]]</f>
        <v>682017</v>
      </c>
      <c r="K11">
        <f>IF(Table2[[#This Row],[Quantity]]&lt;1000,0,IF(Table2[[#This Row],[Quantity]]&gt;1000,Table2[[#This Row],[Quantity]]*15%,IF(Table2[[#This Row],[Quantity]]&gt;1500,Table2[[#This Row],[Quantity]]*20%,Table2[[#This Row],[Quantity]]*25%)))</f>
        <v>310.95</v>
      </c>
      <c r="L11" s="38">
        <f>Table2[[#This Row],[Total Cost]]-Table2[[#This Row],[Discount]]</f>
        <v>281617.05</v>
      </c>
      <c r="M11" s="38">
        <f>Table2[[#This Row],[Total Revenue ]]-Table2[[#This Row],[Discount Amount]]</f>
        <v>400399.95</v>
      </c>
      <c r="N11" s="38" t="str">
        <f>IF(Table2[[#This Row],[Profit/Loss]]&gt;0,"Profit","Loss")</f>
        <v>Profit</v>
      </c>
    </row>
    <row r="12" spans="1:14" x14ac:dyDescent="0.25">
      <c r="A12">
        <v>11</v>
      </c>
      <c r="B12" t="s">
        <v>201</v>
      </c>
      <c r="C12">
        <v>82</v>
      </c>
      <c r="D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2" t="s">
        <v>192</v>
      </c>
      <c r="F12">
        <v>2184</v>
      </c>
      <c r="G12">
        <v>303</v>
      </c>
      <c r="H12">
        <v>242</v>
      </c>
      <c r="I12">
        <f>Table2[[#This Row],[Quantity]]*Table2[[#This Row],[Cost]]</f>
        <v>661752</v>
      </c>
      <c r="J12">
        <f>Table2[[#This Row],[Quantity]]*Table2[[#This Row],[Price]]</f>
        <v>528528</v>
      </c>
      <c r="K12">
        <f>IF(Table2[[#This Row],[Quantity]]&lt;1000,0,IF(Table2[[#This Row],[Quantity]]&gt;1000,Table2[[#This Row],[Quantity]]*15%,IF(Table2[[#This Row],[Quantity]]&gt;1500,Table2[[#This Row],[Quantity]]*20%,Table2[[#This Row],[Quantity]]*25%)))</f>
        <v>327.59999999999997</v>
      </c>
      <c r="L12" s="38">
        <f>Table2[[#This Row],[Total Cost]]-Table2[[#This Row],[Discount]]</f>
        <v>661424.4</v>
      </c>
      <c r="M12" s="38">
        <f>Table2[[#This Row],[Total Revenue ]]-Table2[[#This Row],[Discount Amount]]</f>
        <v>-132896.40000000002</v>
      </c>
      <c r="N12" s="38" t="str">
        <f>IF(Table2[[#This Row],[Profit/Loss]]&gt;0,"Profit","Loss")</f>
        <v>Loss</v>
      </c>
    </row>
    <row r="13" spans="1:14" x14ac:dyDescent="0.25">
      <c r="A13">
        <v>12</v>
      </c>
      <c r="B13" t="s">
        <v>202</v>
      </c>
      <c r="C13">
        <v>57</v>
      </c>
      <c r="D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3" t="s">
        <v>190</v>
      </c>
      <c r="F13">
        <v>1036</v>
      </c>
      <c r="G13">
        <v>285</v>
      </c>
      <c r="H13">
        <v>517</v>
      </c>
      <c r="I13">
        <f>Table2[[#This Row],[Quantity]]*Table2[[#This Row],[Cost]]</f>
        <v>295260</v>
      </c>
      <c r="J13">
        <f>Table2[[#This Row],[Quantity]]*Table2[[#This Row],[Price]]</f>
        <v>535612</v>
      </c>
      <c r="K13">
        <f>IF(Table2[[#This Row],[Quantity]]&lt;1000,0,IF(Table2[[#This Row],[Quantity]]&gt;1000,Table2[[#This Row],[Quantity]]*15%,IF(Table2[[#This Row],[Quantity]]&gt;1500,Table2[[#This Row],[Quantity]]*20%,Table2[[#This Row],[Quantity]]*25%)))</f>
        <v>155.4</v>
      </c>
      <c r="L13" s="38">
        <f>Table2[[#This Row],[Total Cost]]-Table2[[#This Row],[Discount]]</f>
        <v>295104.59999999998</v>
      </c>
      <c r="M13" s="38">
        <f>Table2[[#This Row],[Total Revenue ]]-Table2[[#This Row],[Discount Amount]]</f>
        <v>240507.40000000002</v>
      </c>
      <c r="N13" s="38" t="str">
        <f>IF(Table2[[#This Row],[Profit/Loss]]&gt;0,"Profit","Loss")</f>
        <v>Profit</v>
      </c>
    </row>
    <row r="14" spans="1:14" x14ac:dyDescent="0.25">
      <c r="A14">
        <v>13</v>
      </c>
      <c r="B14" t="s">
        <v>203</v>
      </c>
      <c r="C14">
        <v>55</v>
      </c>
      <c r="D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4" t="s">
        <v>192</v>
      </c>
      <c r="F14">
        <v>1186</v>
      </c>
      <c r="G14">
        <v>304</v>
      </c>
      <c r="H14">
        <v>276</v>
      </c>
      <c r="I14">
        <f>Table2[[#This Row],[Quantity]]*Table2[[#This Row],[Cost]]</f>
        <v>360544</v>
      </c>
      <c r="J14">
        <f>Table2[[#This Row],[Quantity]]*Table2[[#This Row],[Price]]</f>
        <v>327336</v>
      </c>
      <c r="K14">
        <f>IF(Table2[[#This Row],[Quantity]]&lt;1000,0,IF(Table2[[#This Row],[Quantity]]&gt;1000,Table2[[#This Row],[Quantity]]*15%,IF(Table2[[#This Row],[Quantity]]&gt;1500,Table2[[#This Row],[Quantity]]*20%,Table2[[#This Row],[Quantity]]*25%)))</f>
        <v>177.9</v>
      </c>
      <c r="L14" s="38">
        <f>Table2[[#This Row],[Total Cost]]-Table2[[#This Row],[Discount]]</f>
        <v>360366.1</v>
      </c>
      <c r="M14" s="38">
        <f>Table2[[#This Row],[Total Revenue ]]-Table2[[#This Row],[Discount Amount]]</f>
        <v>-33030.099999999977</v>
      </c>
      <c r="N14" s="38" t="str">
        <f>IF(Table2[[#This Row],[Profit/Loss]]&gt;0,"Profit","Loss")</f>
        <v>Loss</v>
      </c>
    </row>
    <row r="15" spans="1:14" x14ac:dyDescent="0.25">
      <c r="A15">
        <v>14</v>
      </c>
      <c r="B15" t="s">
        <v>204</v>
      </c>
      <c r="C15">
        <v>15</v>
      </c>
      <c r="D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5" t="s">
        <v>192</v>
      </c>
      <c r="F15">
        <v>1565</v>
      </c>
      <c r="G15">
        <v>375</v>
      </c>
      <c r="H15">
        <v>257</v>
      </c>
      <c r="I15">
        <f>Table2[[#This Row],[Quantity]]*Table2[[#This Row],[Cost]]</f>
        <v>586875</v>
      </c>
      <c r="J15">
        <f>Table2[[#This Row],[Quantity]]*Table2[[#This Row],[Price]]</f>
        <v>402205</v>
      </c>
      <c r="K15">
        <f>IF(Table2[[#This Row],[Quantity]]&lt;1000,0,IF(Table2[[#This Row],[Quantity]]&gt;1000,Table2[[#This Row],[Quantity]]*15%,IF(Table2[[#This Row],[Quantity]]&gt;1500,Table2[[#This Row],[Quantity]]*20%,Table2[[#This Row],[Quantity]]*25%)))</f>
        <v>234.75</v>
      </c>
      <c r="L15" s="38">
        <f>Table2[[#This Row],[Total Cost]]-Table2[[#This Row],[Discount]]</f>
        <v>586640.25</v>
      </c>
      <c r="M15" s="38">
        <f>Table2[[#This Row],[Total Revenue ]]-Table2[[#This Row],[Discount Amount]]</f>
        <v>-184435.25</v>
      </c>
      <c r="N15" s="38" t="str">
        <f>IF(Table2[[#This Row],[Profit/Loss]]&gt;0,"Profit","Loss")</f>
        <v>Loss</v>
      </c>
    </row>
    <row r="16" spans="1:14" x14ac:dyDescent="0.25">
      <c r="A16">
        <v>15</v>
      </c>
      <c r="B16" t="s">
        <v>205</v>
      </c>
      <c r="C16">
        <v>15</v>
      </c>
      <c r="D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6" t="s">
        <v>190</v>
      </c>
      <c r="F16">
        <v>2495</v>
      </c>
      <c r="G16">
        <v>397</v>
      </c>
      <c r="H16">
        <v>482</v>
      </c>
      <c r="I16">
        <f>Table2[[#This Row],[Quantity]]*Table2[[#This Row],[Cost]]</f>
        <v>990515</v>
      </c>
      <c r="J16">
        <f>Table2[[#This Row],[Quantity]]*Table2[[#This Row],[Price]]</f>
        <v>1202590</v>
      </c>
      <c r="K16">
        <f>IF(Table2[[#This Row],[Quantity]]&lt;1000,0,IF(Table2[[#This Row],[Quantity]]&gt;1000,Table2[[#This Row],[Quantity]]*15%,IF(Table2[[#This Row],[Quantity]]&gt;1500,Table2[[#This Row],[Quantity]]*20%,Table2[[#This Row],[Quantity]]*25%)))</f>
        <v>374.25</v>
      </c>
      <c r="L16" s="38">
        <f>Table2[[#This Row],[Total Cost]]-Table2[[#This Row],[Discount]]</f>
        <v>990140.75</v>
      </c>
      <c r="M16" s="38">
        <f>Table2[[#This Row],[Total Revenue ]]-Table2[[#This Row],[Discount Amount]]</f>
        <v>212449.25</v>
      </c>
      <c r="N16" s="38" t="str">
        <f>IF(Table2[[#This Row],[Profit/Loss]]&gt;0,"Profit","Loss")</f>
        <v>Profit</v>
      </c>
    </row>
    <row r="17" spans="1:19" x14ac:dyDescent="0.25">
      <c r="A17">
        <v>16</v>
      </c>
      <c r="B17" t="s">
        <v>206</v>
      </c>
      <c r="C17">
        <v>43</v>
      </c>
      <c r="D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7" t="s">
        <v>192</v>
      </c>
      <c r="F17">
        <v>2423</v>
      </c>
      <c r="G17">
        <v>218</v>
      </c>
      <c r="H17">
        <v>401</v>
      </c>
      <c r="I17">
        <f>Table2[[#This Row],[Quantity]]*Table2[[#This Row],[Cost]]</f>
        <v>528214</v>
      </c>
      <c r="J17">
        <f>Table2[[#This Row],[Quantity]]*Table2[[#This Row],[Price]]</f>
        <v>971623</v>
      </c>
      <c r="K17">
        <f>IF(Table2[[#This Row],[Quantity]]&lt;1000,0,IF(Table2[[#This Row],[Quantity]]&gt;1000,Table2[[#This Row],[Quantity]]*15%,IF(Table2[[#This Row],[Quantity]]&gt;1500,Table2[[#This Row],[Quantity]]*20%,Table2[[#This Row],[Quantity]]*25%)))</f>
        <v>363.45</v>
      </c>
      <c r="L17" s="38">
        <f>Table2[[#This Row],[Total Cost]]-Table2[[#This Row],[Discount]]</f>
        <v>527850.55000000005</v>
      </c>
      <c r="M17" s="38">
        <f>Table2[[#This Row],[Total Revenue ]]-Table2[[#This Row],[Discount Amount]]</f>
        <v>443772.44999999995</v>
      </c>
      <c r="N17" s="38" t="str">
        <f>IF(Table2[[#This Row],[Profit/Loss]]&gt;0,"Profit","Loss")</f>
        <v>Profit</v>
      </c>
      <c r="Q17" s="45" t="s">
        <v>1211</v>
      </c>
      <c r="R17" s="45" t="s">
        <v>1212</v>
      </c>
      <c r="S17" s="25"/>
    </row>
    <row r="18" spans="1:19" x14ac:dyDescent="0.25">
      <c r="A18">
        <v>17</v>
      </c>
      <c r="B18" t="s">
        <v>207</v>
      </c>
      <c r="C18">
        <v>52</v>
      </c>
      <c r="D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8" t="s">
        <v>190</v>
      </c>
      <c r="F18">
        <v>1382</v>
      </c>
      <c r="G18">
        <v>370</v>
      </c>
      <c r="H18">
        <v>282</v>
      </c>
      <c r="I18">
        <f>Table2[[#This Row],[Quantity]]*Table2[[#This Row],[Cost]]</f>
        <v>511340</v>
      </c>
      <c r="J18">
        <f>Table2[[#This Row],[Quantity]]*Table2[[#This Row],[Price]]</f>
        <v>389724</v>
      </c>
      <c r="K18">
        <f>IF(Table2[[#This Row],[Quantity]]&lt;1000,0,IF(Table2[[#This Row],[Quantity]]&gt;1000,Table2[[#This Row],[Quantity]]*15%,IF(Table2[[#This Row],[Quantity]]&gt;1500,Table2[[#This Row],[Quantity]]*20%,Table2[[#This Row],[Quantity]]*25%)))</f>
        <v>207.29999999999998</v>
      </c>
      <c r="L18" s="38">
        <f>Table2[[#This Row],[Total Cost]]-Table2[[#This Row],[Discount]]</f>
        <v>511132.7</v>
      </c>
      <c r="M18" s="38">
        <f>Table2[[#This Row],[Total Revenue ]]-Table2[[#This Row],[Discount Amount]]</f>
        <v>-121408.70000000001</v>
      </c>
      <c r="N18" s="38" t="str">
        <f>IF(Table2[[#This Row],[Profit/Loss]]&gt;0,"Profit","Loss")</f>
        <v>Loss</v>
      </c>
      <c r="Q18" s="45" t="s">
        <v>1210</v>
      </c>
      <c r="R18" s="25" t="s">
        <v>192</v>
      </c>
      <c r="S18" s="25" t="s">
        <v>190</v>
      </c>
    </row>
    <row r="19" spans="1:19" x14ac:dyDescent="0.25">
      <c r="A19">
        <v>18</v>
      </c>
      <c r="B19" t="s">
        <v>208</v>
      </c>
      <c r="C19">
        <v>76</v>
      </c>
      <c r="D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9" t="s">
        <v>190</v>
      </c>
      <c r="F19">
        <v>1114</v>
      </c>
      <c r="G19">
        <v>387</v>
      </c>
      <c r="H19">
        <v>470</v>
      </c>
      <c r="I19">
        <f>Table2[[#This Row],[Quantity]]*Table2[[#This Row],[Cost]]</f>
        <v>431118</v>
      </c>
      <c r="J19">
        <f>Table2[[#This Row],[Quantity]]*Table2[[#This Row],[Price]]</f>
        <v>523580</v>
      </c>
      <c r="K19">
        <f>IF(Table2[[#This Row],[Quantity]]&lt;1000,0,IF(Table2[[#This Row],[Quantity]]&gt;1000,Table2[[#This Row],[Quantity]]*15%,IF(Table2[[#This Row],[Quantity]]&gt;1500,Table2[[#This Row],[Quantity]]*20%,Table2[[#This Row],[Quantity]]*25%)))</f>
        <v>167.1</v>
      </c>
      <c r="L19" s="38">
        <f>Table2[[#This Row],[Total Cost]]-Table2[[#This Row],[Discount]]</f>
        <v>430950.9</v>
      </c>
      <c r="M19" s="38">
        <f>Table2[[#This Row],[Total Revenue ]]-Table2[[#This Row],[Discount Amount]]</f>
        <v>92629.099999999977</v>
      </c>
      <c r="N19" s="38" t="str">
        <f>IF(Table2[[#This Row],[Profit/Loss]]&gt;0,"Profit","Loss")</f>
        <v>Profit</v>
      </c>
      <c r="Q19" s="46" t="s">
        <v>1206</v>
      </c>
      <c r="R19" s="47"/>
      <c r="S19" s="47"/>
    </row>
    <row r="20" spans="1:19" x14ac:dyDescent="0.25">
      <c r="A20">
        <v>19</v>
      </c>
      <c r="B20" t="s">
        <v>209</v>
      </c>
      <c r="C20">
        <v>27</v>
      </c>
      <c r="D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0" t="s">
        <v>190</v>
      </c>
      <c r="F20">
        <v>1651</v>
      </c>
      <c r="G20">
        <v>387</v>
      </c>
      <c r="H20">
        <v>529</v>
      </c>
      <c r="I20">
        <f>Table2[[#This Row],[Quantity]]*Table2[[#This Row],[Cost]]</f>
        <v>638937</v>
      </c>
      <c r="J20">
        <f>Table2[[#This Row],[Quantity]]*Table2[[#This Row],[Price]]</f>
        <v>873379</v>
      </c>
      <c r="K20">
        <f>IF(Table2[[#This Row],[Quantity]]&lt;1000,0,IF(Table2[[#This Row],[Quantity]]&gt;1000,Table2[[#This Row],[Quantity]]*15%,IF(Table2[[#This Row],[Quantity]]&gt;1500,Table2[[#This Row],[Quantity]]*20%,Table2[[#This Row],[Quantity]]*25%)))</f>
        <v>247.64999999999998</v>
      </c>
      <c r="L20" s="38">
        <f>Table2[[#This Row],[Total Cost]]-Table2[[#This Row],[Discount]]</f>
        <v>638689.35</v>
      </c>
      <c r="M20" s="38">
        <f>Table2[[#This Row],[Total Revenue ]]-Table2[[#This Row],[Discount Amount]]</f>
        <v>234689.65000000002</v>
      </c>
      <c r="N20" s="38" t="str">
        <f>IF(Table2[[#This Row],[Profit/Loss]]&gt;0,"Profit","Loss")</f>
        <v>Profit</v>
      </c>
      <c r="Q20" s="48" t="s">
        <v>1194</v>
      </c>
      <c r="R20" s="47">
        <v>101</v>
      </c>
      <c r="S20" s="47">
        <v>110</v>
      </c>
    </row>
    <row r="21" spans="1:19" x14ac:dyDescent="0.25">
      <c r="A21">
        <v>20</v>
      </c>
      <c r="B21" t="s">
        <v>210</v>
      </c>
      <c r="C21">
        <v>84</v>
      </c>
      <c r="D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1" t="s">
        <v>190</v>
      </c>
      <c r="F21">
        <v>1224</v>
      </c>
      <c r="G21">
        <v>265</v>
      </c>
      <c r="H21">
        <v>313</v>
      </c>
      <c r="I21">
        <f>Table2[[#This Row],[Quantity]]*Table2[[#This Row],[Cost]]</f>
        <v>324360</v>
      </c>
      <c r="J21">
        <f>Table2[[#This Row],[Quantity]]*Table2[[#This Row],[Price]]</f>
        <v>383112</v>
      </c>
      <c r="K21">
        <f>IF(Table2[[#This Row],[Quantity]]&lt;1000,0,IF(Table2[[#This Row],[Quantity]]&gt;1000,Table2[[#This Row],[Quantity]]*15%,IF(Table2[[#This Row],[Quantity]]&gt;1500,Table2[[#This Row],[Quantity]]*20%,Table2[[#This Row],[Quantity]]*25%)))</f>
        <v>183.6</v>
      </c>
      <c r="L21" s="38">
        <f>Table2[[#This Row],[Total Cost]]-Table2[[#This Row],[Discount]]</f>
        <v>324176.40000000002</v>
      </c>
      <c r="M21" s="38">
        <f>Table2[[#This Row],[Total Revenue ]]-Table2[[#This Row],[Discount Amount]]</f>
        <v>58935.599999999977</v>
      </c>
      <c r="N21" s="38" t="str">
        <f>IF(Table2[[#This Row],[Profit/Loss]]&gt;0,"Profit","Loss")</f>
        <v>Profit</v>
      </c>
      <c r="Q21" s="46" t="s">
        <v>1208</v>
      </c>
      <c r="R21" s="47"/>
      <c r="S21" s="47"/>
    </row>
    <row r="22" spans="1:19" x14ac:dyDescent="0.25">
      <c r="A22">
        <v>21</v>
      </c>
      <c r="B22" t="s">
        <v>211</v>
      </c>
      <c r="C22">
        <v>40</v>
      </c>
      <c r="D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2" t="s">
        <v>190</v>
      </c>
      <c r="F22">
        <v>1394</v>
      </c>
      <c r="G22">
        <v>172</v>
      </c>
      <c r="H22">
        <v>460</v>
      </c>
      <c r="I22">
        <f>Table2[[#This Row],[Quantity]]*Table2[[#This Row],[Cost]]</f>
        <v>239768</v>
      </c>
      <c r="J22">
        <f>Table2[[#This Row],[Quantity]]*Table2[[#This Row],[Price]]</f>
        <v>641240</v>
      </c>
      <c r="K22">
        <f>IF(Table2[[#This Row],[Quantity]]&lt;1000,0,IF(Table2[[#This Row],[Quantity]]&gt;1000,Table2[[#This Row],[Quantity]]*15%,IF(Table2[[#This Row],[Quantity]]&gt;1500,Table2[[#This Row],[Quantity]]*20%,Table2[[#This Row],[Quantity]]*25%)))</f>
        <v>209.1</v>
      </c>
      <c r="L22" s="38">
        <f>Table2[[#This Row],[Total Cost]]-Table2[[#This Row],[Discount]]</f>
        <v>239558.9</v>
      </c>
      <c r="M22" s="38">
        <f>Table2[[#This Row],[Total Revenue ]]-Table2[[#This Row],[Discount Amount]]</f>
        <v>401681.1</v>
      </c>
      <c r="N22" s="38" t="str">
        <f>IF(Table2[[#This Row],[Profit/Loss]]&gt;0,"Profit","Loss")</f>
        <v>Profit</v>
      </c>
      <c r="Q22" s="48" t="s">
        <v>1196</v>
      </c>
      <c r="R22" s="47">
        <v>107</v>
      </c>
      <c r="S22" s="47">
        <v>106</v>
      </c>
    </row>
    <row r="23" spans="1:19" x14ac:dyDescent="0.25">
      <c r="A23">
        <v>22</v>
      </c>
      <c r="B23" t="s">
        <v>212</v>
      </c>
      <c r="C23">
        <v>66</v>
      </c>
      <c r="D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3" t="s">
        <v>190</v>
      </c>
      <c r="F23">
        <v>1382</v>
      </c>
      <c r="G23">
        <v>144</v>
      </c>
      <c r="H23">
        <v>226</v>
      </c>
      <c r="I23">
        <f>Table2[[#This Row],[Quantity]]*Table2[[#This Row],[Cost]]</f>
        <v>199008</v>
      </c>
      <c r="J23">
        <f>Table2[[#This Row],[Quantity]]*Table2[[#This Row],[Price]]</f>
        <v>312332</v>
      </c>
      <c r="K23">
        <f>IF(Table2[[#This Row],[Quantity]]&lt;1000,0,IF(Table2[[#This Row],[Quantity]]&gt;1000,Table2[[#This Row],[Quantity]]*15%,IF(Table2[[#This Row],[Quantity]]&gt;1500,Table2[[#This Row],[Quantity]]*20%,Table2[[#This Row],[Quantity]]*25%)))</f>
        <v>207.29999999999998</v>
      </c>
      <c r="L23" s="38">
        <f>Table2[[#This Row],[Total Cost]]-Table2[[#This Row],[Discount]]</f>
        <v>198800.7</v>
      </c>
      <c r="M23" s="38">
        <f>Table2[[#This Row],[Total Revenue ]]-Table2[[#This Row],[Discount Amount]]</f>
        <v>113531.29999999999</v>
      </c>
      <c r="N23" s="38" t="str">
        <f>IF(Table2[[#This Row],[Profit/Loss]]&gt;0,"Profit","Loss")</f>
        <v>Profit</v>
      </c>
      <c r="Q23" s="46" t="s">
        <v>1207</v>
      </c>
      <c r="R23" s="47"/>
      <c r="S23" s="47"/>
    </row>
    <row r="24" spans="1:19" x14ac:dyDescent="0.25">
      <c r="A24">
        <v>23</v>
      </c>
      <c r="B24" t="s">
        <v>213</v>
      </c>
      <c r="C24">
        <v>24</v>
      </c>
      <c r="D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4" t="s">
        <v>190</v>
      </c>
      <c r="F24">
        <v>1444</v>
      </c>
      <c r="G24">
        <v>373</v>
      </c>
      <c r="H24">
        <v>218</v>
      </c>
      <c r="I24">
        <f>Table2[[#This Row],[Quantity]]*Table2[[#This Row],[Cost]]</f>
        <v>538612</v>
      </c>
      <c r="J24">
        <f>Table2[[#This Row],[Quantity]]*Table2[[#This Row],[Price]]</f>
        <v>314792</v>
      </c>
      <c r="K24">
        <f>IF(Table2[[#This Row],[Quantity]]&lt;1000,0,IF(Table2[[#This Row],[Quantity]]&gt;1000,Table2[[#This Row],[Quantity]]*15%,IF(Table2[[#This Row],[Quantity]]&gt;1500,Table2[[#This Row],[Quantity]]*20%,Table2[[#This Row],[Quantity]]*25%)))</f>
        <v>216.6</v>
      </c>
      <c r="L24" s="38">
        <f>Table2[[#This Row],[Total Cost]]-Table2[[#This Row],[Discount]]</f>
        <v>538395.4</v>
      </c>
      <c r="M24" s="38">
        <f>Table2[[#This Row],[Total Revenue ]]-Table2[[#This Row],[Discount Amount]]</f>
        <v>-223603.40000000002</v>
      </c>
      <c r="N24" s="38" t="str">
        <f>IF(Table2[[#This Row],[Profit/Loss]]&gt;0,"Profit","Loss")</f>
        <v>Loss</v>
      </c>
      <c r="Q24" s="48" t="s">
        <v>1195</v>
      </c>
      <c r="R24" s="47">
        <v>114</v>
      </c>
      <c r="S24" s="47">
        <v>121</v>
      </c>
    </row>
    <row r="25" spans="1:19" x14ac:dyDescent="0.25">
      <c r="A25">
        <v>24</v>
      </c>
      <c r="B25" t="s">
        <v>214</v>
      </c>
      <c r="C25">
        <v>82</v>
      </c>
      <c r="D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5" t="s">
        <v>190</v>
      </c>
      <c r="F25">
        <v>1856</v>
      </c>
      <c r="G25">
        <v>252</v>
      </c>
      <c r="H25">
        <v>259</v>
      </c>
      <c r="I25">
        <f>Table2[[#This Row],[Quantity]]*Table2[[#This Row],[Cost]]</f>
        <v>467712</v>
      </c>
      <c r="J25">
        <f>Table2[[#This Row],[Quantity]]*Table2[[#This Row],[Price]]</f>
        <v>480704</v>
      </c>
      <c r="K25">
        <f>IF(Table2[[#This Row],[Quantity]]&lt;1000,0,IF(Table2[[#This Row],[Quantity]]&gt;1000,Table2[[#This Row],[Quantity]]*15%,IF(Table2[[#This Row],[Quantity]]&gt;1500,Table2[[#This Row],[Quantity]]*20%,Table2[[#This Row],[Quantity]]*25%)))</f>
        <v>278.39999999999998</v>
      </c>
      <c r="L25" s="38">
        <f>Table2[[#This Row],[Total Cost]]-Table2[[#This Row],[Discount]]</f>
        <v>467433.6</v>
      </c>
      <c r="M25" s="38">
        <f>Table2[[#This Row],[Total Revenue ]]-Table2[[#This Row],[Discount Amount]]</f>
        <v>13270.400000000023</v>
      </c>
      <c r="N25" s="38" t="str">
        <f>IF(Table2[[#This Row],[Profit/Loss]]&gt;0,"Profit","Loss")</f>
        <v>Profit</v>
      </c>
      <c r="Q25" s="46" t="s">
        <v>1209</v>
      </c>
      <c r="R25" s="47"/>
      <c r="S25" s="47"/>
    </row>
    <row r="26" spans="1:19" x14ac:dyDescent="0.25">
      <c r="A26">
        <v>25</v>
      </c>
      <c r="B26" t="s">
        <v>215</v>
      </c>
      <c r="C26">
        <v>70</v>
      </c>
      <c r="D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6" t="s">
        <v>192</v>
      </c>
      <c r="F26">
        <v>2408</v>
      </c>
      <c r="G26">
        <v>102</v>
      </c>
      <c r="H26">
        <v>435</v>
      </c>
      <c r="I26">
        <f>Table2[[#This Row],[Quantity]]*Table2[[#This Row],[Cost]]</f>
        <v>245616</v>
      </c>
      <c r="J26">
        <f>Table2[[#This Row],[Quantity]]*Table2[[#This Row],[Price]]</f>
        <v>1047480</v>
      </c>
      <c r="K26">
        <f>IF(Table2[[#This Row],[Quantity]]&lt;1000,0,IF(Table2[[#This Row],[Quantity]]&gt;1000,Table2[[#This Row],[Quantity]]*15%,IF(Table2[[#This Row],[Quantity]]&gt;1500,Table2[[#This Row],[Quantity]]*20%,Table2[[#This Row],[Quantity]]*25%)))</f>
        <v>361.2</v>
      </c>
      <c r="L26" s="38">
        <f>Table2[[#This Row],[Total Cost]]-Table2[[#This Row],[Discount]]</f>
        <v>245254.8</v>
      </c>
      <c r="M26" s="38">
        <f>Table2[[#This Row],[Total Revenue ]]-Table2[[#This Row],[Discount Amount]]</f>
        <v>802225.2</v>
      </c>
      <c r="N26" s="38" t="str">
        <f>IF(Table2[[#This Row],[Profit/Loss]]&gt;0,"Profit","Loss")</f>
        <v>Profit</v>
      </c>
      <c r="Q26" s="48" t="s">
        <v>1197</v>
      </c>
      <c r="R26" s="47">
        <v>72</v>
      </c>
      <c r="S26" s="47">
        <v>77</v>
      </c>
    </row>
    <row r="27" spans="1:19" x14ac:dyDescent="0.25">
      <c r="A27">
        <v>26</v>
      </c>
      <c r="B27" t="s">
        <v>216</v>
      </c>
      <c r="C27">
        <v>33</v>
      </c>
      <c r="D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7" t="s">
        <v>192</v>
      </c>
      <c r="F27">
        <v>2029</v>
      </c>
      <c r="G27">
        <v>224</v>
      </c>
      <c r="H27">
        <v>400</v>
      </c>
      <c r="I27">
        <f>Table2[[#This Row],[Quantity]]*Table2[[#This Row],[Cost]]</f>
        <v>454496</v>
      </c>
      <c r="J27">
        <f>Table2[[#This Row],[Quantity]]*Table2[[#This Row],[Price]]</f>
        <v>811600</v>
      </c>
      <c r="K27">
        <f>IF(Table2[[#This Row],[Quantity]]&lt;1000,0,IF(Table2[[#This Row],[Quantity]]&gt;1000,Table2[[#This Row],[Quantity]]*15%,IF(Table2[[#This Row],[Quantity]]&gt;1500,Table2[[#This Row],[Quantity]]*20%,Table2[[#This Row],[Quantity]]*25%)))</f>
        <v>304.34999999999997</v>
      </c>
      <c r="L27" s="38">
        <f>Table2[[#This Row],[Total Cost]]-Table2[[#This Row],[Discount]]</f>
        <v>454191.65</v>
      </c>
      <c r="M27" s="38">
        <f>Table2[[#This Row],[Total Revenue ]]-Table2[[#This Row],[Discount Amount]]</f>
        <v>357408.35</v>
      </c>
      <c r="N27" s="38" t="str">
        <f>IF(Table2[[#This Row],[Profit/Loss]]&gt;0,"Profit","Loss")</f>
        <v>Profit</v>
      </c>
      <c r="Q27" s="46" t="s">
        <v>1205</v>
      </c>
      <c r="R27" s="47"/>
      <c r="S27" s="47"/>
    </row>
    <row r="28" spans="1:19" x14ac:dyDescent="0.25">
      <c r="A28">
        <v>27</v>
      </c>
      <c r="B28" t="s">
        <v>217</v>
      </c>
      <c r="C28">
        <v>64</v>
      </c>
      <c r="D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8" t="s">
        <v>190</v>
      </c>
      <c r="F28">
        <v>1664</v>
      </c>
      <c r="G28">
        <v>380</v>
      </c>
      <c r="H28">
        <v>251</v>
      </c>
      <c r="I28">
        <f>Table2[[#This Row],[Quantity]]*Table2[[#This Row],[Cost]]</f>
        <v>632320</v>
      </c>
      <c r="J28">
        <f>Table2[[#This Row],[Quantity]]*Table2[[#This Row],[Price]]</f>
        <v>417664</v>
      </c>
      <c r="K28">
        <f>IF(Table2[[#This Row],[Quantity]]&lt;1000,0,IF(Table2[[#This Row],[Quantity]]&gt;1000,Table2[[#This Row],[Quantity]]*15%,IF(Table2[[#This Row],[Quantity]]&gt;1500,Table2[[#This Row],[Quantity]]*20%,Table2[[#This Row],[Quantity]]*25%)))</f>
        <v>249.6</v>
      </c>
      <c r="L28" s="38">
        <f>Table2[[#This Row],[Total Cost]]-Table2[[#This Row],[Discount]]</f>
        <v>632070.40000000002</v>
      </c>
      <c r="M28" s="38">
        <f>Table2[[#This Row],[Total Revenue ]]-Table2[[#This Row],[Discount Amount]]</f>
        <v>-214406.40000000002</v>
      </c>
      <c r="N28" s="38" t="str">
        <f>IF(Table2[[#This Row],[Profit/Loss]]&gt;0,"Profit","Loss")</f>
        <v>Loss</v>
      </c>
      <c r="Q28" s="48" t="s">
        <v>1193</v>
      </c>
      <c r="R28" s="47">
        <v>103</v>
      </c>
      <c r="S28" s="47">
        <v>89</v>
      </c>
    </row>
    <row r="29" spans="1:19" x14ac:dyDescent="0.25">
      <c r="A29">
        <v>28</v>
      </c>
      <c r="B29" t="s">
        <v>218</v>
      </c>
      <c r="C29">
        <v>58</v>
      </c>
      <c r="D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9" t="s">
        <v>192</v>
      </c>
      <c r="F29">
        <v>1736</v>
      </c>
      <c r="G29">
        <v>346</v>
      </c>
      <c r="H29">
        <v>467</v>
      </c>
      <c r="I29">
        <f>Table2[[#This Row],[Quantity]]*Table2[[#This Row],[Cost]]</f>
        <v>600656</v>
      </c>
      <c r="J29">
        <f>Table2[[#This Row],[Quantity]]*Table2[[#This Row],[Price]]</f>
        <v>810712</v>
      </c>
      <c r="K29">
        <f>IF(Table2[[#This Row],[Quantity]]&lt;1000,0,IF(Table2[[#This Row],[Quantity]]&gt;1000,Table2[[#This Row],[Quantity]]*15%,IF(Table2[[#This Row],[Quantity]]&gt;1500,Table2[[#This Row],[Quantity]]*20%,Table2[[#This Row],[Quantity]]*25%)))</f>
        <v>260.39999999999998</v>
      </c>
      <c r="L29" s="38">
        <f>Table2[[#This Row],[Total Cost]]-Table2[[#This Row],[Discount]]</f>
        <v>600395.6</v>
      </c>
      <c r="M29" s="38">
        <f>Table2[[#This Row],[Total Revenue ]]-Table2[[#This Row],[Discount Amount]]</f>
        <v>210316.40000000002</v>
      </c>
      <c r="N29" s="38" t="str">
        <f>IF(Table2[[#This Row],[Profit/Loss]]&gt;0,"Profit","Loss")</f>
        <v>Profit</v>
      </c>
    </row>
    <row r="30" spans="1:19" x14ac:dyDescent="0.25">
      <c r="A30">
        <v>29</v>
      </c>
      <c r="B30" t="s">
        <v>219</v>
      </c>
      <c r="C30">
        <v>42</v>
      </c>
      <c r="D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0" t="s">
        <v>190</v>
      </c>
      <c r="F30">
        <v>1417</v>
      </c>
      <c r="G30">
        <v>206</v>
      </c>
      <c r="H30">
        <v>257</v>
      </c>
      <c r="I30">
        <f>Table2[[#This Row],[Quantity]]*Table2[[#This Row],[Cost]]</f>
        <v>291902</v>
      </c>
      <c r="J30">
        <f>Table2[[#This Row],[Quantity]]*Table2[[#This Row],[Price]]</f>
        <v>364169</v>
      </c>
      <c r="K30">
        <f>IF(Table2[[#This Row],[Quantity]]&lt;1000,0,IF(Table2[[#This Row],[Quantity]]&gt;1000,Table2[[#This Row],[Quantity]]*15%,IF(Table2[[#This Row],[Quantity]]&gt;1500,Table2[[#This Row],[Quantity]]*20%,Table2[[#This Row],[Quantity]]*25%)))</f>
        <v>212.54999999999998</v>
      </c>
      <c r="L30" s="38">
        <f>Table2[[#This Row],[Total Cost]]-Table2[[#This Row],[Discount]]</f>
        <v>291689.45</v>
      </c>
      <c r="M30" s="38">
        <f>Table2[[#This Row],[Total Revenue ]]-Table2[[#This Row],[Discount Amount]]</f>
        <v>72479.549999999988</v>
      </c>
      <c r="N30" s="38" t="str">
        <f>IF(Table2[[#This Row],[Profit/Loss]]&gt;0,"Profit","Loss")</f>
        <v>Profit</v>
      </c>
    </row>
    <row r="31" spans="1:19" x14ac:dyDescent="0.25">
      <c r="A31">
        <v>30</v>
      </c>
      <c r="B31" t="s">
        <v>220</v>
      </c>
      <c r="C31">
        <v>32</v>
      </c>
      <c r="D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1" t="s">
        <v>192</v>
      </c>
      <c r="F31">
        <v>2060</v>
      </c>
      <c r="G31">
        <v>187</v>
      </c>
      <c r="H31">
        <v>447</v>
      </c>
      <c r="I31">
        <f>Table2[[#This Row],[Quantity]]*Table2[[#This Row],[Cost]]</f>
        <v>385220</v>
      </c>
      <c r="J31">
        <f>Table2[[#This Row],[Quantity]]*Table2[[#This Row],[Price]]</f>
        <v>920820</v>
      </c>
      <c r="K31">
        <f>IF(Table2[[#This Row],[Quantity]]&lt;1000,0,IF(Table2[[#This Row],[Quantity]]&gt;1000,Table2[[#This Row],[Quantity]]*15%,IF(Table2[[#This Row],[Quantity]]&gt;1500,Table2[[#This Row],[Quantity]]*20%,Table2[[#This Row],[Quantity]]*25%)))</f>
        <v>309</v>
      </c>
      <c r="L31" s="38">
        <f>Table2[[#This Row],[Total Cost]]-Table2[[#This Row],[Discount]]</f>
        <v>384911</v>
      </c>
      <c r="M31" s="38">
        <f>Table2[[#This Row],[Total Revenue ]]-Table2[[#This Row],[Discount Amount]]</f>
        <v>535909</v>
      </c>
      <c r="N31" s="38" t="str">
        <f>IF(Table2[[#This Row],[Profit/Loss]]&gt;0,"Profit","Loss")</f>
        <v>Profit</v>
      </c>
    </row>
    <row r="32" spans="1:19" x14ac:dyDescent="0.25">
      <c r="A32">
        <v>31</v>
      </c>
      <c r="B32" t="s">
        <v>221</v>
      </c>
      <c r="C32">
        <v>45</v>
      </c>
      <c r="D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2" t="s">
        <v>192</v>
      </c>
      <c r="F32">
        <v>1695</v>
      </c>
      <c r="G32">
        <v>386</v>
      </c>
      <c r="H32">
        <v>311</v>
      </c>
      <c r="I32">
        <f>Table2[[#This Row],[Quantity]]*Table2[[#This Row],[Cost]]</f>
        <v>654270</v>
      </c>
      <c r="J32">
        <f>Table2[[#This Row],[Quantity]]*Table2[[#This Row],[Price]]</f>
        <v>527145</v>
      </c>
      <c r="K32">
        <f>IF(Table2[[#This Row],[Quantity]]&lt;1000,0,IF(Table2[[#This Row],[Quantity]]&gt;1000,Table2[[#This Row],[Quantity]]*15%,IF(Table2[[#This Row],[Quantity]]&gt;1500,Table2[[#This Row],[Quantity]]*20%,Table2[[#This Row],[Quantity]]*25%)))</f>
        <v>254.25</v>
      </c>
      <c r="L32" s="38">
        <f>Table2[[#This Row],[Total Cost]]-Table2[[#This Row],[Discount]]</f>
        <v>654015.75</v>
      </c>
      <c r="M32" s="38">
        <f>Table2[[#This Row],[Total Revenue ]]-Table2[[#This Row],[Discount Amount]]</f>
        <v>-126870.75</v>
      </c>
      <c r="N32" s="38" t="str">
        <f>IF(Table2[[#This Row],[Profit/Loss]]&gt;0,"Profit","Loss")</f>
        <v>Loss</v>
      </c>
    </row>
    <row r="33" spans="1:17" x14ac:dyDescent="0.25">
      <c r="A33">
        <v>32</v>
      </c>
      <c r="B33" t="s">
        <v>222</v>
      </c>
      <c r="C33">
        <v>72</v>
      </c>
      <c r="D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3" t="s">
        <v>190</v>
      </c>
      <c r="F33">
        <v>1803</v>
      </c>
      <c r="G33">
        <v>177</v>
      </c>
      <c r="H33">
        <v>372</v>
      </c>
      <c r="I33">
        <f>Table2[[#This Row],[Quantity]]*Table2[[#This Row],[Cost]]</f>
        <v>319131</v>
      </c>
      <c r="J33">
        <f>Table2[[#This Row],[Quantity]]*Table2[[#This Row],[Price]]</f>
        <v>670716</v>
      </c>
      <c r="K33">
        <f>IF(Table2[[#This Row],[Quantity]]&lt;1000,0,IF(Table2[[#This Row],[Quantity]]&gt;1000,Table2[[#This Row],[Quantity]]*15%,IF(Table2[[#This Row],[Quantity]]&gt;1500,Table2[[#This Row],[Quantity]]*20%,Table2[[#This Row],[Quantity]]*25%)))</f>
        <v>270.45</v>
      </c>
      <c r="L33" s="38">
        <f>Table2[[#This Row],[Total Cost]]-Table2[[#This Row],[Discount]]</f>
        <v>318860.55</v>
      </c>
      <c r="M33" s="38">
        <f>Table2[[#This Row],[Total Revenue ]]-Table2[[#This Row],[Discount Amount]]</f>
        <v>351855.45</v>
      </c>
      <c r="N33" s="38" t="str">
        <f>IF(Table2[[#This Row],[Profit/Loss]]&gt;0,"Profit","Loss")</f>
        <v>Profit</v>
      </c>
      <c r="O33" s="39" t="s">
        <v>1214</v>
      </c>
      <c r="P33" s="39" t="s">
        <v>1192</v>
      </c>
    </row>
    <row r="34" spans="1:17" x14ac:dyDescent="0.25">
      <c r="A34">
        <v>33</v>
      </c>
      <c r="B34" t="s">
        <v>223</v>
      </c>
      <c r="C34">
        <v>63</v>
      </c>
      <c r="D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4" t="s">
        <v>192</v>
      </c>
      <c r="F34">
        <v>2497</v>
      </c>
      <c r="G34">
        <v>238</v>
      </c>
      <c r="H34">
        <v>399</v>
      </c>
      <c r="I34">
        <f>Table2[[#This Row],[Quantity]]*Table2[[#This Row],[Cost]]</f>
        <v>594286</v>
      </c>
      <c r="J34">
        <f>Table2[[#This Row],[Quantity]]*Table2[[#This Row],[Price]]</f>
        <v>996303</v>
      </c>
      <c r="K34">
        <f>IF(Table2[[#This Row],[Quantity]]&lt;1000,0,IF(Table2[[#This Row],[Quantity]]&gt;1000,Table2[[#This Row],[Quantity]]*15%,IF(Table2[[#This Row],[Quantity]]&gt;1500,Table2[[#This Row],[Quantity]]*20%,Table2[[#This Row],[Quantity]]*25%)))</f>
        <v>374.55</v>
      </c>
      <c r="L34" s="38">
        <f>Table2[[#This Row],[Total Cost]]-Table2[[#This Row],[Discount]]</f>
        <v>593911.44999999995</v>
      </c>
      <c r="M34" s="38">
        <f>Table2[[#This Row],[Total Revenue ]]-Table2[[#This Row],[Discount Amount]]</f>
        <v>402391.55000000005</v>
      </c>
      <c r="N34" s="38" t="str">
        <f>IF(Table2[[#This Row],[Profit/Loss]]&gt;0,"Profit","Loss")</f>
        <v>Profit</v>
      </c>
      <c r="O34" s="39" t="s">
        <v>1191</v>
      </c>
      <c r="P34" t="s">
        <v>1215</v>
      </c>
      <c r="Q34" t="s">
        <v>1216</v>
      </c>
    </row>
    <row r="35" spans="1:17" x14ac:dyDescent="0.25">
      <c r="A35">
        <v>34</v>
      </c>
      <c r="B35" t="s">
        <v>224</v>
      </c>
      <c r="C35">
        <v>82</v>
      </c>
      <c r="D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5" t="s">
        <v>192</v>
      </c>
      <c r="F35">
        <v>1190</v>
      </c>
      <c r="G35">
        <v>149</v>
      </c>
      <c r="H35">
        <v>319</v>
      </c>
      <c r="I35">
        <f>Table2[[#This Row],[Quantity]]*Table2[[#This Row],[Cost]]</f>
        <v>177310</v>
      </c>
      <c r="J35">
        <f>Table2[[#This Row],[Quantity]]*Table2[[#This Row],[Price]]</f>
        <v>379610</v>
      </c>
      <c r="K35">
        <f>IF(Table2[[#This Row],[Quantity]]&lt;1000,0,IF(Table2[[#This Row],[Quantity]]&gt;1000,Table2[[#This Row],[Quantity]]*15%,IF(Table2[[#This Row],[Quantity]]&gt;1500,Table2[[#This Row],[Quantity]]*20%,Table2[[#This Row],[Quantity]]*25%)))</f>
        <v>178.5</v>
      </c>
      <c r="L35" s="38">
        <f>Table2[[#This Row],[Total Cost]]-Table2[[#This Row],[Discount]]</f>
        <v>177131.5</v>
      </c>
      <c r="M35" s="38">
        <f>Table2[[#This Row],[Total Revenue ]]-Table2[[#This Row],[Discount Amount]]</f>
        <v>202478.5</v>
      </c>
      <c r="N35" s="38" t="str">
        <f>IF(Table2[[#This Row],[Profit/Loss]]&gt;0,"Profit","Loss")</f>
        <v>Profit</v>
      </c>
      <c r="O35" s="40" t="s">
        <v>1206</v>
      </c>
      <c r="P35" s="38">
        <v>48</v>
      </c>
      <c r="Q35" s="38">
        <v>163</v>
      </c>
    </row>
    <row r="36" spans="1:17" x14ac:dyDescent="0.25">
      <c r="A36">
        <v>35</v>
      </c>
      <c r="B36" t="s">
        <v>225</v>
      </c>
      <c r="C36">
        <v>78</v>
      </c>
      <c r="D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6" t="s">
        <v>192</v>
      </c>
      <c r="F36">
        <v>1541</v>
      </c>
      <c r="G36">
        <v>289</v>
      </c>
      <c r="H36">
        <v>338</v>
      </c>
      <c r="I36">
        <f>Table2[[#This Row],[Quantity]]*Table2[[#This Row],[Cost]]</f>
        <v>445349</v>
      </c>
      <c r="J36">
        <f>Table2[[#This Row],[Quantity]]*Table2[[#This Row],[Price]]</f>
        <v>520858</v>
      </c>
      <c r="K36">
        <f>IF(Table2[[#This Row],[Quantity]]&lt;1000,0,IF(Table2[[#This Row],[Quantity]]&gt;1000,Table2[[#This Row],[Quantity]]*15%,IF(Table2[[#This Row],[Quantity]]&gt;1500,Table2[[#This Row],[Quantity]]*20%,Table2[[#This Row],[Quantity]]*25%)))</f>
        <v>231.14999999999998</v>
      </c>
      <c r="L36" s="38">
        <f>Table2[[#This Row],[Total Cost]]-Table2[[#This Row],[Discount]]</f>
        <v>445117.85</v>
      </c>
      <c r="M36" s="38">
        <f>Table2[[#This Row],[Total Revenue ]]-Table2[[#This Row],[Discount Amount]]</f>
        <v>75740.150000000023</v>
      </c>
      <c r="N36" s="38" t="str">
        <f>IF(Table2[[#This Row],[Profit/Loss]]&gt;0,"Profit","Loss")</f>
        <v>Profit</v>
      </c>
      <c r="O36" s="40" t="s">
        <v>1208</v>
      </c>
      <c r="P36" s="38">
        <v>36</v>
      </c>
      <c r="Q36" s="38">
        <v>177</v>
      </c>
    </row>
    <row r="37" spans="1:17" x14ac:dyDescent="0.25">
      <c r="A37">
        <v>36</v>
      </c>
      <c r="B37" t="s">
        <v>226</v>
      </c>
      <c r="C37">
        <v>33</v>
      </c>
      <c r="D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7" t="s">
        <v>192</v>
      </c>
      <c r="F37">
        <v>2053</v>
      </c>
      <c r="G37">
        <v>346</v>
      </c>
      <c r="H37">
        <v>229</v>
      </c>
      <c r="I37">
        <f>Table2[[#This Row],[Quantity]]*Table2[[#This Row],[Cost]]</f>
        <v>710338</v>
      </c>
      <c r="J37">
        <f>Table2[[#This Row],[Quantity]]*Table2[[#This Row],[Price]]</f>
        <v>470137</v>
      </c>
      <c r="K37">
        <f>IF(Table2[[#This Row],[Quantity]]&lt;1000,0,IF(Table2[[#This Row],[Quantity]]&gt;1000,Table2[[#This Row],[Quantity]]*15%,IF(Table2[[#This Row],[Quantity]]&gt;1500,Table2[[#This Row],[Quantity]]*20%,Table2[[#This Row],[Quantity]]*25%)))</f>
        <v>307.95</v>
      </c>
      <c r="L37" s="38">
        <f>Table2[[#This Row],[Total Cost]]-Table2[[#This Row],[Discount]]</f>
        <v>710030.05</v>
      </c>
      <c r="M37" s="38">
        <f>Table2[[#This Row],[Total Revenue ]]-Table2[[#This Row],[Discount Amount]]</f>
        <v>-239893.05000000005</v>
      </c>
      <c r="N37" s="38" t="str">
        <f>IF(Table2[[#This Row],[Profit/Loss]]&gt;0,"Profit","Loss")</f>
        <v>Loss</v>
      </c>
      <c r="O37" s="40" t="s">
        <v>1207</v>
      </c>
      <c r="P37" s="38">
        <v>46</v>
      </c>
      <c r="Q37" s="38">
        <v>189</v>
      </c>
    </row>
    <row r="38" spans="1:17" x14ac:dyDescent="0.25">
      <c r="A38">
        <v>37</v>
      </c>
      <c r="B38" t="s">
        <v>227</v>
      </c>
      <c r="C38">
        <v>35</v>
      </c>
      <c r="D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8" t="s">
        <v>192</v>
      </c>
      <c r="F38">
        <v>2458</v>
      </c>
      <c r="G38">
        <v>164</v>
      </c>
      <c r="H38">
        <v>338</v>
      </c>
      <c r="I38">
        <f>Table2[[#This Row],[Quantity]]*Table2[[#This Row],[Cost]]</f>
        <v>403112</v>
      </c>
      <c r="J38">
        <f>Table2[[#This Row],[Quantity]]*Table2[[#This Row],[Price]]</f>
        <v>830804</v>
      </c>
      <c r="K38">
        <f>IF(Table2[[#This Row],[Quantity]]&lt;1000,0,IF(Table2[[#This Row],[Quantity]]&gt;1000,Table2[[#This Row],[Quantity]]*15%,IF(Table2[[#This Row],[Quantity]]&gt;1500,Table2[[#This Row],[Quantity]]*20%,Table2[[#This Row],[Quantity]]*25%)))</f>
        <v>368.7</v>
      </c>
      <c r="L38" s="38">
        <f>Table2[[#This Row],[Total Cost]]-Table2[[#This Row],[Discount]]</f>
        <v>402743.3</v>
      </c>
      <c r="M38" s="38">
        <f>Table2[[#This Row],[Total Revenue ]]-Table2[[#This Row],[Discount Amount]]</f>
        <v>428060.7</v>
      </c>
      <c r="N38" s="38" t="str">
        <f>IF(Table2[[#This Row],[Profit/Loss]]&gt;0,"Profit","Loss")</f>
        <v>Profit</v>
      </c>
      <c r="O38" s="40" t="s">
        <v>1209</v>
      </c>
      <c r="P38" s="38">
        <v>29</v>
      </c>
      <c r="Q38" s="38">
        <v>120</v>
      </c>
    </row>
    <row r="39" spans="1:17" x14ac:dyDescent="0.25">
      <c r="A39">
        <v>38</v>
      </c>
      <c r="B39" t="s">
        <v>228</v>
      </c>
      <c r="C39">
        <v>38</v>
      </c>
      <c r="D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9" t="s">
        <v>192</v>
      </c>
      <c r="F39">
        <v>1461</v>
      </c>
      <c r="G39">
        <v>100</v>
      </c>
      <c r="H39">
        <v>282</v>
      </c>
      <c r="I39">
        <f>Table2[[#This Row],[Quantity]]*Table2[[#This Row],[Cost]]</f>
        <v>146100</v>
      </c>
      <c r="J39">
        <f>Table2[[#This Row],[Quantity]]*Table2[[#This Row],[Price]]</f>
        <v>412002</v>
      </c>
      <c r="K39">
        <f>IF(Table2[[#This Row],[Quantity]]&lt;1000,0,IF(Table2[[#This Row],[Quantity]]&gt;1000,Table2[[#This Row],[Quantity]]*15%,IF(Table2[[#This Row],[Quantity]]&gt;1500,Table2[[#This Row],[Quantity]]*20%,Table2[[#This Row],[Quantity]]*25%)))</f>
        <v>219.15</v>
      </c>
      <c r="L39" s="38">
        <f>Table2[[#This Row],[Total Cost]]-Table2[[#This Row],[Discount]]</f>
        <v>145880.85</v>
      </c>
      <c r="M39" s="38">
        <f>Table2[[#This Row],[Total Revenue ]]-Table2[[#This Row],[Discount Amount]]</f>
        <v>266121.15000000002</v>
      </c>
      <c r="N39" s="38" t="str">
        <f>IF(Table2[[#This Row],[Profit/Loss]]&gt;0,"Profit","Loss")</f>
        <v>Profit</v>
      </c>
      <c r="O39" s="40" t="s">
        <v>1205</v>
      </c>
      <c r="P39" s="38">
        <v>39</v>
      </c>
      <c r="Q39" s="38">
        <v>153</v>
      </c>
    </row>
    <row r="40" spans="1:17" x14ac:dyDescent="0.25">
      <c r="A40">
        <v>39</v>
      </c>
      <c r="B40" t="s">
        <v>229</v>
      </c>
      <c r="C40">
        <v>75</v>
      </c>
      <c r="D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0" t="s">
        <v>192</v>
      </c>
      <c r="F40">
        <v>1113</v>
      </c>
      <c r="G40">
        <v>277</v>
      </c>
      <c r="H40">
        <v>478</v>
      </c>
      <c r="I40">
        <f>Table2[[#This Row],[Quantity]]*Table2[[#This Row],[Cost]]</f>
        <v>308301</v>
      </c>
      <c r="J40">
        <f>Table2[[#This Row],[Quantity]]*Table2[[#This Row],[Price]]</f>
        <v>532014</v>
      </c>
      <c r="K40">
        <f>IF(Table2[[#This Row],[Quantity]]&lt;1000,0,IF(Table2[[#This Row],[Quantity]]&gt;1000,Table2[[#This Row],[Quantity]]*15%,IF(Table2[[#This Row],[Quantity]]&gt;1500,Table2[[#This Row],[Quantity]]*20%,Table2[[#This Row],[Quantity]]*25%)))</f>
        <v>166.95</v>
      </c>
      <c r="L40" s="38">
        <f>Table2[[#This Row],[Total Cost]]-Table2[[#This Row],[Discount]]</f>
        <v>308134.05</v>
      </c>
      <c r="M40" s="38">
        <f>Table2[[#This Row],[Total Revenue ]]-Table2[[#This Row],[Discount Amount]]</f>
        <v>223879.95</v>
      </c>
      <c r="N40" s="38" t="str">
        <f>IF(Table2[[#This Row],[Profit/Loss]]&gt;0,"Profit","Loss")</f>
        <v>Profit</v>
      </c>
    </row>
    <row r="41" spans="1:17" x14ac:dyDescent="0.25">
      <c r="A41">
        <v>40</v>
      </c>
      <c r="B41" t="s">
        <v>230</v>
      </c>
      <c r="C41">
        <v>29</v>
      </c>
      <c r="D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1" t="s">
        <v>192</v>
      </c>
      <c r="F41">
        <v>1745</v>
      </c>
      <c r="G41">
        <v>148</v>
      </c>
      <c r="H41">
        <v>530</v>
      </c>
      <c r="I41">
        <f>Table2[[#This Row],[Quantity]]*Table2[[#This Row],[Cost]]</f>
        <v>258260</v>
      </c>
      <c r="J41">
        <f>Table2[[#This Row],[Quantity]]*Table2[[#This Row],[Price]]</f>
        <v>924850</v>
      </c>
      <c r="K41">
        <f>IF(Table2[[#This Row],[Quantity]]&lt;1000,0,IF(Table2[[#This Row],[Quantity]]&gt;1000,Table2[[#This Row],[Quantity]]*15%,IF(Table2[[#This Row],[Quantity]]&gt;1500,Table2[[#This Row],[Quantity]]*20%,Table2[[#This Row],[Quantity]]*25%)))</f>
        <v>261.75</v>
      </c>
      <c r="L41" s="38">
        <f>Table2[[#This Row],[Total Cost]]-Table2[[#This Row],[Discount]]</f>
        <v>257998.25</v>
      </c>
      <c r="M41" s="38">
        <f>Table2[[#This Row],[Total Revenue ]]-Table2[[#This Row],[Discount Amount]]</f>
        <v>666851.75</v>
      </c>
      <c r="N41" s="38" t="str">
        <f>IF(Table2[[#This Row],[Profit/Loss]]&gt;0,"Profit","Loss")</f>
        <v>Profit</v>
      </c>
    </row>
    <row r="42" spans="1:17" x14ac:dyDescent="0.25">
      <c r="A42">
        <v>41</v>
      </c>
      <c r="B42" t="s">
        <v>231</v>
      </c>
      <c r="C42">
        <v>58</v>
      </c>
      <c r="D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2" t="s">
        <v>190</v>
      </c>
      <c r="F42">
        <v>2350</v>
      </c>
      <c r="G42">
        <v>313</v>
      </c>
      <c r="H42">
        <v>480</v>
      </c>
      <c r="I42">
        <f>Table2[[#This Row],[Quantity]]*Table2[[#This Row],[Cost]]</f>
        <v>735550</v>
      </c>
      <c r="J42">
        <f>Table2[[#This Row],[Quantity]]*Table2[[#This Row],[Price]]</f>
        <v>1128000</v>
      </c>
      <c r="K42">
        <f>IF(Table2[[#This Row],[Quantity]]&lt;1000,0,IF(Table2[[#This Row],[Quantity]]&gt;1000,Table2[[#This Row],[Quantity]]*15%,IF(Table2[[#This Row],[Quantity]]&gt;1500,Table2[[#This Row],[Quantity]]*20%,Table2[[#This Row],[Quantity]]*25%)))</f>
        <v>352.5</v>
      </c>
      <c r="L42" s="38">
        <f>Table2[[#This Row],[Total Cost]]-Table2[[#This Row],[Discount]]</f>
        <v>735197.5</v>
      </c>
      <c r="M42" s="38">
        <f>Table2[[#This Row],[Total Revenue ]]-Table2[[#This Row],[Discount Amount]]</f>
        <v>392802.5</v>
      </c>
      <c r="N42" s="38" t="str">
        <f>IF(Table2[[#This Row],[Profit/Loss]]&gt;0,"Profit","Loss")</f>
        <v>Profit</v>
      </c>
    </row>
    <row r="43" spans="1:17" x14ac:dyDescent="0.25">
      <c r="A43">
        <v>42</v>
      </c>
      <c r="B43" t="s">
        <v>232</v>
      </c>
      <c r="C43">
        <v>33</v>
      </c>
      <c r="D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3" t="s">
        <v>190</v>
      </c>
      <c r="F43">
        <v>1609</v>
      </c>
      <c r="G43">
        <v>196</v>
      </c>
      <c r="H43">
        <v>411</v>
      </c>
      <c r="I43">
        <f>Table2[[#This Row],[Quantity]]*Table2[[#This Row],[Cost]]</f>
        <v>315364</v>
      </c>
      <c r="J43">
        <f>Table2[[#This Row],[Quantity]]*Table2[[#This Row],[Price]]</f>
        <v>661299</v>
      </c>
      <c r="K43">
        <f>IF(Table2[[#This Row],[Quantity]]&lt;1000,0,IF(Table2[[#This Row],[Quantity]]&gt;1000,Table2[[#This Row],[Quantity]]*15%,IF(Table2[[#This Row],[Quantity]]&gt;1500,Table2[[#This Row],[Quantity]]*20%,Table2[[#This Row],[Quantity]]*25%)))</f>
        <v>241.35</v>
      </c>
      <c r="L43" s="38">
        <f>Table2[[#This Row],[Total Cost]]-Table2[[#This Row],[Discount]]</f>
        <v>315122.65000000002</v>
      </c>
      <c r="M43" s="38">
        <f>Table2[[#This Row],[Total Revenue ]]-Table2[[#This Row],[Discount Amount]]</f>
        <v>346176.35</v>
      </c>
      <c r="N43" s="38" t="str">
        <f>IF(Table2[[#This Row],[Profit/Loss]]&gt;0,"Profit","Loss")</f>
        <v>Profit</v>
      </c>
    </row>
    <row r="44" spans="1:17" x14ac:dyDescent="0.25">
      <c r="A44">
        <v>43</v>
      </c>
      <c r="B44" t="s">
        <v>233</v>
      </c>
      <c r="C44">
        <v>77</v>
      </c>
      <c r="D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4" t="s">
        <v>190</v>
      </c>
      <c r="F44">
        <v>1788</v>
      </c>
      <c r="G44">
        <v>302</v>
      </c>
      <c r="H44">
        <v>204</v>
      </c>
      <c r="I44">
        <f>Table2[[#This Row],[Quantity]]*Table2[[#This Row],[Cost]]</f>
        <v>539976</v>
      </c>
      <c r="J44">
        <f>Table2[[#This Row],[Quantity]]*Table2[[#This Row],[Price]]</f>
        <v>364752</v>
      </c>
      <c r="K44">
        <f>IF(Table2[[#This Row],[Quantity]]&lt;1000,0,IF(Table2[[#This Row],[Quantity]]&gt;1000,Table2[[#This Row],[Quantity]]*15%,IF(Table2[[#This Row],[Quantity]]&gt;1500,Table2[[#This Row],[Quantity]]*20%,Table2[[#This Row],[Quantity]]*25%)))</f>
        <v>268.2</v>
      </c>
      <c r="L44" s="38">
        <f>Table2[[#This Row],[Total Cost]]-Table2[[#This Row],[Discount]]</f>
        <v>539707.80000000005</v>
      </c>
      <c r="M44" s="38">
        <f>Table2[[#This Row],[Total Revenue ]]-Table2[[#This Row],[Discount Amount]]</f>
        <v>-174955.80000000005</v>
      </c>
      <c r="N44" s="38" t="str">
        <f>IF(Table2[[#This Row],[Profit/Loss]]&gt;0,"Profit","Loss")</f>
        <v>Loss</v>
      </c>
    </row>
    <row r="45" spans="1:17" x14ac:dyDescent="0.25">
      <c r="A45">
        <v>44</v>
      </c>
      <c r="B45" t="s">
        <v>234</v>
      </c>
      <c r="C45">
        <v>42</v>
      </c>
      <c r="D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5" t="s">
        <v>190</v>
      </c>
      <c r="F45">
        <v>1698</v>
      </c>
      <c r="G45">
        <v>296</v>
      </c>
      <c r="H45">
        <v>536</v>
      </c>
      <c r="I45">
        <f>Table2[[#This Row],[Quantity]]*Table2[[#This Row],[Cost]]</f>
        <v>502608</v>
      </c>
      <c r="J45">
        <f>Table2[[#This Row],[Quantity]]*Table2[[#This Row],[Price]]</f>
        <v>910128</v>
      </c>
      <c r="K45">
        <f>IF(Table2[[#This Row],[Quantity]]&lt;1000,0,IF(Table2[[#This Row],[Quantity]]&gt;1000,Table2[[#This Row],[Quantity]]*15%,IF(Table2[[#This Row],[Quantity]]&gt;1500,Table2[[#This Row],[Quantity]]*20%,Table2[[#This Row],[Quantity]]*25%)))</f>
        <v>254.7</v>
      </c>
      <c r="L45" s="38">
        <f>Table2[[#This Row],[Total Cost]]-Table2[[#This Row],[Discount]]</f>
        <v>502353.3</v>
      </c>
      <c r="M45" s="38">
        <f>Table2[[#This Row],[Total Revenue ]]-Table2[[#This Row],[Discount Amount]]</f>
        <v>407774.7</v>
      </c>
      <c r="N45" s="38" t="str">
        <f>IF(Table2[[#This Row],[Profit/Loss]]&gt;0,"Profit","Loss")</f>
        <v>Profit</v>
      </c>
    </row>
    <row r="46" spans="1:17" x14ac:dyDescent="0.25">
      <c r="A46">
        <v>45</v>
      </c>
      <c r="B46" t="s">
        <v>235</v>
      </c>
      <c r="C46">
        <v>57</v>
      </c>
      <c r="D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6" t="s">
        <v>192</v>
      </c>
      <c r="F46">
        <v>2081</v>
      </c>
      <c r="G46">
        <v>378</v>
      </c>
      <c r="H46">
        <v>433</v>
      </c>
      <c r="I46">
        <f>Table2[[#This Row],[Quantity]]*Table2[[#This Row],[Cost]]</f>
        <v>786618</v>
      </c>
      <c r="J46">
        <f>Table2[[#This Row],[Quantity]]*Table2[[#This Row],[Price]]</f>
        <v>901073</v>
      </c>
      <c r="K46">
        <f>IF(Table2[[#This Row],[Quantity]]&lt;1000,0,IF(Table2[[#This Row],[Quantity]]&gt;1000,Table2[[#This Row],[Quantity]]*15%,IF(Table2[[#This Row],[Quantity]]&gt;1500,Table2[[#This Row],[Quantity]]*20%,Table2[[#This Row],[Quantity]]*25%)))</f>
        <v>312.14999999999998</v>
      </c>
      <c r="L46" s="38">
        <f>Table2[[#This Row],[Total Cost]]-Table2[[#This Row],[Discount]]</f>
        <v>786305.85</v>
      </c>
      <c r="M46" s="38">
        <f>Table2[[#This Row],[Total Revenue ]]-Table2[[#This Row],[Discount Amount]]</f>
        <v>114767.15000000002</v>
      </c>
      <c r="N46" s="38" t="str">
        <f>IF(Table2[[#This Row],[Profit/Loss]]&gt;0,"Profit","Loss")</f>
        <v>Profit</v>
      </c>
    </row>
    <row r="47" spans="1:17" x14ac:dyDescent="0.25">
      <c r="A47">
        <v>46</v>
      </c>
      <c r="B47" t="s">
        <v>236</v>
      </c>
      <c r="C47">
        <v>65</v>
      </c>
      <c r="D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7" t="s">
        <v>190</v>
      </c>
      <c r="F47">
        <v>1729</v>
      </c>
      <c r="G47">
        <v>129</v>
      </c>
      <c r="H47">
        <v>307</v>
      </c>
      <c r="I47">
        <f>Table2[[#This Row],[Quantity]]*Table2[[#This Row],[Cost]]</f>
        <v>223041</v>
      </c>
      <c r="J47">
        <f>Table2[[#This Row],[Quantity]]*Table2[[#This Row],[Price]]</f>
        <v>530803</v>
      </c>
      <c r="K47">
        <f>IF(Table2[[#This Row],[Quantity]]&lt;1000,0,IF(Table2[[#This Row],[Quantity]]&gt;1000,Table2[[#This Row],[Quantity]]*15%,IF(Table2[[#This Row],[Quantity]]&gt;1500,Table2[[#This Row],[Quantity]]*20%,Table2[[#This Row],[Quantity]]*25%)))</f>
        <v>259.34999999999997</v>
      </c>
      <c r="L47" s="38">
        <f>Table2[[#This Row],[Total Cost]]-Table2[[#This Row],[Discount]]</f>
        <v>222781.65</v>
      </c>
      <c r="M47" s="38">
        <f>Table2[[#This Row],[Total Revenue ]]-Table2[[#This Row],[Discount Amount]]</f>
        <v>308021.34999999998</v>
      </c>
      <c r="N47" s="38" t="str">
        <f>IF(Table2[[#This Row],[Profit/Loss]]&gt;0,"Profit","Loss")</f>
        <v>Profit</v>
      </c>
    </row>
    <row r="48" spans="1:17" x14ac:dyDescent="0.25">
      <c r="A48">
        <v>47</v>
      </c>
      <c r="B48" t="s">
        <v>237</v>
      </c>
      <c r="C48">
        <v>30</v>
      </c>
      <c r="D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8" t="s">
        <v>192</v>
      </c>
      <c r="F48">
        <v>1758</v>
      </c>
      <c r="G48">
        <v>133</v>
      </c>
      <c r="H48">
        <v>252</v>
      </c>
      <c r="I48">
        <f>Table2[[#This Row],[Quantity]]*Table2[[#This Row],[Cost]]</f>
        <v>233814</v>
      </c>
      <c r="J48">
        <f>Table2[[#This Row],[Quantity]]*Table2[[#This Row],[Price]]</f>
        <v>443016</v>
      </c>
      <c r="K48">
        <f>IF(Table2[[#This Row],[Quantity]]&lt;1000,0,IF(Table2[[#This Row],[Quantity]]&gt;1000,Table2[[#This Row],[Quantity]]*15%,IF(Table2[[#This Row],[Quantity]]&gt;1500,Table2[[#This Row],[Quantity]]*20%,Table2[[#This Row],[Quantity]]*25%)))</f>
        <v>263.7</v>
      </c>
      <c r="L48" s="38">
        <f>Table2[[#This Row],[Total Cost]]-Table2[[#This Row],[Discount]]</f>
        <v>233550.3</v>
      </c>
      <c r="M48" s="38">
        <f>Table2[[#This Row],[Total Revenue ]]-Table2[[#This Row],[Discount Amount]]</f>
        <v>209465.7</v>
      </c>
      <c r="N48" s="38" t="str">
        <f>IF(Table2[[#This Row],[Profit/Loss]]&gt;0,"Profit","Loss")</f>
        <v>Profit</v>
      </c>
    </row>
    <row r="49" spans="1:14" x14ac:dyDescent="0.25">
      <c r="A49">
        <v>48</v>
      </c>
      <c r="B49" t="s">
        <v>238</v>
      </c>
      <c r="C49">
        <v>67</v>
      </c>
      <c r="D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9" t="s">
        <v>192</v>
      </c>
      <c r="F49">
        <v>1242</v>
      </c>
      <c r="G49">
        <v>304</v>
      </c>
      <c r="H49">
        <v>378</v>
      </c>
      <c r="I49">
        <f>Table2[[#This Row],[Quantity]]*Table2[[#This Row],[Cost]]</f>
        <v>377568</v>
      </c>
      <c r="J49">
        <f>Table2[[#This Row],[Quantity]]*Table2[[#This Row],[Price]]</f>
        <v>469476</v>
      </c>
      <c r="K49">
        <f>IF(Table2[[#This Row],[Quantity]]&lt;1000,0,IF(Table2[[#This Row],[Quantity]]&gt;1000,Table2[[#This Row],[Quantity]]*15%,IF(Table2[[#This Row],[Quantity]]&gt;1500,Table2[[#This Row],[Quantity]]*20%,Table2[[#This Row],[Quantity]]*25%)))</f>
        <v>186.29999999999998</v>
      </c>
      <c r="L49" s="38">
        <f>Table2[[#This Row],[Total Cost]]-Table2[[#This Row],[Discount]]</f>
        <v>377381.7</v>
      </c>
      <c r="M49" s="38">
        <f>Table2[[#This Row],[Total Revenue ]]-Table2[[#This Row],[Discount Amount]]</f>
        <v>92094.299999999988</v>
      </c>
      <c r="N49" s="38" t="str">
        <f>IF(Table2[[#This Row],[Profit/Loss]]&gt;0,"Profit","Loss")</f>
        <v>Profit</v>
      </c>
    </row>
    <row r="50" spans="1:14" x14ac:dyDescent="0.25">
      <c r="A50">
        <v>49</v>
      </c>
      <c r="B50" t="s">
        <v>239</v>
      </c>
      <c r="C50">
        <v>73</v>
      </c>
      <c r="D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0" t="s">
        <v>192</v>
      </c>
      <c r="F50">
        <v>1712</v>
      </c>
      <c r="G50">
        <v>366</v>
      </c>
      <c r="H50">
        <v>446</v>
      </c>
      <c r="I50">
        <f>Table2[[#This Row],[Quantity]]*Table2[[#This Row],[Cost]]</f>
        <v>626592</v>
      </c>
      <c r="J50">
        <f>Table2[[#This Row],[Quantity]]*Table2[[#This Row],[Price]]</f>
        <v>763552</v>
      </c>
      <c r="K50">
        <f>IF(Table2[[#This Row],[Quantity]]&lt;1000,0,IF(Table2[[#This Row],[Quantity]]&gt;1000,Table2[[#This Row],[Quantity]]*15%,IF(Table2[[#This Row],[Quantity]]&gt;1500,Table2[[#This Row],[Quantity]]*20%,Table2[[#This Row],[Quantity]]*25%)))</f>
        <v>256.8</v>
      </c>
      <c r="L50" s="38">
        <f>Table2[[#This Row],[Total Cost]]-Table2[[#This Row],[Discount]]</f>
        <v>626335.19999999995</v>
      </c>
      <c r="M50" s="38">
        <f>Table2[[#This Row],[Total Revenue ]]-Table2[[#This Row],[Discount Amount]]</f>
        <v>137216.80000000005</v>
      </c>
      <c r="N50" s="38" t="str">
        <f>IF(Table2[[#This Row],[Profit/Loss]]&gt;0,"Profit","Loss")</f>
        <v>Profit</v>
      </c>
    </row>
    <row r="51" spans="1:14" x14ac:dyDescent="0.25">
      <c r="A51">
        <v>50</v>
      </c>
      <c r="B51" t="s">
        <v>240</v>
      </c>
      <c r="C51">
        <v>39</v>
      </c>
      <c r="D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" t="s">
        <v>190</v>
      </c>
      <c r="F51">
        <v>1221</v>
      </c>
      <c r="G51">
        <v>381</v>
      </c>
      <c r="H51">
        <v>277</v>
      </c>
      <c r="I51">
        <f>Table2[[#This Row],[Quantity]]*Table2[[#This Row],[Cost]]</f>
        <v>465201</v>
      </c>
      <c r="J51">
        <f>Table2[[#This Row],[Quantity]]*Table2[[#This Row],[Price]]</f>
        <v>338217</v>
      </c>
      <c r="K51">
        <f>IF(Table2[[#This Row],[Quantity]]&lt;1000,0,IF(Table2[[#This Row],[Quantity]]&gt;1000,Table2[[#This Row],[Quantity]]*15%,IF(Table2[[#This Row],[Quantity]]&gt;1500,Table2[[#This Row],[Quantity]]*20%,Table2[[#This Row],[Quantity]]*25%)))</f>
        <v>183.15</v>
      </c>
      <c r="L51" s="38">
        <f>Table2[[#This Row],[Total Cost]]-Table2[[#This Row],[Discount]]</f>
        <v>465017.85</v>
      </c>
      <c r="M51" s="38">
        <f>Table2[[#This Row],[Total Revenue ]]-Table2[[#This Row],[Discount Amount]]</f>
        <v>-126800.84999999998</v>
      </c>
      <c r="N51" s="38" t="str">
        <f>IF(Table2[[#This Row],[Profit/Loss]]&gt;0,"Profit","Loss")</f>
        <v>Loss</v>
      </c>
    </row>
    <row r="52" spans="1:14" x14ac:dyDescent="0.25">
      <c r="A52">
        <v>51</v>
      </c>
      <c r="B52" t="s">
        <v>241</v>
      </c>
      <c r="C52">
        <v>57</v>
      </c>
      <c r="D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2" t="s">
        <v>192</v>
      </c>
      <c r="F52">
        <v>1883</v>
      </c>
      <c r="G52">
        <v>270</v>
      </c>
      <c r="H52">
        <v>371</v>
      </c>
      <c r="I52">
        <f>Table2[[#This Row],[Quantity]]*Table2[[#This Row],[Cost]]</f>
        <v>508410</v>
      </c>
      <c r="J52">
        <f>Table2[[#This Row],[Quantity]]*Table2[[#This Row],[Price]]</f>
        <v>698593</v>
      </c>
      <c r="K52">
        <f>IF(Table2[[#This Row],[Quantity]]&lt;1000,0,IF(Table2[[#This Row],[Quantity]]&gt;1000,Table2[[#This Row],[Quantity]]*15%,IF(Table2[[#This Row],[Quantity]]&gt;1500,Table2[[#This Row],[Quantity]]*20%,Table2[[#This Row],[Quantity]]*25%)))</f>
        <v>282.45</v>
      </c>
      <c r="L52" s="38">
        <f>Table2[[#This Row],[Total Cost]]-Table2[[#This Row],[Discount]]</f>
        <v>508127.55</v>
      </c>
      <c r="M52" s="38">
        <f>Table2[[#This Row],[Total Revenue ]]-Table2[[#This Row],[Discount Amount]]</f>
        <v>190465.45</v>
      </c>
      <c r="N52" s="38" t="str">
        <f>IF(Table2[[#This Row],[Profit/Loss]]&gt;0,"Profit","Loss")</f>
        <v>Profit</v>
      </c>
    </row>
    <row r="53" spans="1:14" x14ac:dyDescent="0.25">
      <c r="A53">
        <v>52</v>
      </c>
      <c r="B53" t="s">
        <v>242</v>
      </c>
      <c r="C53">
        <v>46</v>
      </c>
      <c r="D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3" t="s">
        <v>190</v>
      </c>
      <c r="F53">
        <v>1139</v>
      </c>
      <c r="G53">
        <v>326</v>
      </c>
      <c r="H53">
        <v>303</v>
      </c>
      <c r="I53">
        <f>Table2[[#This Row],[Quantity]]*Table2[[#This Row],[Cost]]</f>
        <v>371314</v>
      </c>
      <c r="J53">
        <f>Table2[[#This Row],[Quantity]]*Table2[[#This Row],[Price]]</f>
        <v>345117</v>
      </c>
      <c r="K53">
        <f>IF(Table2[[#This Row],[Quantity]]&lt;1000,0,IF(Table2[[#This Row],[Quantity]]&gt;1000,Table2[[#This Row],[Quantity]]*15%,IF(Table2[[#This Row],[Quantity]]&gt;1500,Table2[[#This Row],[Quantity]]*20%,Table2[[#This Row],[Quantity]]*25%)))</f>
        <v>170.85</v>
      </c>
      <c r="L53" s="38">
        <f>Table2[[#This Row],[Total Cost]]-Table2[[#This Row],[Discount]]</f>
        <v>371143.15</v>
      </c>
      <c r="M53" s="38">
        <f>Table2[[#This Row],[Total Revenue ]]-Table2[[#This Row],[Discount Amount]]</f>
        <v>-26026.150000000023</v>
      </c>
      <c r="N53" s="38" t="str">
        <f>IF(Table2[[#This Row],[Profit/Loss]]&gt;0,"Profit","Loss")</f>
        <v>Loss</v>
      </c>
    </row>
    <row r="54" spans="1:14" x14ac:dyDescent="0.25">
      <c r="A54">
        <v>53</v>
      </c>
      <c r="B54" t="s">
        <v>243</v>
      </c>
      <c r="C54">
        <v>65</v>
      </c>
      <c r="D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4" t="s">
        <v>190</v>
      </c>
      <c r="F54">
        <v>1009</v>
      </c>
      <c r="G54">
        <v>201</v>
      </c>
      <c r="H54">
        <v>545</v>
      </c>
      <c r="I54">
        <f>Table2[[#This Row],[Quantity]]*Table2[[#This Row],[Cost]]</f>
        <v>202809</v>
      </c>
      <c r="J54">
        <f>Table2[[#This Row],[Quantity]]*Table2[[#This Row],[Price]]</f>
        <v>549905</v>
      </c>
      <c r="K54">
        <f>IF(Table2[[#This Row],[Quantity]]&lt;1000,0,IF(Table2[[#This Row],[Quantity]]&gt;1000,Table2[[#This Row],[Quantity]]*15%,IF(Table2[[#This Row],[Quantity]]&gt;1500,Table2[[#This Row],[Quantity]]*20%,Table2[[#This Row],[Quantity]]*25%)))</f>
        <v>151.35</v>
      </c>
      <c r="L54" s="38">
        <f>Table2[[#This Row],[Total Cost]]-Table2[[#This Row],[Discount]]</f>
        <v>202657.65</v>
      </c>
      <c r="M54" s="38">
        <f>Table2[[#This Row],[Total Revenue ]]-Table2[[#This Row],[Discount Amount]]</f>
        <v>347247.35</v>
      </c>
      <c r="N54" s="38" t="str">
        <f>IF(Table2[[#This Row],[Profit/Loss]]&gt;0,"Profit","Loss")</f>
        <v>Profit</v>
      </c>
    </row>
    <row r="55" spans="1:14" x14ac:dyDescent="0.25">
      <c r="A55">
        <v>54</v>
      </c>
      <c r="B55" t="s">
        <v>244</v>
      </c>
      <c r="C55">
        <v>54</v>
      </c>
      <c r="D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5" t="s">
        <v>190</v>
      </c>
      <c r="F55">
        <v>1766</v>
      </c>
      <c r="G55">
        <v>196</v>
      </c>
      <c r="H55">
        <v>533</v>
      </c>
      <c r="I55">
        <f>Table2[[#This Row],[Quantity]]*Table2[[#This Row],[Cost]]</f>
        <v>346136</v>
      </c>
      <c r="J55">
        <f>Table2[[#This Row],[Quantity]]*Table2[[#This Row],[Price]]</f>
        <v>941278</v>
      </c>
      <c r="K55">
        <f>IF(Table2[[#This Row],[Quantity]]&lt;1000,0,IF(Table2[[#This Row],[Quantity]]&gt;1000,Table2[[#This Row],[Quantity]]*15%,IF(Table2[[#This Row],[Quantity]]&gt;1500,Table2[[#This Row],[Quantity]]*20%,Table2[[#This Row],[Quantity]]*25%)))</f>
        <v>264.89999999999998</v>
      </c>
      <c r="L55" s="38">
        <f>Table2[[#This Row],[Total Cost]]-Table2[[#This Row],[Discount]]</f>
        <v>345871.1</v>
      </c>
      <c r="M55" s="38">
        <f>Table2[[#This Row],[Total Revenue ]]-Table2[[#This Row],[Discount Amount]]</f>
        <v>595406.9</v>
      </c>
      <c r="N55" s="38" t="str">
        <f>IF(Table2[[#This Row],[Profit/Loss]]&gt;0,"Profit","Loss")</f>
        <v>Profit</v>
      </c>
    </row>
    <row r="56" spans="1:14" x14ac:dyDescent="0.25">
      <c r="A56">
        <v>55</v>
      </c>
      <c r="B56" t="s">
        <v>245</v>
      </c>
      <c r="C56">
        <v>73</v>
      </c>
      <c r="D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6" t="s">
        <v>190</v>
      </c>
      <c r="F56">
        <v>1932</v>
      </c>
      <c r="G56">
        <v>280</v>
      </c>
      <c r="H56">
        <v>338</v>
      </c>
      <c r="I56">
        <f>Table2[[#This Row],[Quantity]]*Table2[[#This Row],[Cost]]</f>
        <v>540960</v>
      </c>
      <c r="J56">
        <f>Table2[[#This Row],[Quantity]]*Table2[[#This Row],[Price]]</f>
        <v>653016</v>
      </c>
      <c r="K56">
        <f>IF(Table2[[#This Row],[Quantity]]&lt;1000,0,IF(Table2[[#This Row],[Quantity]]&gt;1000,Table2[[#This Row],[Quantity]]*15%,IF(Table2[[#This Row],[Quantity]]&gt;1500,Table2[[#This Row],[Quantity]]*20%,Table2[[#This Row],[Quantity]]*25%)))</f>
        <v>289.8</v>
      </c>
      <c r="L56" s="38">
        <f>Table2[[#This Row],[Total Cost]]-Table2[[#This Row],[Discount]]</f>
        <v>540670.19999999995</v>
      </c>
      <c r="M56" s="38">
        <f>Table2[[#This Row],[Total Revenue ]]-Table2[[#This Row],[Discount Amount]]</f>
        <v>112345.80000000005</v>
      </c>
      <c r="N56" s="38" t="str">
        <f>IF(Table2[[#This Row],[Profit/Loss]]&gt;0,"Profit","Loss")</f>
        <v>Profit</v>
      </c>
    </row>
    <row r="57" spans="1:14" x14ac:dyDescent="0.25">
      <c r="A57">
        <v>56</v>
      </c>
      <c r="B57" t="s">
        <v>246</v>
      </c>
      <c r="C57">
        <v>62</v>
      </c>
      <c r="D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7" t="s">
        <v>192</v>
      </c>
      <c r="F57">
        <v>2369</v>
      </c>
      <c r="G57">
        <v>363</v>
      </c>
      <c r="H57">
        <v>498</v>
      </c>
      <c r="I57">
        <f>Table2[[#This Row],[Quantity]]*Table2[[#This Row],[Cost]]</f>
        <v>859947</v>
      </c>
      <c r="J57">
        <f>Table2[[#This Row],[Quantity]]*Table2[[#This Row],[Price]]</f>
        <v>1179762</v>
      </c>
      <c r="K57">
        <f>IF(Table2[[#This Row],[Quantity]]&lt;1000,0,IF(Table2[[#This Row],[Quantity]]&gt;1000,Table2[[#This Row],[Quantity]]*15%,IF(Table2[[#This Row],[Quantity]]&gt;1500,Table2[[#This Row],[Quantity]]*20%,Table2[[#This Row],[Quantity]]*25%)))</f>
        <v>355.34999999999997</v>
      </c>
      <c r="L57" s="38">
        <f>Table2[[#This Row],[Total Cost]]-Table2[[#This Row],[Discount]]</f>
        <v>859591.65</v>
      </c>
      <c r="M57" s="38">
        <f>Table2[[#This Row],[Total Revenue ]]-Table2[[#This Row],[Discount Amount]]</f>
        <v>320170.34999999998</v>
      </c>
      <c r="N57" s="38" t="str">
        <f>IF(Table2[[#This Row],[Profit/Loss]]&gt;0,"Profit","Loss")</f>
        <v>Profit</v>
      </c>
    </row>
    <row r="58" spans="1:14" x14ac:dyDescent="0.25">
      <c r="A58">
        <v>57</v>
      </c>
      <c r="B58" t="s">
        <v>247</v>
      </c>
      <c r="C58">
        <v>72</v>
      </c>
      <c r="D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8" t="s">
        <v>190</v>
      </c>
      <c r="F58">
        <v>1664</v>
      </c>
      <c r="G58">
        <v>387</v>
      </c>
      <c r="H58">
        <v>510</v>
      </c>
      <c r="I58">
        <f>Table2[[#This Row],[Quantity]]*Table2[[#This Row],[Cost]]</f>
        <v>643968</v>
      </c>
      <c r="J58">
        <f>Table2[[#This Row],[Quantity]]*Table2[[#This Row],[Price]]</f>
        <v>848640</v>
      </c>
      <c r="K58">
        <f>IF(Table2[[#This Row],[Quantity]]&lt;1000,0,IF(Table2[[#This Row],[Quantity]]&gt;1000,Table2[[#This Row],[Quantity]]*15%,IF(Table2[[#This Row],[Quantity]]&gt;1500,Table2[[#This Row],[Quantity]]*20%,Table2[[#This Row],[Quantity]]*25%)))</f>
        <v>249.6</v>
      </c>
      <c r="L58" s="38">
        <f>Table2[[#This Row],[Total Cost]]-Table2[[#This Row],[Discount]]</f>
        <v>643718.40000000002</v>
      </c>
      <c r="M58" s="38">
        <f>Table2[[#This Row],[Total Revenue ]]-Table2[[#This Row],[Discount Amount]]</f>
        <v>204921.59999999998</v>
      </c>
      <c r="N58" s="38" t="str">
        <f>IF(Table2[[#This Row],[Profit/Loss]]&gt;0,"Profit","Loss")</f>
        <v>Profit</v>
      </c>
    </row>
    <row r="59" spans="1:14" x14ac:dyDescent="0.25">
      <c r="A59">
        <v>58</v>
      </c>
      <c r="B59" t="s">
        <v>248</v>
      </c>
      <c r="C59">
        <v>24</v>
      </c>
      <c r="D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9" t="s">
        <v>190</v>
      </c>
      <c r="F59">
        <v>1855</v>
      </c>
      <c r="G59">
        <v>287</v>
      </c>
      <c r="H59">
        <v>242</v>
      </c>
      <c r="I59">
        <f>Table2[[#This Row],[Quantity]]*Table2[[#This Row],[Cost]]</f>
        <v>532385</v>
      </c>
      <c r="J59">
        <f>Table2[[#This Row],[Quantity]]*Table2[[#This Row],[Price]]</f>
        <v>448910</v>
      </c>
      <c r="K59">
        <f>IF(Table2[[#This Row],[Quantity]]&lt;1000,0,IF(Table2[[#This Row],[Quantity]]&gt;1000,Table2[[#This Row],[Quantity]]*15%,IF(Table2[[#This Row],[Quantity]]&gt;1500,Table2[[#This Row],[Quantity]]*20%,Table2[[#This Row],[Quantity]]*25%)))</f>
        <v>278.25</v>
      </c>
      <c r="L59" s="38">
        <f>Table2[[#This Row],[Total Cost]]-Table2[[#This Row],[Discount]]</f>
        <v>532106.75</v>
      </c>
      <c r="M59" s="38">
        <f>Table2[[#This Row],[Total Revenue ]]-Table2[[#This Row],[Discount Amount]]</f>
        <v>-83196.75</v>
      </c>
      <c r="N59" s="38" t="str">
        <f>IF(Table2[[#This Row],[Profit/Loss]]&gt;0,"Profit","Loss")</f>
        <v>Loss</v>
      </c>
    </row>
    <row r="60" spans="1:14" x14ac:dyDescent="0.25">
      <c r="A60">
        <v>59</v>
      </c>
      <c r="B60" t="s">
        <v>249</v>
      </c>
      <c r="C60">
        <v>30</v>
      </c>
      <c r="D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0" t="s">
        <v>190</v>
      </c>
      <c r="F60">
        <v>1420</v>
      </c>
      <c r="G60">
        <v>129</v>
      </c>
      <c r="H60">
        <v>444</v>
      </c>
      <c r="I60">
        <f>Table2[[#This Row],[Quantity]]*Table2[[#This Row],[Cost]]</f>
        <v>183180</v>
      </c>
      <c r="J60">
        <f>Table2[[#This Row],[Quantity]]*Table2[[#This Row],[Price]]</f>
        <v>630480</v>
      </c>
      <c r="K60">
        <f>IF(Table2[[#This Row],[Quantity]]&lt;1000,0,IF(Table2[[#This Row],[Quantity]]&gt;1000,Table2[[#This Row],[Quantity]]*15%,IF(Table2[[#This Row],[Quantity]]&gt;1500,Table2[[#This Row],[Quantity]]*20%,Table2[[#This Row],[Quantity]]*25%)))</f>
        <v>213</v>
      </c>
      <c r="L60" s="38">
        <f>Table2[[#This Row],[Total Cost]]-Table2[[#This Row],[Discount]]</f>
        <v>182967</v>
      </c>
      <c r="M60" s="38">
        <f>Table2[[#This Row],[Total Revenue ]]-Table2[[#This Row],[Discount Amount]]</f>
        <v>447513</v>
      </c>
      <c r="N60" s="38" t="str">
        <f>IF(Table2[[#This Row],[Profit/Loss]]&gt;0,"Profit","Loss")</f>
        <v>Profit</v>
      </c>
    </row>
    <row r="61" spans="1:14" x14ac:dyDescent="0.25">
      <c r="A61">
        <v>60</v>
      </c>
      <c r="B61" t="s">
        <v>250</v>
      </c>
      <c r="C61">
        <v>54</v>
      </c>
      <c r="D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1" t="s">
        <v>190</v>
      </c>
      <c r="F61">
        <v>1604</v>
      </c>
      <c r="G61">
        <v>113</v>
      </c>
      <c r="H61">
        <v>398</v>
      </c>
      <c r="I61">
        <f>Table2[[#This Row],[Quantity]]*Table2[[#This Row],[Cost]]</f>
        <v>181252</v>
      </c>
      <c r="J61">
        <f>Table2[[#This Row],[Quantity]]*Table2[[#This Row],[Price]]</f>
        <v>638392</v>
      </c>
      <c r="K61">
        <f>IF(Table2[[#This Row],[Quantity]]&lt;1000,0,IF(Table2[[#This Row],[Quantity]]&gt;1000,Table2[[#This Row],[Quantity]]*15%,IF(Table2[[#This Row],[Quantity]]&gt;1500,Table2[[#This Row],[Quantity]]*20%,Table2[[#This Row],[Quantity]]*25%)))</f>
        <v>240.6</v>
      </c>
      <c r="L61" s="38">
        <f>Table2[[#This Row],[Total Cost]]-Table2[[#This Row],[Discount]]</f>
        <v>181011.4</v>
      </c>
      <c r="M61" s="38">
        <f>Table2[[#This Row],[Total Revenue ]]-Table2[[#This Row],[Discount Amount]]</f>
        <v>457380.6</v>
      </c>
      <c r="N61" s="38" t="str">
        <f>IF(Table2[[#This Row],[Profit/Loss]]&gt;0,"Profit","Loss")</f>
        <v>Profit</v>
      </c>
    </row>
    <row r="62" spans="1:14" x14ac:dyDescent="0.25">
      <c r="A62">
        <v>61</v>
      </c>
      <c r="B62" t="s">
        <v>251</v>
      </c>
      <c r="C62">
        <v>49</v>
      </c>
      <c r="D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2" t="s">
        <v>190</v>
      </c>
      <c r="F62">
        <v>1844</v>
      </c>
      <c r="G62">
        <v>163</v>
      </c>
      <c r="H62">
        <v>309</v>
      </c>
      <c r="I62">
        <f>Table2[[#This Row],[Quantity]]*Table2[[#This Row],[Cost]]</f>
        <v>300572</v>
      </c>
      <c r="J62">
        <f>Table2[[#This Row],[Quantity]]*Table2[[#This Row],[Price]]</f>
        <v>569796</v>
      </c>
      <c r="K62">
        <f>IF(Table2[[#This Row],[Quantity]]&lt;1000,0,IF(Table2[[#This Row],[Quantity]]&gt;1000,Table2[[#This Row],[Quantity]]*15%,IF(Table2[[#This Row],[Quantity]]&gt;1500,Table2[[#This Row],[Quantity]]*20%,Table2[[#This Row],[Quantity]]*25%)))</f>
        <v>276.59999999999997</v>
      </c>
      <c r="L62" s="38">
        <f>Table2[[#This Row],[Total Cost]]-Table2[[#This Row],[Discount]]</f>
        <v>300295.40000000002</v>
      </c>
      <c r="M62" s="38">
        <f>Table2[[#This Row],[Total Revenue ]]-Table2[[#This Row],[Discount Amount]]</f>
        <v>269500.59999999998</v>
      </c>
      <c r="N62" s="38" t="str">
        <f>IF(Table2[[#This Row],[Profit/Loss]]&gt;0,"Profit","Loss")</f>
        <v>Profit</v>
      </c>
    </row>
    <row r="63" spans="1:14" x14ac:dyDescent="0.25">
      <c r="A63">
        <v>62</v>
      </c>
      <c r="B63" t="s">
        <v>252</v>
      </c>
      <c r="C63">
        <v>81</v>
      </c>
      <c r="D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3" t="s">
        <v>190</v>
      </c>
      <c r="F63">
        <v>1151</v>
      </c>
      <c r="G63">
        <v>274</v>
      </c>
      <c r="H63">
        <v>386</v>
      </c>
      <c r="I63">
        <f>Table2[[#This Row],[Quantity]]*Table2[[#This Row],[Cost]]</f>
        <v>315374</v>
      </c>
      <c r="J63">
        <f>Table2[[#This Row],[Quantity]]*Table2[[#This Row],[Price]]</f>
        <v>444286</v>
      </c>
      <c r="K63">
        <f>IF(Table2[[#This Row],[Quantity]]&lt;1000,0,IF(Table2[[#This Row],[Quantity]]&gt;1000,Table2[[#This Row],[Quantity]]*15%,IF(Table2[[#This Row],[Quantity]]&gt;1500,Table2[[#This Row],[Quantity]]*20%,Table2[[#This Row],[Quantity]]*25%)))</f>
        <v>172.65</v>
      </c>
      <c r="L63" s="38">
        <f>Table2[[#This Row],[Total Cost]]-Table2[[#This Row],[Discount]]</f>
        <v>315201.34999999998</v>
      </c>
      <c r="M63" s="38">
        <f>Table2[[#This Row],[Total Revenue ]]-Table2[[#This Row],[Discount Amount]]</f>
        <v>129084.65000000002</v>
      </c>
      <c r="N63" s="38" t="str">
        <f>IF(Table2[[#This Row],[Profit/Loss]]&gt;0,"Profit","Loss")</f>
        <v>Profit</v>
      </c>
    </row>
    <row r="64" spans="1:14" x14ac:dyDescent="0.25">
      <c r="A64">
        <v>63</v>
      </c>
      <c r="B64" t="s">
        <v>253</v>
      </c>
      <c r="C64">
        <v>51</v>
      </c>
      <c r="D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4" t="s">
        <v>192</v>
      </c>
      <c r="F64">
        <v>1617</v>
      </c>
      <c r="G64">
        <v>338</v>
      </c>
      <c r="H64">
        <v>535</v>
      </c>
      <c r="I64">
        <f>Table2[[#This Row],[Quantity]]*Table2[[#This Row],[Cost]]</f>
        <v>546546</v>
      </c>
      <c r="J64">
        <f>Table2[[#This Row],[Quantity]]*Table2[[#This Row],[Price]]</f>
        <v>865095</v>
      </c>
      <c r="K64">
        <f>IF(Table2[[#This Row],[Quantity]]&lt;1000,0,IF(Table2[[#This Row],[Quantity]]&gt;1000,Table2[[#This Row],[Quantity]]*15%,IF(Table2[[#This Row],[Quantity]]&gt;1500,Table2[[#This Row],[Quantity]]*20%,Table2[[#This Row],[Quantity]]*25%)))</f>
        <v>242.54999999999998</v>
      </c>
      <c r="L64" s="38">
        <f>Table2[[#This Row],[Total Cost]]-Table2[[#This Row],[Discount]]</f>
        <v>546303.44999999995</v>
      </c>
      <c r="M64" s="38">
        <f>Table2[[#This Row],[Total Revenue ]]-Table2[[#This Row],[Discount Amount]]</f>
        <v>318791.55000000005</v>
      </c>
      <c r="N64" s="38" t="str">
        <f>IF(Table2[[#This Row],[Profit/Loss]]&gt;0,"Profit","Loss")</f>
        <v>Profit</v>
      </c>
    </row>
    <row r="65" spans="1:14" x14ac:dyDescent="0.25">
      <c r="A65">
        <v>64</v>
      </c>
      <c r="B65" t="s">
        <v>254</v>
      </c>
      <c r="C65">
        <v>69</v>
      </c>
      <c r="D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5" t="s">
        <v>192</v>
      </c>
      <c r="F65">
        <v>1703</v>
      </c>
      <c r="G65">
        <v>256</v>
      </c>
      <c r="H65">
        <v>222</v>
      </c>
      <c r="I65">
        <f>Table2[[#This Row],[Quantity]]*Table2[[#This Row],[Cost]]</f>
        <v>435968</v>
      </c>
      <c r="J65">
        <f>Table2[[#This Row],[Quantity]]*Table2[[#This Row],[Price]]</f>
        <v>378066</v>
      </c>
      <c r="K65">
        <f>IF(Table2[[#This Row],[Quantity]]&lt;1000,0,IF(Table2[[#This Row],[Quantity]]&gt;1000,Table2[[#This Row],[Quantity]]*15%,IF(Table2[[#This Row],[Quantity]]&gt;1500,Table2[[#This Row],[Quantity]]*20%,Table2[[#This Row],[Quantity]]*25%)))</f>
        <v>255.45</v>
      </c>
      <c r="L65" s="38">
        <f>Table2[[#This Row],[Total Cost]]-Table2[[#This Row],[Discount]]</f>
        <v>435712.55</v>
      </c>
      <c r="M65" s="38">
        <f>Table2[[#This Row],[Total Revenue ]]-Table2[[#This Row],[Discount Amount]]</f>
        <v>-57646.549999999988</v>
      </c>
      <c r="N65" s="38" t="str">
        <f>IF(Table2[[#This Row],[Profit/Loss]]&gt;0,"Profit","Loss")</f>
        <v>Loss</v>
      </c>
    </row>
    <row r="66" spans="1:14" x14ac:dyDescent="0.25">
      <c r="A66">
        <v>65</v>
      </c>
      <c r="B66" t="s">
        <v>255</v>
      </c>
      <c r="C66">
        <v>50</v>
      </c>
      <c r="D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6" t="s">
        <v>190</v>
      </c>
      <c r="F66">
        <v>1404</v>
      </c>
      <c r="G66">
        <v>104</v>
      </c>
      <c r="H66">
        <v>206</v>
      </c>
      <c r="I66">
        <f>Table2[[#This Row],[Quantity]]*Table2[[#This Row],[Cost]]</f>
        <v>146016</v>
      </c>
      <c r="J66">
        <f>Table2[[#This Row],[Quantity]]*Table2[[#This Row],[Price]]</f>
        <v>289224</v>
      </c>
      <c r="K66">
        <f>IF(Table2[[#This Row],[Quantity]]&lt;1000,0,IF(Table2[[#This Row],[Quantity]]&gt;1000,Table2[[#This Row],[Quantity]]*15%,IF(Table2[[#This Row],[Quantity]]&gt;1500,Table2[[#This Row],[Quantity]]*20%,Table2[[#This Row],[Quantity]]*25%)))</f>
        <v>210.6</v>
      </c>
      <c r="L66" s="38">
        <f>Table2[[#This Row],[Total Cost]]-Table2[[#This Row],[Discount]]</f>
        <v>145805.4</v>
      </c>
      <c r="M66" s="38">
        <f>Table2[[#This Row],[Total Revenue ]]-Table2[[#This Row],[Discount Amount]]</f>
        <v>143418.6</v>
      </c>
      <c r="N66" s="38" t="str">
        <f>IF(Table2[[#This Row],[Profit/Loss]]&gt;0,"Profit","Loss")</f>
        <v>Profit</v>
      </c>
    </row>
    <row r="67" spans="1:14" x14ac:dyDescent="0.25">
      <c r="A67">
        <v>66</v>
      </c>
      <c r="B67" t="s">
        <v>256</v>
      </c>
      <c r="C67">
        <v>55</v>
      </c>
      <c r="D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7" t="s">
        <v>190</v>
      </c>
      <c r="F67">
        <v>1372</v>
      </c>
      <c r="G67">
        <v>391</v>
      </c>
      <c r="H67">
        <v>533</v>
      </c>
      <c r="I67">
        <f>Table2[[#This Row],[Quantity]]*Table2[[#This Row],[Cost]]</f>
        <v>536452</v>
      </c>
      <c r="J67">
        <f>Table2[[#This Row],[Quantity]]*Table2[[#This Row],[Price]]</f>
        <v>731276</v>
      </c>
      <c r="K67">
        <f>IF(Table2[[#This Row],[Quantity]]&lt;1000,0,IF(Table2[[#This Row],[Quantity]]&gt;1000,Table2[[#This Row],[Quantity]]*15%,IF(Table2[[#This Row],[Quantity]]&gt;1500,Table2[[#This Row],[Quantity]]*20%,Table2[[#This Row],[Quantity]]*25%)))</f>
        <v>205.79999999999998</v>
      </c>
      <c r="L67" s="38">
        <f>Table2[[#This Row],[Total Cost]]-Table2[[#This Row],[Discount]]</f>
        <v>536246.19999999995</v>
      </c>
      <c r="M67" s="38">
        <f>Table2[[#This Row],[Total Revenue ]]-Table2[[#This Row],[Discount Amount]]</f>
        <v>195029.80000000005</v>
      </c>
      <c r="N67" s="38" t="str">
        <f>IF(Table2[[#This Row],[Profit/Loss]]&gt;0,"Profit","Loss")</f>
        <v>Profit</v>
      </c>
    </row>
    <row r="68" spans="1:14" x14ac:dyDescent="0.25">
      <c r="A68">
        <v>67</v>
      </c>
      <c r="B68" t="s">
        <v>257</v>
      </c>
      <c r="C68">
        <v>15</v>
      </c>
      <c r="D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8" t="s">
        <v>192</v>
      </c>
      <c r="F68">
        <v>1692</v>
      </c>
      <c r="G68">
        <v>199</v>
      </c>
      <c r="H68">
        <v>484</v>
      </c>
      <c r="I68">
        <f>Table2[[#This Row],[Quantity]]*Table2[[#This Row],[Cost]]</f>
        <v>336708</v>
      </c>
      <c r="J68">
        <f>Table2[[#This Row],[Quantity]]*Table2[[#This Row],[Price]]</f>
        <v>818928</v>
      </c>
      <c r="K68">
        <f>IF(Table2[[#This Row],[Quantity]]&lt;1000,0,IF(Table2[[#This Row],[Quantity]]&gt;1000,Table2[[#This Row],[Quantity]]*15%,IF(Table2[[#This Row],[Quantity]]&gt;1500,Table2[[#This Row],[Quantity]]*20%,Table2[[#This Row],[Quantity]]*25%)))</f>
        <v>253.79999999999998</v>
      </c>
      <c r="L68" s="38">
        <f>Table2[[#This Row],[Total Cost]]-Table2[[#This Row],[Discount]]</f>
        <v>336454.2</v>
      </c>
      <c r="M68" s="38">
        <f>Table2[[#This Row],[Total Revenue ]]-Table2[[#This Row],[Discount Amount]]</f>
        <v>482473.8</v>
      </c>
      <c r="N68" s="38" t="str">
        <f>IF(Table2[[#This Row],[Profit/Loss]]&gt;0,"Profit","Loss")</f>
        <v>Profit</v>
      </c>
    </row>
    <row r="69" spans="1:14" x14ac:dyDescent="0.25">
      <c r="A69">
        <v>68</v>
      </c>
      <c r="B69" t="s">
        <v>258</v>
      </c>
      <c r="C69">
        <v>54</v>
      </c>
      <c r="D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9" t="s">
        <v>190</v>
      </c>
      <c r="F69">
        <v>1145</v>
      </c>
      <c r="G69">
        <v>230</v>
      </c>
      <c r="H69">
        <v>395</v>
      </c>
      <c r="I69">
        <f>Table2[[#This Row],[Quantity]]*Table2[[#This Row],[Cost]]</f>
        <v>263350</v>
      </c>
      <c r="J69">
        <f>Table2[[#This Row],[Quantity]]*Table2[[#This Row],[Price]]</f>
        <v>452275</v>
      </c>
      <c r="K69">
        <f>IF(Table2[[#This Row],[Quantity]]&lt;1000,0,IF(Table2[[#This Row],[Quantity]]&gt;1000,Table2[[#This Row],[Quantity]]*15%,IF(Table2[[#This Row],[Quantity]]&gt;1500,Table2[[#This Row],[Quantity]]*20%,Table2[[#This Row],[Quantity]]*25%)))</f>
        <v>171.75</v>
      </c>
      <c r="L69" s="38">
        <f>Table2[[#This Row],[Total Cost]]-Table2[[#This Row],[Discount]]</f>
        <v>263178.25</v>
      </c>
      <c r="M69" s="38">
        <f>Table2[[#This Row],[Total Revenue ]]-Table2[[#This Row],[Discount Amount]]</f>
        <v>189096.75</v>
      </c>
      <c r="N69" s="38" t="str">
        <f>IF(Table2[[#This Row],[Profit/Loss]]&gt;0,"Profit","Loss")</f>
        <v>Profit</v>
      </c>
    </row>
    <row r="70" spans="1:14" x14ac:dyDescent="0.25">
      <c r="A70">
        <v>69</v>
      </c>
      <c r="B70" t="s">
        <v>259</v>
      </c>
      <c r="C70">
        <v>65</v>
      </c>
      <c r="D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0" t="s">
        <v>190</v>
      </c>
      <c r="F70">
        <v>1147</v>
      </c>
      <c r="G70">
        <v>395</v>
      </c>
      <c r="H70">
        <v>480</v>
      </c>
      <c r="I70">
        <f>Table2[[#This Row],[Quantity]]*Table2[[#This Row],[Cost]]</f>
        <v>453065</v>
      </c>
      <c r="J70">
        <f>Table2[[#This Row],[Quantity]]*Table2[[#This Row],[Price]]</f>
        <v>550560</v>
      </c>
      <c r="K70">
        <f>IF(Table2[[#This Row],[Quantity]]&lt;1000,0,IF(Table2[[#This Row],[Quantity]]&gt;1000,Table2[[#This Row],[Quantity]]*15%,IF(Table2[[#This Row],[Quantity]]&gt;1500,Table2[[#This Row],[Quantity]]*20%,Table2[[#This Row],[Quantity]]*25%)))</f>
        <v>172.04999999999998</v>
      </c>
      <c r="L70" s="38">
        <f>Table2[[#This Row],[Total Cost]]-Table2[[#This Row],[Discount]]</f>
        <v>452892.95</v>
      </c>
      <c r="M70" s="38">
        <f>Table2[[#This Row],[Total Revenue ]]-Table2[[#This Row],[Discount Amount]]</f>
        <v>97667.049999999988</v>
      </c>
      <c r="N70" s="38" t="str">
        <f>IF(Table2[[#This Row],[Profit/Loss]]&gt;0,"Profit","Loss")</f>
        <v>Profit</v>
      </c>
    </row>
    <row r="71" spans="1:14" x14ac:dyDescent="0.25">
      <c r="A71">
        <v>70</v>
      </c>
      <c r="B71" t="s">
        <v>260</v>
      </c>
      <c r="C71">
        <v>23</v>
      </c>
      <c r="D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1" t="s">
        <v>190</v>
      </c>
      <c r="F71">
        <v>1691</v>
      </c>
      <c r="G71">
        <v>111</v>
      </c>
      <c r="H71">
        <v>395</v>
      </c>
      <c r="I71">
        <f>Table2[[#This Row],[Quantity]]*Table2[[#This Row],[Cost]]</f>
        <v>187701</v>
      </c>
      <c r="J71">
        <f>Table2[[#This Row],[Quantity]]*Table2[[#This Row],[Price]]</f>
        <v>667945</v>
      </c>
      <c r="K71">
        <f>IF(Table2[[#This Row],[Quantity]]&lt;1000,0,IF(Table2[[#This Row],[Quantity]]&gt;1000,Table2[[#This Row],[Quantity]]*15%,IF(Table2[[#This Row],[Quantity]]&gt;1500,Table2[[#This Row],[Quantity]]*20%,Table2[[#This Row],[Quantity]]*25%)))</f>
        <v>253.64999999999998</v>
      </c>
      <c r="L71" s="38">
        <f>Table2[[#This Row],[Total Cost]]-Table2[[#This Row],[Discount]]</f>
        <v>187447.35</v>
      </c>
      <c r="M71" s="38">
        <f>Table2[[#This Row],[Total Revenue ]]-Table2[[#This Row],[Discount Amount]]</f>
        <v>480497.65</v>
      </c>
      <c r="N71" s="38" t="str">
        <f>IF(Table2[[#This Row],[Profit/Loss]]&gt;0,"Profit","Loss")</f>
        <v>Profit</v>
      </c>
    </row>
    <row r="72" spans="1:14" x14ac:dyDescent="0.25">
      <c r="A72">
        <v>71</v>
      </c>
      <c r="B72" t="s">
        <v>261</v>
      </c>
      <c r="C72">
        <v>50</v>
      </c>
      <c r="D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2" t="s">
        <v>192</v>
      </c>
      <c r="F72">
        <v>1874</v>
      </c>
      <c r="G72">
        <v>338</v>
      </c>
      <c r="H72">
        <v>359</v>
      </c>
      <c r="I72">
        <f>Table2[[#This Row],[Quantity]]*Table2[[#This Row],[Cost]]</f>
        <v>633412</v>
      </c>
      <c r="J72">
        <f>Table2[[#This Row],[Quantity]]*Table2[[#This Row],[Price]]</f>
        <v>672766</v>
      </c>
      <c r="K72">
        <f>IF(Table2[[#This Row],[Quantity]]&lt;1000,0,IF(Table2[[#This Row],[Quantity]]&gt;1000,Table2[[#This Row],[Quantity]]*15%,IF(Table2[[#This Row],[Quantity]]&gt;1500,Table2[[#This Row],[Quantity]]*20%,Table2[[#This Row],[Quantity]]*25%)))</f>
        <v>281.09999999999997</v>
      </c>
      <c r="L72" s="38">
        <f>Table2[[#This Row],[Total Cost]]-Table2[[#This Row],[Discount]]</f>
        <v>633130.9</v>
      </c>
      <c r="M72" s="38">
        <f>Table2[[#This Row],[Total Revenue ]]-Table2[[#This Row],[Discount Amount]]</f>
        <v>39635.099999999977</v>
      </c>
      <c r="N72" s="38" t="str">
        <f>IF(Table2[[#This Row],[Profit/Loss]]&gt;0,"Profit","Loss")</f>
        <v>Profit</v>
      </c>
    </row>
    <row r="73" spans="1:14" x14ac:dyDescent="0.25">
      <c r="A73">
        <v>72</v>
      </c>
      <c r="B73" t="s">
        <v>262</v>
      </c>
      <c r="C73">
        <v>80</v>
      </c>
      <c r="D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3" t="s">
        <v>190</v>
      </c>
      <c r="F73">
        <v>2248</v>
      </c>
      <c r="G73">
        <v>172</v>
      </c>
      <c r="H73">
        <v>226</v>
      </c>
      <c r="I73">
        <f>Table2[[#This Row],[Quantity]]*Table2[[#This Row],[Cost]]</f>
        <v>386656</v>
      </c>
      <c r="J73">
        <f>Table2[[#This Row],[Quantity]]*Table2[[#This Row],[Price]]</f>
        <v>508048</v>
      </c>
      <c r="K73">
        <f>IF(Table2[[#This Row],[Quantity]]&lt;1000,0,IF(Table2[[#This Row],[Quantity]]&gt;1000,Table2[[#This Row],[Quantity]]*15%,IF(Table2[[#This Row],[Quantity]]&gt;1500,Table2[[#This Row],[Quantity]]*20%,Table2[[#This Row],[Quantity]]*25%)))</f>
        <v>337.2</v>
      </c>
      <c r="L73" s="38">
        <f>Table2[[#This Row],[Total Cost]]-Table2[[#This Row],[Discount]]</f>
        <v>386318.8</v>
      </c>
      <c r="M73" s="38">
        <f>Table2[[#This Row],[Total Revenue ]]-Table2[[#This Row],[Discount Amount]]</f>
        <v>121729.20000000001</v>
      </c>
      <c r="N73" s="38" t="str">
        <f>IF(Table2[[#This Row],[Profit/Loss]]&gt;0,"Profit","Loss")</f>
        <v>Profit</v>
      </c>
    </row>
    <row r="74" spans="1:14" x14ac:dyDescent="0.25">
      <c r="A74">
        <v>73</v>
      </c>
      <c r="B74" t="s">
        <v>263</v>
      </c>
      <c r="C74">
        <v>35</v>
      </c>
      <c r="D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4" t="s">
        <v>190</v>
      </c>
      <c r="F74">
        <v>1431</v>
      </c>
      <c r="G74">
        <v>358</v>
      </c>
      <c r="H74">
        <v>485</v>
      </c>
      <c r="I74">
        <f>Table2[[#This Row],[Quantity]]*Table2[[#This Row],[Cost]]</f>
        <v>512298</v>
      </c>
      <c r="J74">
        <f>Table2[[#This Row],[Quantity]]*Table2[[#This Row],[Price]]</f>
        <v>694035</v>
      </c>
      <c r="K74">
        <f>IF(Table2[[#This Row],[Quantity]]&lt;1000,0,IF(Table2[[#This Row],[Quantity]]&gt;1000,Table2[[#This Row],[Quantity]]*15%,IF(Table2[[#This Row],[Quantity]]&gt;1500,Table2[[#This Row],[Quantity]]*20%,Table2[[#This Row],[Quantity]]*25%)))</f>
        <v>214.65</v>
      </c>
      <c r="L74" s="38">
        <f>Table2[[#This Row],[Total Cost]]-Table2[[#This Row],[Discount]]</f>
        <v>512083.35</v>
      </c>
      <c r="M74" s="38">
        <f>Table2[[#This Row],[Total Revenue ]]-Table2[[#This Row],[Discount Amount]]</f>
        <v>181951.65000000002</v>
      </c>
      <c r="N74" s="38" t="str">
        <f>IF(Table2[[#This Row],[Profit/Loss]]&gt;0,"Profit","Loss")</f>
        <v>Profit</v>
      </c>
    </row>
    <row r="75" spans="1:14" x14ac:dyDescent="0.25">
      <c r="A75">
        <v>74</v>
      </c>
      <c r="B75" t="s">
        <v>264</v>
      </c>
      <c r="C75">
        <v>85</v>
      </c>
      <c r="D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5" t="s">
        <v>190</v>
      </c>
      <c r="F75">
        <v>2214</v>
      </c>
      <c r="G75">
        <v>100</v>
      </c>
      <c r="H75">
        <v>405</v>
      </c>
      <c r="I75">
        <f>Table2[[#This Row],[Quantity]]*Table2[[#This Row],[Cost]]</f>
        <v>221400</v>
      </c>
      <c r="J75">
        <f>Table2[[#This Row],[Quantity]]*Table2[[#This Row],[Price]]</f>
        <v>896670</v>
      </c>
      <c r="K75">
        <f>IF(Table2[[#This Row],[Quantity]]&lt;1000,0,IF(Table2[[#This Row],[Quantity]]&gt;1000,Table2[[#This Row],[Quantity]]*15%,IF(Table2[[#This Row],[Quantity]]&gt;1500,Table2[[#This Row],[Quantity]]*20%,Table2[[#This Row],[Quantity]]*25%)))</f>
        <v>332.09999999999997</v>
      </c>
      <c r="L75" s="38">
        <f>Table2[[#This Row],[Total Cost]]-Table2[[#This Row],[Discount]]</f>
        <v>221067.9</v>
      </c>
      <c r="M75" s="38">
        <f>Table2[[#This Row],[Total Revenue ]]-Table2[[#This Row],[Discount Amount]]</f>
        <v>675602.1</v>
      </c>
      <c r="N75" s="38" t="str">
        <f>IF(Table2[[#This Row],[Profit/Loss]]&gt;0,"Profit","Loss")</f>
        <v>Profit</v>
      </c>
    </row>
    <row r="76" spans="1:14" x14ac:dyDescent="0.25">
      <c r="A76">
        <v>75</v>
      </c>
      <c r="B76" t="s">
        <v>265</v>
      </c>
      <c r="C76">
        <v>57</v>
      </c>
      <c r="D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6" t="s">
        <v>192</v>
      </c>
      <c r="F76">
        <v>2120</v>
      </c>
      <c r="G76">
        <v>304</v>
      </c>
      <c r="H76">
        <v>531</v>
      </c>
      <c r="I76">
        <f>Table2[[#This Row],[Quantity]]*Table2[[#This Row],[Cost]]</f>
        <v>644480</v>
      </c>
      <c r="J76">
        <f>Table2[[#This Row],[Quantity]]*Table2[[#This Row],[Price]]</f>
        <v>1125720</v>
      </c>
      <c r="K76">
        <f>IF(Table2[[#This Row],[Quantity]]&lt;1000,0,IF(Table2[[#This Row],[Quantity]]&gt;1000,Table2[[#This Row],[Quantity]]*15%,IF(Table2[[#This Row],[Quantity]]&gt;1500,Table2[[#This Row],[Quantity]]*20%,Table2[[#This Row],[Quantity]]*25%)))</f>
        <v>318</v>
      </c>
      <c r="L76" s="38">
        <f>Table2[[#This Row],[Total Cost]]-Table2[[#This Row],[Discount]]</f>
        <v>644162</v>
      </c>
      <c r="M76" s="38">
        <f>Table2[[#This Row],[Total Revenue ]]-Table2[[#This Row],[Discount Amount]]</f>
        <v>481558</v>
      </c>
      <c r="N76" s="38" t="str">
        <f>IF(Table2[[#This Row],[Profit/Loss]]&gt;0,"Profit","Loss")</f>
        <v>Profit</v>
      </c>
    </row>
    <row r="77" spans="1:14" x14ac:dyDescent="0.25">
      <c r="A77">
        <v>76</v>
      </c>
      <c r="B77" t="s">
        <v>266</v>
      </c>
      <c r="C77">
        <v>37</v>
      </c>
      <c r="D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7" t="s">
        <v>190</v>
      </c>
      <c r="F77">
        <v>1476</v>
      </c>
      <c r="G77">
        <v>184</v>
      </c>
      <c r="H77">
        <v>479</v>
      </c>
      <c r="I77">
        <f>Table2[[#This Row],[Quantity]]*Table2[[#This Row],[Cost]]</f>
        <v>271584</v>
      </c>
      <c r="J77">
        <f>Table2[[#This Row],[Quantity]]*Table2[[#This Row],[Price]]</f>
        <v>707004</v>
      </c>
      <c r="K77">
        <f>IF(Table2[[#This Row],[Quantity]]&lt;1000,0,IF(Table2[[#This Row],[Quantity]]&gt;1000,Table2[[#This Row],[Quantity]]*15%,IF(Table2[[#This Row],[Quantity]]&gt;1500,Table2[[#This Row],[Quantity]]*20%,Table2[[#This Row],[Quantity]]*25%)))</f>
        <v>221.4</v>
      </c>
      <c r="L77" s="38">
        <f>Table2[[#This Row],[Total Cost]]-Table2[[#This Row],[Discount]]</f>
        <v>271362.59999999998</v>
      </c>
      <c r="M77" s="38">
        <f>Table2[[#This Row],[Total Revenue ]]-Table2[[#This Row],[Discount Amount]]</f>
        <v>435641.4</v>
      </c>
      <c r="N77" s="38" t="str">
        <f>IF(Table2[[#This Row],[Profit/Loss]]&gt;0,"Profit","Loss")</f>
        <v>Profit</v>
      </c>
    </row>
    <row r="78" spans="1:14" x14ac:dyDescent="0.25">
      <c r="A78">
        <v>77</v>
      </c>
      <c r="B78" t="s">
        <v>267</v>
      </c>
      <c r="C78">
        <v>66</v>
      </c>
      <c r="D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8" t="s">
        <v>190</v>
      </c>
      <c r="F78">
        <v>2469</v>
      </c>
      <c r="G78">
        <v>195</v>
      </c>
      <c r="H78">
        <v>454</v>
      </c>
      <c r="I78">
        <f>Table2[[#This Row],[Quantity]]*Table2[[#This Row],[Cost]]</f>
        <v>481455</v>
      </c>
      <c r="J78">
        <f>Table2[[#This Row],[Quantity]]*Table2[[#This Row],[Price]]</f>
        <v>1120926</v>
      </c>
      <c r="K78">
        <f>IF(Table2[[#This Row],[Quantity]]&lt;1000,0,IF(Table2[[#This Row],[Quantity]]&gt;1000,Table2[[#This Row],[Quantity]]*15%,IF(Table2[[#This Row],[Quantity]]&gt;1500,Table2[[#This Row],[Quantity]]*20%,Table2[[#This Row],[Quantity]]*25%)))</f>
        <v>370.34999999999997</v>
      </c>
      <c r="L78" s="38">
        <f>Table2[[#This Row],[Total Cost]]-Table2[[#This Row],[Discount]]</f>
        <v>481084.65</v>
      </c>
      <c r="M78" s="38">
        <f>Table2[[#This Row],[Total Revenue ]]-Table2[[#This Row],[Discount Amount]]</f>
        <v>639841.35</v>
      </c>
      <c r="N78" s="38" t="str">
        <f>IF(Table2[[#This Row],[Profit/Loss]]&gt;0,"Profit","Loss")</f>
        <v>Profit</v>
      </c>
    </row>
    <row r="79" spans="1:14" x14ac:dyDescent="0.25">
      <c r="A79">
        <v>78</v>
      </c>
      <c r="B79" t="s">
        <v>268</v>
      </c>
      <c r="C79">
        <v>52</v>
      </c>
      <c r="D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9" t="s">
        <v>190</v>
      </c>
      <c r="F79">
        <v>2161</v>
      </c>
      <c r="G79">
        <v>394</v>
      </c>
      <c r="H79">
        <v>288</v>
      </c>
      <c r="I79">
        <f>Table2[[#This Row],[Quantity]]*Table2[[#This Row],[Cost]]</f>
        <v>851434</v>
      </c>
      <c r="J79">
        <f>Table2[[#This Row],[Quantity]]*Table2[[#This Row],[Price]]</f>
        <v>622368</v>
      </c>
      <c r="K79">
        <f>IF(Table2[[#This Row],[Quantity]]&lt;1000,0,IF(Table2[[#This Row],[Quantity]]&gt;1000,Table2[[#This Row],[Quantity]]*15%,IF(Table2[[#This Row],[Quantity]]&gt;1500,Table2[[#This Row],[Quantity]]*20%,Table2[[#This Row],[Quantity]]*25%)))</f>
        <v>324.14999999999998</v>
      </c>
      <c r="L79" s="38">
        <f>Table2[[#This Row],[Total Cost]]-Table2[[#This Row],[Discount]]</f>
        <v>851109.85</v>
      </c>
      <c r="M79" s="38">
        <f>Table2[[#This Row],[Total Revenue ]]-Table2[[#This Row],[Discount Amount]]</f>
        <v>-228741.84999999998</v>
      </c>
      <c r="N79" s="38" t="str">
        <f>IF(Table2[[#This Row],[Profit/Loss]]&gt;0,"Profit","Loss")</f>
        <v>Loss</v>
      </c>
    </row>
    <row r="80" spans="1:14" x14ac:dyDescent="0.25">
      <c r="A80">
        <v>79</v>
      </c>
      <c r="B80" t="s">
        <v>269</v>
      </c>
      <c r="C80">
        <v>61</v>
      </c>
      <c r="D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0" t="s">
        <v>192</v>
      </c>
      <c r="F80">
        <v>1125</v>
      </c>
      <c r="G80">
        <v>330</v>
      </c>
      <c r="H80">
        <v>299</v>
      </c>
      <c r="I80">
        <f>Table2[[#This Row],[Quantity]]*Table2[[#This Row],[Cost]]</f>
        <v>371250</v>
      </c>
      <c r="J80">
        <f>Table2[[#This Row],[Quantity]]*Table2[[#This Row],[Price]]</f>
        <v>336375</v>
      </c>
      <c r="K80">
        <f>IF(Table2[[#This Row],[Quantity]]&lt;1000,0,IF(Table2[[#This Row],[Quantity]]&gt;1000,Table2[[#This Row],[Quantity]]*15%,IF(Table2[[#This Row],[Quantity]]&gt;1500,Table2[[#This Row],[Quantity]]*20%,Table2[[#This Row],[Quantity]]*25%)))</f>
        <v>168.75</v>
      </c>
      <c r="L80" s="38">
        <f>Table2[[#This Row],[Total Cost]]-Table2[[#This Row],[Discount]]</f>
        <v>371081.25</v>
      </c>
      <c r="M80" s="38">
        <f>Table2[[#This Row],[Total Revenue ]]-Table2[[#This Row],[Discount Amount]]</f>
        <v>-34706.25</v>
      </c>
      <c r="N80" s="38" t="str">
        <f>IF(Table2[[#This Row],[Profit/Loss]]&gt;0,"Profit","Loss")</f>
        <v>Loss</v>
      </c>
    </row>
    <row r="81" spans="1:14" x14ac:dyDescent="0.25">
      <c r="A81">
        <v>80</v>
      </c>
      <c r="B81" t="s">
        <v>270</v>
      </c>
      <c r="C81">
        <v>81</v>
      </c>
      <c r="D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1" t="s">
        <v>190</v>
      </c>
      <c r="F81">
        <v>1144</v>
      </c>
      <c r="G81">
        <v>380</v>
      </c>
      <c r="H81">
        <v>352</v>
      </c>
      <c r="I81">
        <f>Table2[[#This Row],[Quantity]]*Table2[[#This Row],[Cost]]</f>
        <v>434720</v>
      </c>
      <c r="J81">
        <f>Table2[[#This Row],[Quantity]]*Table2[[#This Row],[Price]]</f>
        <v>402688</v>
      </c>
      <c r="K81">
        <f>IF(Table2[[#This Row],[Quantity]]&lt;1000,0,IF(Table2[[#This Row],[Quantity]]&gt;1000,Table2[[#This Row],[Quantity]]*15%,IF(Table2[[#This Row],[Quantity]]&gt;1500,Table2[[#This Row],[Quantity]]*20%,Table2[[#This Row],[Quantity]]*25%)))</f>
        <v>171.6</v>
      </c>
      <c r="L81" s="38">
        <f>Table2[[#This Row],[Total Cost]]-Table2[[#This Row],[Discount]]</f>
        <v>434548.4</v>
      </c>
      <c r="M81" s="38">
        <f>Table2[[#This Row],[Total Revenue ]]-Table2[[#This Row],[Discount Amount]]</f>
        <v>-31860.400000000023</v>
      </c>
      <c r="N81" s="38" t="str">
        <f>IF(Table2[[#This Row],[Profit/Loss]]&gt;0,"Profit","Loss")</f>
        <v>Loss</v>
      </c>
    </row>
    <row r="82" spans="1:14" x14ac:dyDescent="0.25">
      <c r="A82">
        <v>81</v>
      </c>
      <c r="B82" t="s">
        <v>271</v>
      </c>
      <c r="C82">
        <v>16</v>
      </c>
      <c r="D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2" t="s">
        <v>192</v>
      </c>
      <c r="F82">
        <v>1752</v>
      </c>
      <c r="G82">
        <v>339</v>
      </c>
      <c r="H82">
        <v>275</v>
      </c>
      <c r="I82">
        <f>Table2[[#This Row],[Quantity]]*Table2[[#This Row],[Cost]]</f>
        <v>593928</v>
      </c>
      <c r="J82">
        <f>Table2[[#This Row],[Quantity]]*Table2[[#This Row],[Price]]</f>
        <v>481800</v>
      </c>
      <c r="K82">
        <f>IF(Table2[[#This Row],[Quantity]]&lt;1000,0,IF(Table2[[#This Row],[Quantity]]&gt;1000,Table2[[#This Row],[Quantity]]*15%,IF(Table2[[#This Row],[Quantity]]&gt;1500,Table2[[#This Row],[Quantity]]*20%,Table2[[#This Row],[Quantity]]*25%)))</f>
        <v>262.8</v>
      </c>
      <c r="L82" s="38">
        <f>Table2[[#This Row],[Total Cost]]-Table2[[#This Row],[Discount]]</f>
        <v>593665.19999999995</v>
      </c>
      <c r="M82" s="38">
        <f>Table2[[#This Row],[Total Revenue ]]-Table2[[#This Row],[Discount Amount]]</f>
        <v>-111865.19999999995</v>
      </c>
      <c r="N82" s="38" t="str">
        <f>IF(Table2[[#This Row],[Profit/Loss]]&gt;0,"Profit","Loss")</f>
        <v>Loss</v>
      </c>
    </row>
    <row r="83" spans="1:14" x14ac:dyDescent="0.25">
      <c r="A83">
        <v>82</v>
      </c>
      <c r="B83" t="s">
        <v>272</v>
      </c>
      <c r="C83">
        <v>17</v>
      </c>
      <c r="D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3" t="s">
        <v>192</v>
      </c>
      <c r="F83">
        <v>1619</v>
      </c>
      <c r="G83">
        <v>263</v>
      </c>
      <c r="H83">
        <v>210</v>
      </c>
      <c r="I83">
        <f>Table2[[#This Row],[Quantity]]*Table2[[#This Row],[Cost]]</f>
        <v>425797</v>
      </c>
      <c r="J83">
        <f>Table2[[#This Row],[Quantity]]*Table2[[#This Row],[Price]]</f>
        <v>339990</v>
      </c>
      <c r="K83">
        <f>IF(Table2[[#This Row],[Quantity]]&lt;1000,0,IF(Table2[[#This Row],[Quantity]]&gt;1000,Table2[[#This Row],[Quantity]]*15%,IF(Table2[[#This Row],[Quantity]]&gt;1500,Table2[[#This Row],[Quantity]]*20%,Table2[[#This Row],[Quantity]]*25%)))</f>
        <v>242.85</v>
      </c>
      <c r="L83" s="38">
        <f>Table2[[#This Row],[Total Cost]]-Table2[[#This Row],[Discount]]</f>
        <v>425554.15</v>
      </c>
      <c r="M83" s="38">
        <f>Table2[[#This Row],[Total Revenue ]]-Table2[[#This Row],[Discount Amount]]</f>
        <v>-85564.150000000023</v>
      </c>
      <c r="N83" s="38" t="str">
        <f>IF(Table2[[#This Row],[Profit/Loss]]&gt;0,"Profit","Loss")</f>
        <v>Loss</v>
      </c>
    </row>
    <row r="84" spans="1:14" x14ac:dyDescent="0.25">
      <c r="A84">
        <v>83</v>
      </c>
      <c r="B84" t="s">
        <v>273</v>
      </c>
      <c r="C84">
        <v>16</v>
      </c>
      <c r="D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4" t="s">
        <v>192</v>
      </c>
      <c r="F84">
        <v>2281</v>
      </c>
      <c r="G84">
        <v>268</v>
      </c>
      <c r="H84">
        <v>543</v>
      </c>
      <c r="I84">
        <f>Table2[[#This Row],[Quantity]]*Table2[[#This Row],[Cost]]</f>
        <v>611308</v>
      </c>
      <c r="J84">
        <f>Table2[[#This Row],[Quantity]]*Table2[[#This Row],[Price]]</f>
        <v>1238583</v>
      </c>
      <c r="K84">
        <f>IF(Table2[[#This Row],[Quantity]]&lt;1000,0,IF(Table2[[#This Row],[Quantity]]&gt;1000,Table2[[#This Row],[Quantity]]*15%,IF(Table2[[#This Row],[Quantity]]&gt;1500,Table2[[#This Row],[Quantity]]*20%,Table2[[#This Row],[Quantity]]*25%)))</f>
        <v>342.15</v>
      </c>
      <c r="L84" s="38">
        <f>Table2[[#This Row],[Total Cost]]-Table2[[#This Row],[Discount]]</f>
        <v>610965.85</v>
      </c>
      <c r="M84" s="38">
        <f>Table2[[#This Row],[Total Revenue ]]-Table2[[#This Row],[Discount Amount]]</f>
        <v>627617.15</v>
      </c>
      <c r="N84" s="38" t="str">
        <f>IF(Table2[[#This Row],[Profit/Loss]]&gt;0,"Profit","Loss")</f>
        <v>Profit</v>
      </c>
    </row>
    <row r="85" spans="1:14" x14ac:dyDescent="0.25">
      <c r="A85">
        <v>84</v>
      </c>
      <c r="B85" t="s">
        <v>274</v>
      </c>
      <c r="C85">
        <v>26</v>
      </c>
      <c r="D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5" t="s">
        <v>192</v>
      </c>
      <c r="F85">
        <v>2010</v>
      </c>
      <c r="G85">
        <v>388</v>
      </c>
      <c r="H85">
        <v>271</v>
      </c>
      <c r="I85">
        <f>Table2[[#This Row],[Quantity]]*Table2[[#This Row],[Cost]]</f>
        <v>779880</v>
      </c>
      <c r="J85">
        <f>Table2[[#This Row],[Quantity]]*Table2[[#This Row],[Price]]</f>
        <v>544710</v>
      </c>
      <c r="K85">
        <f>IF(Table2[[#This Row],[Quantity]]&lt;1000,0,IF(Table2[[#This Row],[Quantity]]&gt;1000,Table2[[#This Row],[Quantity]]*15%,IF(Table2[[#This Row],[Quantity]]&gt;1500,Table2[[#This Row],[Quantity]]*20%,Table2[[#This Row],[Quantity]]*25%)))</f>
        <v>301.5</v>
      </c>
      <c r="L85" s="38">
        <f>Table2[[#This Row],[Total Cost]]-Table2[[#This Row],[Discount]]</f>
        <v>779578.5</v>
      </c>
      <c r="M85" s="38">
        <f>Table2[[#This Row],[Total Revenue ]]-Table2[[#This Row],[Discount Amount]]</f>
        <v>-234868.5</v>
      </c>
      <c r="N85" s="38" t="str">
        <f>IF(Table2[[#This Row],[Profit/Loss]]&gt;0,"Profit","Loss")</f>
        <v>Loss</v>
      </c>
    </row>
    <row r="86" spans="1:14" x14ac:dyDescent="0.25">
      <c r="A86">
        <v>85</v>
      </c>
      <c r="B86" t="s">
        <v>275</v>
      </c>
      <c r="C86">
        <v>75</v>
      </c>
      <c r="D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6" t="s">
        <v>192</v>
      </c>
      <c r="F86">
        <v>1020</v>
      </c>
      <c r="G86">
        <v>190</v>
      </c>
      <c r="H86">
        <v>491</v>
      </c>
      <c r="I86">
        <f>Table2[[#This Row],[Quantity]]*Table2[[#This Row],[Cost]]</f>
        <v>193800</v>
      </c>
      <c r="J86">
        <f>Table2[[#This Row],[Quantity]]*Table2[[#This Row],[Price]]</f>
        <v>500820</v>
      </c>
      <c r="K86">
        <f>IF(Table2[[#This Row],[Quantity]]&lt;1000,0,IF(Table2[[#This Row],[Quantity]]&gt;1000,Table2[[#This Row],[Quantity]]*15%,IF(Table2[[#This Row],[Quantity]]&gt;1500,Table2[[#This Row],[Quantity]]*20%,Table2[[#This Row],[Quantity]]*25%)))</f>
        <v>153</v>
      </c>
      <c r="L86" s="38">
        <f>Table2[[#This Row],[Total Cost]]-Table2[[#This Row],[Discount]]</f>
        <v>193647</v>
      </c>
      <c r="M86" s="38">
        <f>Table2[[#This Row],[Total Revenue ]]-Table2[[#This Row],[Discount Amount]]</f>
        <v>307173</v>
      </c>
      <c r="N86" s="38" t="str">
        <f>IF(Table2[[#This Row],[Profit/Loss]]&gt;0,"Profit","Loss")</f>
        <v>Profit</v>
      </c>
    </row>
    <row r="87" spans="1:14" x14ac:dyDescent="0.25">
      <c r="A87">
        <v>86</v>
      </c>
      <c r="B87" t="s">
        <v>276</v>
      </c>
      <c r="C87">
        <v>71</v>
      </c>
      <c r="D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7" t="s">
        <v>190</v>
      </c>
      <c r="F87">
        <v>2198</v>
      </c>
      <c r="G87">
        <v>134</v>
      </c>
      <c r="H87">
        <v>512</v>
      </c>
      <c r="I87">
        <f>Table2[[#This Row],[Quantity]]*Table2[[#This Row],[Cost]]</f>
        <v>294532</v>
      </c>
      <c r="J87">
        <f>Table2[[#This Row],[Quantity]]*Table2[[#This Row],[Price]]</f>
        <v>1125376</v>
      </c>
      <c r="K87">
        <f>IF(Table2[[#This Row],[Quantity]]&lt;1000,0,IF(Table2[[#This Row],[Quantity]]&gt;1000,Table2[[#This Row],[Quantity]]*15%,IF(Table2[[#This Row],[Quantity]]&gt;1500,Table2[[#This Row],[Quantity]]*20%,Table2[[#This Row],[Quantity]]*25%)))</f>
        <v>329.7</v>
      </c>
      <c r="L87" s="38">
        <f>Table2[[#This Row],[Total Cost]]-Table2[[#This Row],[Discount]]</f>
        <v>294202.3</v>
      </c>
      <c r="M87" s="38">
        <f>Table2[[#This Row],[Total Revenue ]]-Table2[[#This Row],[Discount Amount]]</f>
        <v>831173.7</v>
      </c>
      <c r="N87" s="38" t="str">
        <f>IF(Table2[[#This Row],[Profit/Loss]]&gt;0,"Profit","Loss")</f>
        <v>Profit</v>
      </c>
    </row>
    <row r="88" spans="1:14" x14ac:dyDescent="0.25">
      <c r="A88">
        <v>87</v>
      </c>
      <c r="B88" t="s">
        <v>277</v>
      </c>
      <c r="C88">
        <v>40</v>
      </c>
      <c r="D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8" t="s">
        <v>192</v>
      </c>
      <c r="F88">
        <v>2188</v>
      </c>
      <c r="G88">
        <v>131</v>
      </c>
      <c r="H88">
        <v>493</v>
      </c>
      <c r="I88">
        <f>Table2[[#This Row],[Quantity]]*Table2[[#This Row],[Cost]]</f>
        <v>286628</v>
      </c>
      <c r="J88">
        <f>Table2[[#This Row],[Quantity]]*Table2[[#This Row],[Price]]</f>
        <v>1078684</v>
      </c>
      <c r="K88">
        <f>IF(Table2[[#This Row],[Quantity]]&lt;1000,0,IF(Table2[[#This Row],[Quantity]]&gt;1000,Table2[[#This Row],[Quantity]]*15%,IF(Table2[[#This Row],[Quantity]]&gt;1500,Table2[[#This Row],[Quantity]]*20%,Table2[[#This Row],[Quantity]]*25%)))</f>
        <v>328.2</v>
      </c>
      <c r="L88" s="38">
        <f>Table2[[#This Row],[Total Cost]]-Table2[[#This Row],[Discount]]</f>
        <v>286299.8</v>
      </c>
      <c r="M88" s="38">
        <f>Table2[[#This Row],[Total Revenue ]]-Table2[[#This Row],[Discount Amount]]</f>
        <v>792384.2</v>
      </c>
      <c r="N88" s="38" t="str">
        <f>IF(Table2[[#This Row],[Profit/Loss]]&gt;0,"Profit","Loss")</f>
        <v>Profit</v>
      </c>
    </row>
    <row r="89" spans="1:14" x14ac:dyDescent="0.25">
      <c r="A89">
        <v>88</v>
      </c>
      <c r="B89" t="s">
        <v>278</v>
      </c>
      <c r="C89">
        <v>58</v>
      </c>
      <c r="D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9" t="s">
        <v>190</v>
      </c>
      <c r="F89">
        <v>2057</v>
      </c>
      <c r="G89">
        <v>265</v>
      </c>
      <c r="H89">
        <v>355</v>
      </c>
      <c r="I89">
        <f>Table2[[#This Row],[Quantity]]*Table2[[#This Row],[Cost]]</f>
        <v>545105</v>
      </c>
      <c r="J89">
        <f>Table2[[#This Row],[Quantity]]*Table2[[#This Row],[Price]]</f>
        <v>730235</v>
      </c>
      <c r="K89">
        <f>IF(Table2[[#This Row],[Quantity]]&lt;1000,0,IF(Table2[[#This Row],[Quantity]]&gt;1000,Table2[[#This Row],[Quantity]]*15%,IF(Table2[[#This Row],[Quantity]]&gt;1500,Table2[[#This Row],[Quantity]]*20%,Table2[[#This Row],[Quantity]]*25%)))</f>
        <v>308.55</v>
      </c>
      <c r="L89" s="38">
        <f>Table2[[#This Row],[Total Cost]]-Table2[[#This Row],[Discount]]</f>
        <v>544796.44999999995</v>
      </c>
      <c r="M89" s="38">
        <f>Table2[[#This Row],[Total Revenue ]]-Table2[[#This Row],[Discount Amount]]</f>
        <v>185438.55000000005</v>
      </c>
      <c r="N89" s="38" t="str">
        <f>IF(Table2[[#This Row],[Profit/Loss]]&gt;0,"Profit","Loss")</f>
        <v>Profit</v>
      </c>
    </row>
    <row r="90" spans="1:14" x14ac:dyDescent="0.25">
      <c r="A90">
        <v>89</v>
      </c>
      <c r="B90" t="s">
        <v>279</v>
      </c>
      <c r="C90">
        <v>49</v>
      </c>
      <c r="D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0" t="s">
        <v>190</v>
      </c>
      <c r="F90">
        <v>2420</v>
      </c>
      <c r="G90">
        <v>321</v>
      </c>
      <c r="H90">
        <v>334</v>
      </c>
      <c r="I90">
        <f>Table2[[#This Row],[Quantity]]*Table2[[#This Row],[Cost]]</f>
        <v>776820</v>
      </c>
      <c r="J90">
        <f>Table2[[#This Row],[Quantity]]*Table2[[#This Row],[Price]]</f>
        <v>808280</v>
      </c>
      <c r="K90">
        <f>IF(Table2[[#This Row],[Quantity]]&lt;1000,0,IF(Table2[[#This Row],[Quantity]]&gt;1000,Table2[[#This Row],[Quantity]]*15%,IF(Table2[[#This Row],[Quantity]]&gt;1500,Table2[[#This Row],[Quantity]]*20%,Table2[[#This Row],[Quantity]]*25%)))</f>
        <v>363</v>
      </c>
      <c r="L90" s="38">
        <f>Table2[[#This Row],[Total Cost]]-Table2[[#This Row],[Discount]]</f>
        <v>776457</v>
      </c>
      <c r="M90" s="38">
        <f>Table2[[#This Row],[Total Revenue ]]-Table2[[#This Row],[Discount Amount]]</f>
        <v>31823</v>
      </c>
      <c r="N90" s="38" t="str">
        <f>IF(Table2[[#This Row],[Profit/Loss]]&gt;0,"Profit","Loss")</f>
        <v>Profit</v>
      </c>
    </row>
    <row r="91" spans="1:14" x14ac:dyDescent="0.25">
      <c r="A91">
        <v>90</v>
      </c>
      <c r="B91" t="s">
        <v>280</v>
      </c>
      <c r="C91">
        <v>22</v>
      </c>
      <c r="D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1" t="s">
        <v>192</v>
      </c>
      <c r="F91">
        <v>1221</v>
      </c>
      <c r="G91">
        <v>149</v>
      </c>
      <c r="H91">
        <v>289</v>
      </c>
      <c r="I91">
        <f>Table2[[#This Row],[Quantity]]*Table2[[#This Row],[Cost]]</f>
        <v>181929</v>
      </c>
      <c r="J91">
        <f>Table2[[#This Row],[Quantity]]*Table2[[#This Row],[Price]]</f>
        <v>352869</v>
      </c>
      <c r="K91">
        <f>IF(Table2[[#This Row],[Quantity]]&lt;1000,0,IF(Table2[[#This Row],[Quantity]]&gt;1000,Table2[[#This Row],[Quantity]]*15%,IF(Table2[[#This Row],[Quantity]]&gt;1500,Table2[[#This Row],[Quantity]]*20%,Table2[[#This Row],[Quantity]]*25%)))</f>
        <v>183.15</v>
      </c>
      <c r="L91" s="38">
        <f>Table2[[#This Row],[Total Cost]]-Table2[[#This Row],[Discount]]</f>
        <v>181745.85</v>
      </c>
      <c r="M91" s="38">
        <f>Table2[[#This Row],[Total Revenue ]]-Table2[[#This Row],[Discount Amount]]</f>
        <v>171123.15</v>
      </c>
      <c r="N91" s="38" t="str">
        <f>IF(Table2[[#This Row],[Profit/Loss]]&gt;0,"Profit","Loss")</f>
        <v>Profit</v>
      </c>
    </row>
    <row r="92" spans="1:14" x14ac:dyDescent="0.25">
      <c r="A92">
        <v>91</v>
      </c>
      <c r="B92" t="s">
        <v>281</v>
      </c>
      <c r="C92">
        <v>74</v>
      </c>
      <c r="D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2" t="s">
        <v>192</v>
      </c>
      <c r="F92">
        <v>1951</v>
      </c>
      <c r="G92">
        <v>341</v>
      </c>
      <c r="H92">
        <v>243</v>
      </c>
      <c r="I92">
        <f>Table2[[#This Row],[Quantity]]*Table2[[#This Row],[Cost]]</f>
        <v>665291</v>
      </c>
      <c r="J92">
        <f>Table2[[#This Row],[Quantity]]*Table2[[#This Row],[Price]]</f>
        <v>474093</v>
      </c>
      <c r="K92">
        <f>IF(Table2[[#This Row],[Quantity]]&lt;1000,0,IF(Table2[[#This Row],[Quantity]]&gt;1000,Table2[[#This Row],[Quantity]]*15%,IF(Table2[[#This Row],[Quantity]]&gt;1500,Table2[[#This Row],[Quantity]]*20%,Table2[[#This Row],[Quantity]]*25%)))</f>
        <v>292.64999999999998</v>
      </c>
      <c r="L92" s="38">
        <f>Table2[[#This Row],[Total Cost]]-Table2[[#This Row],[Discount]]</f>
        <v>664998.35</v>
      </c>
      <c r="M92" s="38">
        <f>Table2[[#This Row],[Total Revenue ]]-Table2[[#This Row],[Discount Amount]]</f>
        <v>-190905.34999999998</v>
      </c>
      <c r="N92" s="38" t="str">
        <f>IF(Table2[[#This Row],[Profit/Loss]]&gt;0,"Profit","Loss")</f>
        <v>Loss</v>
      </c>
    </row>
    <row r="93" spans="1:14" x14ac:dyDescent="0.25">
      <c r="A93">
        <v>92</v>
      </c>
      <c r="B93" t="s">
        <v>282</v>
      </c>
      <c r="C93">
        <v>41</v>
      </c>
      <c r="D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3" t="s">
        <v>192</v>
      </c>
      <c r="F93">
        <v>1470</v>
      </c>
      <c r="G93">
        <v>252</v>
      </c>
      <c r="H93">
        <v>484</v>
      </c>
      <c r="I93">
        <f>Table2[[#This Row],[Quantity]]*Table2[[#This Row],[Cost]]</f>
        <v>370440</v>
      </c>
      <c r="J93">
        <f>Table2[[#This Row],[Quantity]]*Table2[[#This Row],[Price]]</f>
        <v>711480</v>
      </c>
      <c r="K93">
        <f>IF(Table2[[#This Row],[Quantity]]&lt;1000,0,IF(Table2[[#This Row],[Quantity]]&gt;1000,Table2[[#This Row],[Quantity]]*15%,IF(Table2[[#This Row],[Quantity]]&gt;1500,Table2[[#This Row],[Quantity]]*20%,Table2[[#This Row],[Quantity]]*25%)))</f>
        <v>220.5</v>
      </c>
      <c r="L93" s="38">
        <f>Table2[[#This Row],[Total Cost]]-Table2[[#This Row],[Discount]]</f>
        <v>370219.5</v>
      </c>
      <c r="M93" s="38">
        <f>Table2[[#This Row],[Total Revenue ]]-Table2[[#This Row],[Discount Amount]]</f>
        <v>341260.5</v>
      </c>
      <c r="N93" s="38" t="str">
        <f>IF(Table2[[#This Row],[Profit/Loss]]&gt;0,"Profit","Loss")</f>
        <v>Profit</v>
      </c>
    </row>
    <row r="94" spans="1:14" x14ac:dyDescent="0.25">
      <c r="A94">
        <v>93</v>
      </c>
      <c r="B94" t="s">
        <v>283</v>
      </c>
      <c r="C94">
        <v>57</v>
      </c>
      <c r="D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4" t="s">
        <v>192</v>
      </c>
      <c r="F94">
        <v>2425</v>
      </c>
      <c r="G94">
        <v>330</v>
      </c>
      <c r="H94">
        <v>285</v>
      </c>
      <c r="I94">
        <f>Table2[[#This Row],[Quantity]]*Table2[[#This Row],[Cost]]</f>
        <v>800250</v>
      </c>
      <c r="J94">
        <f>Table2[[#This Row],[Quantity]]*Table2[[#This Row],[Price]]</f>
        <v>691125</v>
      </c>
      <c r="K94">
        <f>IF(Table2[[#This Row],[Quantity]]&lt;1000,0,IF(Table2[[#This Row],[Quantity]]&gt;1000,Table2[[#This Row],[Quantity]]*15%,IF(Table2[[#This Row],[Quantity]]&gt;1500,Table2[[#This Row],[Quantity]]*20%,Table2[[#This Row],[Quantity]]*25%)))</f>
        <v>363.75</v>
      </c>
      <c r="L94" s="38">
        <f>Table2[[#This Row],[Total Cost]]-Table2[[#This Row],[Discount]]</f>
        <v>799886.25</v>
      </c>
      <c r="M94" s="38">
        <f>Table2[[#This Row],[Total Revenue ]]-Table2[[#This Row],[Discount Amount]]</f>
        <v>-108761.25</v>
      </c>
      <c r="N94" s="38" t="str">
        <f>IF(Table2[[#This Row],[Profit/Loss]]&gt;0,"Profit","Loss")</f>
        <v>Loss</v>
      </c>
    </row>
    <row r="95" spans="1:14" x14ac:dyDescent="0.25">
      <c r="A95">
        <v>94</v>
      </c>
      <c r="B95" t="s">
        <v>284</v>
      </c>
      <c r="C95">
        <v>71</v>
      </c>
      <c r="D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5" t="s">
        <v>192</v>
      </c>
      <c r="F95">
        <v>1206</v>
      </c>
      <c r="G95">
        <v>309</v>
      </c>
      <c r="H95">
        <v>240</v>
      </c>
      <c r="I95">
        <f>Table2[[#This Row],[Quantity]]*Table2[[#This Row],[Cost]]</f>
        <v>372654</v>
      </c>
      <c r="J95">
        <f>Table2[[#This Row],[Quantity]]*Table2[[#This Row],[Price]]</f>
        <v>289440</v>
      </c>
      <c r="K95">
        <f>IF(Table2[[#This Row],[Quantity]]&lt;1000,0,IF(Table2[[#This Row],[Quantity]]&gt;1000,Table2[[#This Row],[Quantity]]*15%,IF(Table2[[#This Row],[Quantity]]&gt;1500,Table2[[#This Row],[Quantity]]*20%,Table2[[#This Row],[Quantity]]*25%)))</f>
        <v>180.9</v>
      </c>
      <c r="L95" s="38">
        <f>Table2[[#This Row],[Total Cost]]-Table2[[#This Row],[Discount]]</f>
        <v>372473.1</v>
      </c>
      <c r="M95" s="38">
        <f>Table2[[#This Row],[Total Revenue ]]-Table2[[#This Row],[Discount Amount]]</f>
        <v>-83033.099999999977</v>
      </c>
      <c r="N95" s="38" t="str">
        <f>IF(Table2[[#This Row],[Profit/Loss]]&gt;0,"Profit","Loss")</f>
        <v>Loss</v>
      </c>
    </row>
    <row r="96" spans="1:14" x14ac:dyDescent="0.25">
      <c r="A96">
        <v>95</v>
      </c>
      <c r="B96" t="s">
        <v>285</v>
      </c>
      <c r="C96">
        <v>34</v>
      </c>
      <c r="D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6" t="s">
        <v>192</v>
      </c>
      <c r="F96">
        <v>2371</v>
      </c>
      <c r="G96">
        <v>368</v>
      </c>
      <c r="H96">
        <v>463</v>
      </c>
      <c r="I96">
        <f>Table2[[#This Row],[Quantity]]*Table2[[#This Row],[Cost]]</f>
        <v>872528</v>
      </c>
      <c r="J96">
        <f>Table2[[#This Row],[Quantity]]*Table2[[#This Row],[Price]]</f>
        <v>1097773</v>
      </c>
      <c r="K96">
        <f>IF(Table2[[#This Row],[Quantity]]&lt;1000,0,IF(Table2[[#This Row],[Quantity]]&gt;1000,Table2[[#This Row],[Quantity]]*15%,IF(Table2[[#This Row],[Quantity]]&gt;1500,Table2[[#This Row],[Quantity]]*20%,Table2[[#This Row],[Quantity]]*25%)))</f>
        <v>355.65</v>
      </c>
      <c r="L96" s="38">
        <f>Table2[[#This Row],[Total Cost]]-Table2[[#This Row],[Discount]]</f>
        <v>872172.35</v>
      </c>
      <c r="M96" s="38">
        <f>Table2[[#This Row],[Total Revenue ]]-Table2[[#This Row],[Discount Amount]]</f>
        <v>225600.65000000002</v>
      </c>
      <c r="N96" s="38" t="str">
        <f>IF(Table2[[#This Row],[Profit/Loss]]&gt;0,"Profit","Loss")</f>
        <v>Profit</v>
      </c>
    </row>
    <row r="97" spans="1:14" x14ac:dyDescent="0.25">
      <c r="A97">
        <v>96</v>
      </c>
      <c r="B97" t="s">
        <v>286</v>
      </c>
      <c r="C97">
        <v>20</v>
      </c>
      <c r="D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7" t="s">
        <v>192</v>
      </c>
      <c r="F97">
        <v>2433</v>
      </c>
      <c r="G97">
        <v>118</v>
      </c>
      <c r="H97">
        <v>433</v>
      </c>
      <c r="I97">
        <f>Table2[[#This Row],[Quantity]]*Table2[[#This Row],[Cost]]</f>
        <v>287094</v>
      </c>
      <c r="J97">
        <f>Table2[[#This Row],[Quantity]]*Table2[[#This Row],[Price]]</f>
        <v>1053489</v>
      </c>
      <c r="K97">
        <f>IF(Table2[[#This Row],[Quantity]]&lt;1000,0,IF(Table2[[#This Row],[Quantity]]&gt;1000,Table2[[#This Row],[Quantity]]*15%,IF(Table2[[#This Row],[Quantity]]&gt;1500,Table2[[#This Row],[Quantity]]*20%,Table2[[#This Row],[Quantity]]*25%)))</f>
        <v>364.95</v>
      </c>
      <c r="L97" s="38">
        <f>Table2[[#This Row],[Total Cost]]-Table2[[#This Row],[Discount]]</f>
        <v>286729.05</v>
      </c>
      <c r="M97" s="38">
        <f>Table2[[#This Row],[Total Revenue ]]-Table2[[#This Row],[Discount Amount]]</f>
        <v>766759.95</v>
      </c>
      <c r="N97" s="38" t="str">
        <f>IF(Table2[[#This Row],[Profit/Loss]]&gt;0,"Profit","Loss")</f>
        <v>Profit</v>
      </c>
    </row>
    <row r="98" spans="1:14" x14ac:dyDescent="0.25">
      <c r="A98">
        <v>97</v>
      </c>
      <c r="B98" t="s">
        <v>287</v>
      </c>
      <c r="C98">
        <v>21</v>
      </c>
      <c r="D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8" t="s">
        <v>192</v>
      </c>
      <c r="F98">
        <v>1719</v>
      </c>
      <c r="G98">
        <v>139</v>
      </c>
      <c r="H98">
        <v>466</v>
      </c>
      <c r="I98">
        <f>Table2[[#This Row],[Quantity]]*Table2[[#This Row],[Cost]]</f>
        <v>238941</v>
      </c>
      <c r="J98">
        <f>Table2[[#This Row],[Quantity]]*Table2[[#This Row],[Price]]</f>
        <v>801054</v>
      </c>
      <c r="K98">
        <f>IF(Table2[[#This Row],[Quantity]]&lt;1000,0,IF(Table2[[#This Row],[Quantity]]&gt;1000,Table2[[#This Row],[Quantity]]*15%,IF(Table2[[#This Row],[Quantity]]&gt;1500,Table2[[#This Row],[Quantity]]*20%,Table2[[#This Row],[Quantity]]*25%)))</f>
        <v>257.84999999999997</v>
      </c>
      <c r="L98" s="38">
        <f>Table2[[#This Row],[Total Cost]]-Table2[[#This Row],[Discount]]</f>
        <v>238683.15</v>
      </c>
      <c r="M98" s="38">
        <f>Table2[[#This Row],[Total Revenue ]]-Table2[[#This Row],[Discount Amount]]</f>
        <v>562370.85</v>
      </c>
      <c r="N98" s="38" t="str">
        <f>IF(Table2[[#This Row],[Profit/Loss]]&gt;0,"Profit","Loss")</f>
        <v>Profit</v>
      </c>
    </row>
    <row r="99" spans="1:14" x14ac:dyDescent="0.25">
      <c r="A99">
        <v>98</v>
      </c>
      <c r="B99" t="s">
        <v>288</v>
      </c>
      <c r="C99">
        <v>77</v>
      </c>
      <c r="D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9" t="s">
        <v>190</v>
      </c>
      <c r="F99">
        <v>1466</v>
      </c>
      <c r="G99">
        <v>338</v>
      </c>
      <c r="H99">
        <v>468</v>
      </c>
      <c r="I99">
        <f>Table2[[#This Row],[Quantity]]*Table2[[#This Row],[Cost]]</f>
        <v>495508</v>
      </c>
      <c r="J99">
        <f>Table2[[#This Row],[Quantity]]*Table2[[#This Row],[Price]]</f>
        <v>686088</v>
      </c>
      <c r="K99">
        <f>IF(Table2[[#This Row],[Quantity]]&lt;1000,0,IF(Table2[[#This Row],[Quantity]]&gt;1000,Table2[[#This Row],[Quantity]]*15%,IF(Table2[[#This Row],[Quantity]]&gt;1500,Table2[[#This Row],[Quantity]]*20%,Table2[[#This Row],[Quantity]]*25%)))</f>
        <v>219.9</v>
      </c>
      <c r="L99" s="38">
        <f>Table2[[#This Row],[Total Cost]]-Table2[[#This Row],[Discount]]</f>
        <v>495288.1</v>
      </c>
      <c r="M99" s="38">
        <f>Table2[[#This Row],[Total Revenue ]]-Table2[[#This Row],[Discount Amount]]</f>
        <v>190799.90000000002</v>
      </c>
      <c r="N99" s="38" t="str">
        <f>IF(Table2[[#This Row],[Profit/Loss]]&gt;0,"Profit","Loss")</f>
        <v>Profit</v>
      </c>
    </row>
    <row r="100" spans="1:14" x14ac:dyDescent="0.25">
      <c r="A100">
        <v>99</v>
      </c>
      <c r="B100" t="s">
        <v>289</v>
      </c>
      <c r="C100">
        <v>50</v>
      </c>
      <c r="D1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00" t="s">
        <v>192</v>
      </c>
      <c r="F100">
        <v>1088</v>
      </c>
      <c r="G100">
        <v>125</v>
      </c>
      <c r="H100">
        <v>525</v>
      </c>
      <c r="I100">
        <f>Table2[[#This Row],[Quantity]]*Table2[[#This Row],[Cost]]</f>
        <v>136000</v>
      </c>
      <c r="J100">
        <f>Table2[[#This Row],[Quantity]]*Table2[[#This Row],[Price]]</f>
        <v>571200</v>
      </c>
      <c r="K100">
        <f>IF(Table2[[#This Row],[Quantity]]&lt;1000,0,IF(Table2[[#This Row],[Quantity]]&gt;1000,Table2[[#This Row],[Quantity]]*15%,IF(Table2[[#This Row],[Quantity]]&gt;1500,Table2[[#This Row],[Quantity]]*20%,Table2[[#This Row],[Quantity]]*25%)))</f>
        <v>163.19999999999999</v>
      </c>
      <c r="L100" s="38">
        <f>Table2[[#This Row],[Total Cost]]-Table2[[#This Row],[Discount]]</f>
        <v>135836.79999999999</v>
      </c>
      <c r="M100" s="38">
        <f>Table2[[#This Row],[Total Revenue ]]-Table2[[#This Row],[Discount Amount]]</f>
        <v>435363.2</v>
      </c>
      <c r="N100" s="38" t="str">
        <f>IF(Table2[[#This Row],[Profit/Loss]]&gt;0,"Profit","Loss")</f>
        <v>Profit</v>
      </c>
    </row>
    <row r="101" spans="1:14" x14ac:dyDescent="0.25">
      <c r="A101">
        <v>100</v>
      </c>
      <c r="B101" t="s">
        <v>290</v>
      </c>
      <c r="C101">
        <v>83</v>
      </c>
      <c r="D1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01" t="s">
        <v>192</v>
      </c>
      <c r="F101">
        <v>1719</v>
      </c>
      <c r="G101">
        <v>263</v>
      </c>
      <c r="H101">
        <v>361</v>
      </c>
      <c r="I101">
        <f>Table2[[#This Row],[Quantity]]*Table2[[#This Row],[Cost]]</f>
        <v>452097</v>
      </c>
      <c r="J101">
        <f>Table2[[#This Row],[Quantity]]*Table2[[#This Row],[Price]]</f>
        <v>620559</v>
      </c>
      <c r="K101">
        <f>IF(Table2[[#This Row],[Quantity]]&lt;1000,0,IF(Table2[[#This Row],[Quantity]]&gt;1000,Table2[[#This Row],[Quantity]]*15%,IF(Table2[[#This Row],[Quantity]]&gt;1500,Table2[[#This Row],[Quantity]]*20%,Table2[[#This Row],[Quantity]]*25%)))</f>
        <v>257.84999999999997</v>
      </c>
      <c r="L101" s="38">
        <f>Table2[[#This Row],[Total Cost]]-Table2[[#This Row],[Discount]]</f>
        <v>451839.15</v>
      </c>
      <c r="M101" s="38">
        <f>Table2[[#This Row],[Total Revenue ]]-Table2[[#This Row],[Discount Amount]]</f>
        <v>168719.84999999998</v>
      </c>
      <c r="N101" s="38" t="str">
        <f>IF(Table2[[#This Row],[Profit/Loss]]&gt;0,"Profit","Loss")</f>
        <v>Profit</v>
      </c>
    </row>
    <row r="102" spans="1:14" x14ac:dyDescent="0.25">
      <c r="A102">
        <v>101</v>
      </c>
      <c r="B102" t="s">
        <v>291</v>
      </c>
      <c r="C102">
        <v>50</v>
      </c>
      <c r="D1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02" t="s">
        <v>192</v>
      </c>
      <c r="F102">
        <v>1715</v>
      </c>
      <c r="G102">
        <v>369</v>
      </c>
      <c r="H102">
        <v>212</v>
      </c>
      <c r="I102">
        <f>Table2[[#This Row],[Quantity]]*Table2[[#This Row],[Cost]]</f>
        <v>632835</v>
      </c>
      <c r="J102">
        <f>Table2[[#This Row],[Quantity]]*Table2[[#This Row],[Price]]</f>
        <v>363580</v>
      </c>
      <c r="K102">
        <f>IF(Table2[[#This Row],[Quantity]]&lt;1000,0,IF(Table2[[#This Row],[Quantity]]&gt;1000,Table2[[#This Row],[Quantity]]*15%,IF(Table2[[#This Row],[Quantity]]&gt;1500,Table2[[#This Row],[Quantity]]*20%,Table2[[#This Row],[Quantity]]*25%)))</f>
        <v>257.25</v>
      </c>
      <c r="L102" s="38">
        <f>Table2[[#This Row],[Total Cost]]-Table2[[#This Row],[Discount]]</f>
        <v>632577.75</v>
      </c>
      <c r="M102" s="38">
        <f>Table2[[#This Row],[Total Revenue ]]-Table2[[#This Row],[Discount Amount]]</f>
        <v>-268997.75</v>
      </c>
      <c r="N102" s="38" t="str">
        <f>IF(Table2[[#This Row],[Profit/Loss]]&gt;0,"Profit","Loss")</f>
        <v>Loss</v>
      </c>
    </row>
    <row r="103" spans="1:14" x14ac:dyDescent="0.25">
      <c r="A103">
        <v>102</v>
      </c>
      <c r="B103" t="s">
        <v>292</v>
      </c>
      <c r="C103">
        <v>72</v>
      </c>
      <c r="D1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03" t="s">
        <v>190</v>
      </c>
      <c r="F103">
        <v>1819</v>
      </c>
      <c r="G103">
        <v>378</v>
      </c>
      <c r="H103">
        <v>395</v>
      </c>
      <c r="I103">
        <f>Table2[[#This Row],[Quantity]]*Table2[[#This Row],[Cost]]</f>
        <v>687582</v>
      </c>
      <c r="J103">
        <f>Table2[[#This Row],[Quantity]]*Table2[[#This Row],[Price]]</f>
        <v>718505</v>
      </c>
      <c r="K103">
        <f>IF(Table2[[#This Row],[Quantity]]&lt;1000,0,IF(Table2[[#This Row],[Quantity]]&gt;1000,Table2[[#This Row],[Quantity]]*15%,IF(Table2[[#This Row],[Quantity]]&gt;1500,Table2[[#This Row],[Quantity]]*20%,Table2[[#This Row],[Quantity]]*25%)))</f>
        <v>272.84999999999997</v>
      </c>
      <c r="L103" s="38">
        <f>Table2[[#This Row],[Total Cost]]-Table2[[#This Row],[Discount]]</f>
        <v>687309.15</v>
      </c>
      <c r="M103" s="38">
        <f>Table2[[#This Row],[Total Revenue ]]-Table2[[#This Row],[Discount Amount]]</f>
        <v>31195.849999999977</v>
      </c>
      <c r="N103" s="38" t="str">
        <f>IF(Table2[[#This Row],[Profit/Loss]]&gt;0,"Profit","Loss")</f>
        <v>Profit</v>
      </c>
    </row>
    <row r="104" spans="1:14" x14ac:dyDescent="0.25">
      <c r="A104">
        <v>103</v>
      </c>
      <c r="B104" t="s">
        <v>293</v>
      </c>
      <c r="C104">
        <v>53</v>
      </c>
      <c r="D1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04" t="s">
        <v>190</v>
      </c>
      <c r="F104">
        <v>2035</v>
      </c>
      <c r="G104">
        <v>166</v>
      </c>
      <c r="H104">
        <v>488</v>
      </c>
      <c r="I104">
        <f>Table2[[#This Row],[Quantity]]*Table2[[#This Row],[Cost]]</f>
        <v>337810</v>
      </c>
      <c r="J104">
        <f>Table2[[#This Row],[Quantity]]*Table2[[#This Row],[Price]]</f>
        <v>993080</v>
      </c>
      <c r="K104">
        <f>IF(Table2[[#This Row],[Quantity]]&lt;1000,0,IF(Table2[[#This Row],[Quantity]]&gt;1000,Table2[[#This Row],[Quantity]]*15%,IF(Table2[[#This Row],[Quantity]]&gt;1500,Table2[[#This Row],[Quantity]]*20%,Table2[[#This Row],[Quantity]]*25%)))</f>
        <v>305.25</v>
      </c>
      <c r="L104" s="38">
        <f>Table2[[#This Row],[Total Cost]]-Table2[[#This Row],[Discount]]</f>
        <v>337504.75</v>
      </c>
      <c r="M104" s="38">
        <f>Table2[[#This Row],[Total Revenue ]]-Table2[[#This Row],[Discount Amount]]</f>
        <v>655575.25</v>
      </c>
      <c r="N104" s="38" t="str">
        <f>IF(Table2[[#This Row],[Profit/Loss]]&gt;0,"Profit","Loss")</f>
        <v>Profit</v>
      </c>
    </row>
    <row r="105" spans="1:14" x14ac:dyDescent="0.25">
      <c r="A105">
        <v>104</v>
      </c>
      <c r="B105" t="s">
        <v>294</v>
      </c>
      <c r="C105">
        <v>54</v>
      </c>
      <c r="D1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05" t="s">
        <v>190</v>
      </c>
      <c r="F105">
        <v>1983</v>
      </c>
      <c r="G105">
        <v>348</v>
      </c>
      <c r="H105">
        <v>477</v>
      </c>
      <c r="I105">
        <f>Table2[[#This Row],[Quantity]]*Table2[[#This Row],[Cost]]</f>
        <v>690084</v>
      </c>
      <c r="J105">
        <f>Table2[[#This Row],[Quantity]]*Table2[[#This Row],[Price]]</f>
        <v>945891</v>
      </c>
      <c r="K105">
        <f>IF(Table2[[#This Row],[Quantity]]&lt;1000,0,IF(Table2[[#This Row],[Quantity]]&gt;1000,Table2[[#This Row],[Quantity]]*15%,IF(Table2[[#This Row],[Quantity]]&gt;1500,Table2[[#This Row],[Quantity]]*20%,Table2[[#This Row],[Quantity]]*25%)))</f>
        <v>297.45</v>
      </c>
      <c r="L105" s="38">
        <f>Table2[[#This Row],[Total Cost]]-Table2[[#This Row],[Discount]]</f>
        <v>689786.55</v>
      </c>
      <c r="M105" s="38">
        <f>Table2[[#This Row],[Total Revenue ]]-Table2[[#This Row],[Discount Amount]]</f>
        <v>256104.44999999995</v>
      </c>
      <c r="N105" s="38" t="str">
        <f>IF(Table2[[#This Row],[Profit/Loss]]&gt;0,"Profit","Loss")</f>
        <v>Profit</v>
      </c>
    </row>
    <row r="106" spans="1:14" x14ac:dyDescent="0.25">
      <c r="A106">
        <v>105</v>
      </c>
      <c r="B106" t="s">
        <v>295</v>
      </c>
      <c r="C106">
        <v>47</v>
      </c>
      <c r="D1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06" t="s">
        <v>192</v>
      </c>
      <c r="F106">
        <v>1753</v>
      </c>
      <c r="G106">
        <v>298</v>
      </c>
      <c r="H106">
        <v>539</v>
      </c>
      <c r="I106">
        <f>Table2[[#This Row],[Quantity]]*Table2[[#This Row],[Cost]]</f>
        <v>522394</v>
      </c>
      <c r="J106">
        <f>Table2[[#This Row],[Quantity]]*Table2[[#This Row],[Price]]</f>
        <v>944867</v>
      </c>
      <c r="K106">
        <f>IF(Table2[[#This Row],[Quantity]]&lt;1000,0,IF(Table2[[#This Row],[Quantity]]&gt;1000,Table2[[#This Row],[Quantity]]*15%,IF(Table2[[#This Row],[Quantity]]&gt;1500,Table2[[#This Row],[Quantity]]*20%,Table2[[#This Row],[Quantity]]*25%)))</f>
        <v>262.95</v>
      </c>
      <c r="L106" s="38">
        <f>Table2[[#This Row],[Total Cost]]-Table2[[#This Row],[Discount]]</f>
        <v>522131.05</v>
      </c>
      <c r="M106" s="38">
        <f>Table2[[#This Row],[Total Revenue ]]-Table2[[#This Row],[Discount Amount]]</f>
        <v>422735.95</v>
      </c>
      <c r="N106" s="38" t="str">
        <f>IF(Table2[[#This Row],[Profit/Loss]]&gt;0,"Profit","Loss")</f>
        <v>Profit</v>
      </c>
    </row>
    <row r="107" spans="1:14" x14ac:dyDescent="0.25">
      <c r="A107">
        <v>106</v>
      </c>
      <c r="B107" t="s">
        <v>296</v>
      </c>
      <c r="C107">
        <v>28</v>
      </c>
      <c r="D1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07" t="s">
        <v>192</v>
      </c>
      <c r="F107">
        <v>2018</v>
      </c>
      <c r="G107">
        <v>101</v>
      </c>
      <c r="H107">
        <v>503</v>
      </c>
      <c r="I107">
        <f>Table2[[#This Row],[Quantity]]*Table2[[#This Row],[Cost]]</f>
        <v>203818</v>
      </c>
      <c r="J107">
        <f>Table2[[#This Row],[Quantity]]*Table2[[#This Row],[Price]]</f>
        <v>1015054</v>
      </c>
      <c r="K107">
        <f>IF(Table2[[#This Row],[Quantity]]&lt;1000,0,IF(Table2[[#This Row],[Quantity]]&gt;1000,Table2[[#This Row],[Quantity]]*15%,IF(Table2[[#This Row],[Quantity]]&gt;1500,Table2[[#This Row],[Quantity]]*20%,Table2[[#This Row],[Quantity]]*25%)))</f>
        <v>302.7</v>
      </c>
      <c r="L107" s="38">
        <f>Table2[[#This Row],[Total Cost]]-Table2[[#This Row],[Discount]]</f>
        <v>203515.3</v>
      </c>
      <c r="M107" s="38">
        <f>Table2[[#This Row],[Total Revenue ]]-Table2[[#This Row],[Discount Amount]]</f>
        <v>811538.7</v>
      </c>
      <c r="N107" s="38" t="str">
        <f>IF(Table2[[#This Row],[Profit/Loss]]&gt;0,"Profit","Loss")</f>
        <v>Profit</v>
      </c>
    </row>
    <row r="108" spans="1:14" x14ac:dyDescent="0.25">
      <c r="A108">
        <v>107</v>
      </c>
      <c r="B108" t="s">
        <v>297</v>
      </c>
      <c r="C108">
        <v>43</v>
      </c>
      <c r="D1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08" t="s">
        <v>190</v>
      </c>
      <c r="F108">
        <v>1592</v>
      </c>
      <c r="G108">
        <v>140</v>
      </c>
      <c r="H108">
        <v>426</v>
      </c>
      <c r="I108">
        <f>Table2[[#This Row],[Quantity]]*Table2[[#This Row],[Cost]]</f>
        <v>222880</v>
      </c>
      <c r="J108">
        <f>Table2[[#This Row],[Quantity]]*Table2[[#This Row],[Price]]</f>
        <v>678192</v>
      </c>
      <c r="K108">
        <f>IF(Table2[[#This Row],[Quantity]]&lt;1000,0,IF(Table2[[#This Row],[Quantity]]&gt;1000,Table2[[#This Row],[Quantity]]*15%,IF(Table2[[#This Row],[Quantity]]&gt;1500,Table2[[#This Row],[Quantity]]*20%,Table2[[#This Row],[Quantity]]*25%)))</f>
        <v>238.79999999999998</v>
      </c>
      <c r="L108" s="38">
        <f>Table2[[#This Row],[Total Cost]]-Table2[[#This Row],[Discount]]</f>
        <v>222641.2</v>
      </c>
      <c r="M108" s="38">
        <f>Table2[[#This Row],[Total Revenue ]]-Table2[[#This Row],[Discount Amount]]</f>
        <v>455550.8</v>
      </c>
      <c r="N108" s="38" t="str">
        <f>IF(Table2[[#This Row],[Profit/Loss]]&gt;0,"Profit","Loss")</f>
        <v>Profit</v>
      </c>
    </row>
    <row r="109" spans="1:14" x14ac:dyDescent="0.25">
      <c r="A109">
        <v>108</v>
      </c>
      <c r="B109" t="s">
        <v>298</v>
      </c>
      <c r="C109">
        <v>80</v>
      </c>
      <c r="D1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09" t="s">
        <v>190</v>
      </c>
      <c r="F109">
        <v>1200</v>
      </c>
      <c r="G109">
        <v>155</v>
      </c>
      <c r="H109">
        <v>246</v>
      </c>
      <c r="I109">
        <f>Table2[[#This Row],[Quantity]]*Table2[[#This Row],[Cost]]</f>
        <v>186000</v>
      </c>
      <c r="J109">
        <f>Table2[[#This Row],[Quantity]]*Table2[[#This Row],[Price]]</f>
        <v>295200</v>
      </c>
      <c r="K109">
        <f>IF(Table2[[#This Row],[Quantity]]&lt;1000,0,IF(Table2[[#This Row],[Quantity]]&gt;1000,Table2[[#This Row],[Quantity]]*15%,IF(Table2[[#This Row],[Quantity]]&gt;1500,Table2[[#This Row],[Quantity]]*20%,Table2[[#This Row],[Quantity]]*25%)))</f>
        <v>180</v>
      </c>
      <c r="L109" s="38">
        <f>Table2[[#This Row],[Total Cost]]-Table2[[#This Row],[Discount]]</f>
        <v>185820</v>
      </c>
      <c r="M109" s="38">
        <f>Table2[[#This Row],[Total Revenue ]]-Table2[[#This Row],[Discount Amount]]</f>
        <v>109380</v>
      </c>
      <c r="N109" s="38" t="str">
        <f>IF(Table2[[#This Row],[Profit/Loss]]&gt;0,"Profit","Loss")</f>
        <v>Profit</v>
      </c>
    </row>
    <row r="110" spans="1:14" x14ac:dyDescent="0.25">
      <c r="A110">
        <v>109</v>
      </c>
      <c r="B110" t="s">
        <v>299</v>
      </c>
      <c r="C110">
        <v>42</v>
      </c>
      <c r="D1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0" t="s">
        <v>190</v>
      </c>
      <c r="F110">
        <v>1096</v>
      </c>
      <c r="G110">
        <v>378</v>
      </c>
      <c r="H110">
        <v>335</v>
      </c>
      <c r="I110">
        <f>Table2[[#This Row],[Quantity]]*Table2[[#This Row],[Cost]]</f>
        <v>414288</v>
      </c>
      <c r="J110">
        <f>Table2[[#This Row],[Quantity]]*Table2[[#This Row],[Price]]</f>
        <v>367160</v>
      </c>
      <c r="K110">
        <f>IF(Table2[[#This Row],[Quantity]]&lt;1000,0,IF(Table2[[#This Row],[Quantity]]&gt;1000,Table2[[#This Row],[Quantity]]*15%,IF(Table2[[#This Row],[Quantity]]&gt;1500,Table2[[#This Row],[Quantity]]*20%,Table2[[#This Row],[Quantity]]*25%)))</f>
        <v>164.4</v>
      </c>
      <c r="L110" s="38">
        <f>Table2[[#This Row],[Total Cost]]-Table2[[#This Row],[Discount]]</f>
        <v>414123.6</v>
      </c>
      <c r="M110" s="38">
        <f>Table2[[#This Row],[Total Revenue ]]-Table2[[#This Row],[Discount Amount]]</f>
        <v>-46963.599999999977</v>
      </c>
      <c r="N110" s="38" t="str">
        <f>IF(Table2[[#This Row],[Profit/Loss]]&gt;0,"Profit","Loss")</f>
        <v>Loss</v>
      </c>
    </row>
    <row r="111" spans="1:14" x14ac:dyDescent="0.25">
      <c r="A111">
        <v>110</v>
      </c>
      <c r="B111" t="s">
        <v>300</v>
      </c>
      <c r="C111">
        <v>43</v>
      </c>
      <c r="D1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1" t="s">
        <v>190</v>
      </c>
      <c r="F111">
        <v>1239</v>
      </c>
      <c r="G111">
        <v>396</v>
      </c>
      <c r="H111">
        <v>296</v>
      </c>
      <c r="I111">
        <f>Table2[[#This Row],[Quantity]]*Table2[[#This Row],[Cost]]</f>
        <v>490644</v>
      </c>
      <c r="J111">
        <f>Table2[[#This Row],[Quantity]]*Table2[[#This Row],[Price]]</f>
        <v>366744</v>
      </c>
      <c r="K111">
        <f>IF(Table2[[#This Row],[Quantity]]&lt;1000,0,IF(Table2[[#This Row],[Quantity]]&gt;1000,Table2[[#This Row],[Quantity]]*15%,IF(Table2[[#This Row],[Quantity]]&gt;1500,Table2[[#This Row],[Quantity]]*20%,Table2[[#This Row],[Quantity]]*25%)))</f>
        <v>185.85</v>
      </c>
      <c r="L111" s="38">
        <f>Table2[[#This Row],[Total Cost]]-Table2[[#This Row],[Discount]]</f>
        <v>490458.15</v>
      </c>
      <c r="M111" s="38">
        <f>Table2[[#This Row],[Total Revenue ]]-Table2[[#This Row],[Discount Amount]]</f>
        <v>-123714.15000000002</v>
      </c>
      <c r="N111" s="38" t="str">
        <f>IF(Table2[[#This Row],[Profit/Loss]]&gt;0,"Profit","Loss")</f>
        <v>Loss</v>
      </c>
    </row>
    <row r="112" spans="1:14" x14ac:dyDescent="0.25">
      <c r="A112">
        <v>111</v>
      </c>
      <c r="B112" t="s">
        <v>301</v>
      </c>
      <c r="C112">
        <v>85</v>
      </c>
      <c r="D1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12" t="s">
        <v>190</v>
      </c>
      <c r="F112">
        <v>1365</v>
      </c>
      <c r="G112">
        <v>325</v>
      </c>
      <c r="H112">
        <v>550</v>
      </c>
      <c r="I112">
        <f>Table2[[#This Row],[Quantity]]*Table2[[#This Row],[Cost]]</f>
        <v>443625</v>
      </c>
      <c r="J112">
        <f>Table2[[#This Row],[Quantity]]*Table2[[#This Row],[Price]]</f>
        <v>750750</v>
      </c>
      <c r="K112">
        <f>IF(Table2[[#This Row],[Quantity]]&lt;1000,0,IF(Table2[[#This Row],[Quantity]]&gt;1000,Table2[[#This Row],[Quantity]]*15%,IF(Table2[[#This Row],[Quantity]]&gt;1500,Table2[[#This Row],[Quantity]]*20%,Table2[[#This Row],[Quantity]]*25%)))</f>
        <v>204.75</v>
      </c>
      <c r="L112" s="38">
        <f>Table2[[#This Row],[Total Cost]]-Table2[[#This Row],[Discount]]</f>
        <v>443420.25</v>
      </c>
      <c r="M112" s="38">
        <f>Table2[[#This Row],[Total Revenue ]]-Table2[[#This Row],[Discount Amount]]</f>
        <v>307329.75</v>
      </c>
      <c r="N112" s="38" t="str">
        <f>IF(Table2[[#This Row],[Profit/Loss]]&gt;0,"Profit","Loss")</f>
        <v>Profit</v>
      </c>
    </row>
    <row r="113" spans="1:14" x14ac:dyDescent="0.25">
      <c r="A113">
        <v>112</v>
      </c>
      <c r="B113" t="s">
        <v>302</v>
      </c>
      <c r="C113">
        <v>19</v>
      </c>
      <c r="D1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13" t="s">
        <v>192</v>
      </c>
      <c r="F113">
        <v>1293</v>
      </c>
      <c r="G113">
        <v>266</v>
      </c>
      <c r="H113">
        <v>343</v>
      </c>
      <c r="I113">
        <f>Table2[[#This Row],[Quantity]]*Table2[[#This Row],[Cost]]</f>
        <v>343938</v>
      </c>
      <c r="J113">
        <f>Table2[[#This Row],[Quantity]]*Table2[[#This Row],[Price]]</f>
        <v>443499</v>
      </c>
      <c r="K113">
        <f>IF(Table2[[#This Row],[Quantity]]&lt;1000,0,IF(Table2[[#This Row],[Quantity]]&gt;1000,Table2[[#This Row],[Quantity]]*15%,IF(Table2[[#This Row],[Quantity]]&gt;1500,Table2[[#This Row],[Quantity]]*20%,Table2[[#This Row],[Quantity]]*25%)))</f>
        <v>193.95</v>
      </c>
      <c r="L113" s="38">
        <f>Table2[[#This Row],[Total Cost]]-Table2[[#This Row],[Discount]]</f>
        <v>343744.05</v>
      </c>
      <c r="M113" s="38">
        <f>Table2[[#This Row],[Total Revenue ]]-Table2[[#This Row],[Discount Amount]]</f>
        <v>99754.950000000012</v>
      </c>
      <c r="N113" s="38" t="str">
        <f>IF(Table2[[#This Row],[Profit/Loss]]&gt;0,"Profit","Loss")</f>
        <v>Profit</v>
      </c>
    </row>
    <row r="114" spans="1:14" x14ac:dyDescent="0.25">
      <c r="A114">
        <v>113</v>
      </c>
      <c r="B114" t="s">
        <v>303</v>
      </c>
      <c r="C114">
        <v>20</v>
      </c>
      <c r="D1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14" t="s">
        <v>192</v>
      </c>
      <c r="F114">
        <v>1015</v>
      </c>
      <c r="G114">
        <v>169</v>
      </c>
      <c r="H114">
        <v>248</v>
      </c>
      <c r="I114">
        <f>Table2[[#This Row],[Quantity]]*Table2[[#This Row],[Cost]]</f>
        <v>171535</v>
      </c>
      <c r="J114">
        <f>Table2[[#This Row],[Quantity]]*Table2[[#This Row],[Price]]</f>
        <v>251720</v>
      </c>
      <c r="K114">
        <f>IF(Table2[[#This Row],[Quantity]]&lt;1000,0,IF(Table2[[#This Row],[Quantity]]&gt;1000,Table2[[#This Row],[Quantity]]*15%,IF(Table2[[#This Row],[Quantity]]&gt;1500,Table2[[#This Row],[Quantity]]*20%,Table2[[#This Row],[Quantity]]*25%)))</f>
        <v>152.25</v>
      </c>
      <c r="L114" s="38">
        <f>Table2[[#This Row],[Total Cost]]-Table2[[#This Row],[Discount]]</f>
        <v>171382.75</v>
      </c>
      <c r="M114" s="38">
        <f>Table2[[#This Row],[Total Revenue ]]-Table2[[#This Row],[Discount Amount]]</f>
        <v>80337.25</v>
      </c>
      <c r="N114" s="38" t="str">
        <f>IF(Table2[[#This Row],[Profit/Loss]]&gt;0,"Profit","Loss")</f>
        <v>Profit</v>
      </c>
    </row>
    <row r="115" spans="1:14" x14ac:dyDescent="0.25">
      <c r="A115">
        <v>114</v>
      </c>
      <c r="B115" t="s">
        <v>304</v>
      </c>
      <c r="C115">
        <v>44</v>
      </c>
      <c r="D1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5" t="s">
        <v>190</v>
      </c>
      <c r="F115">
        <v>1127</v>
      </c>
      <c r="G115">
        <v>220</v>
      </c>
      <c r="H115">
        <v>515</v>
      </c>
      <c r="I115">
        <f>Table2[[#This Row],[Quantity]]*Table2[[#This Row],[Cost]]</f>
        <v>247940</v>
      </c>
      <c r="J115">
        <f>Table2[[#This Row],[Quantity]]*Table2[[#This Row],[Price]]</f>
        <v>580405</v>
      </c>
      <c r="K115">
        <f>IF(Table2[[#This Row],[Quantity]]&lt;1000,0,IF(Table2[[#This Row],[Quantity]]&gt;1000,Table2[[#This Row],[Quantity]]*15%,IF(Table2[[#This Row],[Quantity]]&gt;1500,Table2[[#This Row],[Quantity]]*20%,Table2[[#This Row],[Quantity]]*25%)))</f>
        <v>169.04999999999998</v>
      </c>
      <c r="L115" s="38">
        <f>Table2[[#This Row],[Total Cost]]-Table2[[#This Row],[Discount]]</f>
        <v>247770.95</v>
      </c>
      <c r="M115" s="38">
        <f>Table2[[#This Row],[Total Revenue ]]-Table2[[#This Row],[Discount Amount]]</f>
        <v>332634.05</v>
      </c>
      <c r="N115" s="38" t="str">
        <f>IF(Table2[[#This Row],[Profit/Loss]]&gt;0,"Profit","Loss")</f>
        <v>Profit</v>
      </c>
    </row>
    <row r="116" spans="1:14" x14ac:dyDescent="0.25">
      <c r="A116">
        <v>115</v>
      </c>
      <c r="B116" t="s">
        <v>305</v>
      </c>
      <c r="C116">
        <v>51</v>
      </c>
      <c r="D1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16" t="s">
        <v>192</v>
      </c>
      <c r="F116">
        <v>1594</v>
      </c>
      <c r="G116">
        <v>238</v>
      </c>
      <c r="H116">
        <v>247</v>
      </c>
      <c r="I116">
        <f>Table2[[#This Row],[Quantity]]*Table2[[#This Row],[Cost]]</f>
        <v>379372</v>
      </c>
      <c r="J116">
        <f>Table2[[#This Row],[Quantity]]*Table2[[#This Row],[Price]]</f>
        <v>393718</v>
      </c>
      <c r="K116">
        <f>IF(Table2[[#This Row],[Quantity]]&lt;1000,0,IF(Table2[[#This Row],[Quantity]]&gt;1000,Table2[[#This Row],[Quantity]]*15%,IF(Table2[[#This Row],[Quantity]]&gt;1500,Table2[[#This Row],[Quantity]]*20%,Table2[[#This Row],[Quantity]]*25%)))</f>
        <v>239.1</v>
      </c>
      <c r="L116" s="38">
        <f>Table2[[#This Row],[Total Cost]]-Table2[[#This Row],[Discount]]</f>
        <v>379132.9</v>
      </c>
      <c r="M116" s="38">
        <f>Table2[[#This Row],[Total Revenue ]]-Table2[[#This Row],[Discount Amount]]</f>
        <v>14585.099999999977</v>
      </c>
      <c r="N116" s="38" t="str">
        <f>IF(Table2[[#This Row],[Profit/Loss]]&gt;0,"Profit","Loss")</f>
        <v>Profit</v>
      </c>
    </row>
    <row r="117" spans="1:14" x14ac:dyDescent="0.25">
      <c r="A117">
        <v>116</v>
      </c>
      <c r="B117" t="s">
        <v>306</v>
      </c>
      <c r="C117">
        <v>44</v>
      </c>
      <c r="D1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7" t="s">
        <v>192</v>
      </c>
      <c r="F117">
        <v>1190</v>
      </c>
      <c r="G117">
        <v>178</v>
      </c>
      <c r="H117">
        <v>486</v>
      </c>
      <c r="I117">
        <f>Table2[[#This Row],[Quantity]]*Table2[[#This Row],[Cost]]</f>
        <v>211820</v>
      </c>
      <c r="J117">
        <f>Table2[[#This Row],[Quantity]]*Table2[[#This Row],[Price]]</f>
        <v>578340</v>
      </c>
      <c r="K117">
        <f>IF(Table2[[#This Row],[Quantity]]&lt;1000,0,IF(Table2[[#This Row],[Quantity]]&gt;1000,Table2[[#This Row],[Quantity]]*15%,IF(Table2[[#This Row],[Quantity]]&gt;1500,Table2[[#This Row],[Quantity]]*20%,Table2[[#This Row],[Quantity]]*25%)))</f>
        <v>178.5</v>
      </c>
      <c r="L117" s="38">
        <f>Table2[[#This Row],[Total Cost]]-Table2[[#This Row],[Discount]]</f>
        <v>211641.5</v>
      </c>
      <c r="M117" s="38">
        <f>Table2[[#This Row],[Total Revenue ]]-Table2[[#This Row],[Discount Amount]]</f>
        <v>366698.5</v>
      </c>
      <c r="N117" s="38" t="str">
        <f>IF(Table2[[#This Row],[Profit/Loss]]&gt;0,"Profit","Loss")</f>
        <v>Profit</v>
      </c>
    </row>
    <row r="118" spans="1:14" x14ac:dyDescent="0.25">
      <c r="A118">
        <v>117</v>
      </c>
      <c r="B118" t="s">
        <v>307</v>
      </c>
      <c r="C118">
        <v>32</v>
      </c>
      <c r="D1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8" t="s">
        <v>190</v>
      </c>
      <c r="F118">
        <v>1610</v>
      </c>
      <c r="G118">
        <v>201</v>
      </c>
      <c r="H118">
        <v>370</v>
      </c>
      <c r="I118">
        <f>Table2[[#This Row],[Quantity]]*Table2[[#This Row],[Cost]]</f>
        <v>323610</v>
      </c>
      <c r="J118">
        <f>Table2[[#This Row],[Quantity]]*Table2[[#This Row],[Price]]</f>
        <v>595700</v>
      </c>
      <c r="K118">
        <f>IF(Table2[[#This Row],[Quantity]]&lt;1000,0,IF(Table2[[#This Row],[Quantity]]&gt;1000,Table2[[#This Row],[Quantity]]*15%,IF(Table2[[#This Row],[Quantity]]&gt;1500,Table2[[#This Row],[Quantity]]*20%,Table2[[#This Row],[Quantity]]*25%)))</f>
        <v>241.5</v>
      </c>
      <c r="L118" s="38">
        <f>Table2[[#This Row],[Total Cost]]-Table2[[#This Row],[Discount]]</f>
        <v>323368.5</v>
      </c>
      <c r="M118" s="38">
        <f>Table2[[#This Row],[Total Revenue ]]-Table2[[#This Row],[Discount Amount]]</f>
        <v>272331.5</v>
      </c>
      <c r="N118" s="38" t="str">
        <f>IF(Table2[[#This Row],[Profit/Loss]]&gt;0,"Profit","Loss")</f>
        <v>Profit</v>
      </c>
    </row>
    <row r="119" spans="1:14" x14ac:dyDescent="0.25">
      <c r="A119">
        <v>118</v>
      </c>
      <c r="B119" t="s">
        <v>308</v>
      </c>
      <c r="C119">
        <v>37</v>
      </c>
      <c r="D1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19" t="s">
        <v>190</v>
      </c>
      <c r="F119">
        <v>1587</v>
      </c>
      <c r="G119">
        <v>161</v>
      </c>
      <c r="H119">
        <v>208</v>
      </c>
      <c r="I119">
        <f>Table2[[#This Row],[Quantity]]*Table2[[#This Row],[Cost]]</f>
        <v>255507</v>
      </c>
      <c r="J119">
        <f>Table2[[#This Row],[Quantity]]*Table2[[#This Row],[Price]]</f>
        <v>330096</v>
      </c>
      <c r="K119">
        <f>IF(Table2[[#This Row],[Quantity]]&lt;1000,0,IF(Table2[[#This Row],[Quantity]]&gt;1000,Table2[[#This Row],[Quantity]]*15%,IF(Table2[[#This Row],[Quantity]]&gt;1500,Table2[[#This Row],[Quantity]]*20%,Table2[[#This Row],[Quantity]]*25%)))</f>
        <v>238.04999999999998</v>
      </c>
      <c r="L119" s="38">
        <f>Table2[[#This Row],[Total Cost]]-Table2[[#This Row],[Discount]]</f>
        <v>255268.95</v>
      </c>
      <c r="M119" s="38">
        <f>Table2[[#This Row],[Total Revenue ]]-Table2[[#This Row],[Discount Amount]]</f>
        <v>74827.049999999988</v>
      </c>
      <c r="N119" s="38" t="str">
        <f>IF(Table2[[#This Row],[Profit/Loss]]&gt;0,"Profit","Loss")</f>
        <v>Profit</v>
      </c>
    </row>
    <row r="120" spans="1:14" x14ac:dyDescent="0.25">
      <c r="A120">
        <v>119</v>
      </c>
      <c r="B120" t="s">
        <v>309</v>
      </c>
      <c r="C120">
        <v>58</v>
      </c>
      <c r="D1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20" t="s">
        <v>192</v>
      </c>
      <c r="F120">
        <v>1277</v>
      </c>
      <c r="G120">
        <v>242</v>
      </c>
      <c r="H120">
        <v>511</v>
      </c>
      <c r="I120">
        <f>Table2[[#This Row],[Quantity]]*Table2[[#This Row],[Cost]]</f>
        <v>309034</v>
      </c>
      <c r="J120">
        <f>Table2[[#This Row],[Quantity]]*Table2[[#This Row],[Price]]</f>
        <v>652547</v>
      </c>
      <c r="K120">
        <f>IF(Table2[[#This Row],[Quantity]]&lt;1000,0,IF(Table2[[#This Row],[Quantity]]&gt;1000,Table2[[#This Row],[Quantity]]*15%,IF(Table2[[#This Row],[Quantity]]&gt;1500,Table2[[#This Row],[Quantity]]*20%,Table2[[#This Row],[Quantity]]*25%)))</f>
        <v>191.54999999999998</v>
      </c>
      <c r="L120" s="38">
        <f>Table2[[#This Row],[Total Cost]]-Table2[[#This Row],[Discount]]</f>
        <v>308842.45</v>
      </c>
      <c r="M120" s="38">
        <f>Table2[[#This Row],[Total Revenue ]]-Table2[[#This Row],[Discount Amount]]</f>
        <v>343704.55</v>
      </c>
      <c r="N120" s="38" t="str">
        <f>IF(Table2[[#This Row],[Profit/Loss]]&gt;0,"Profit","Loss")</f>
        <v>Profit</v>
      </c>
    </row>
    <row r="121" spans="1:14" x14ac:dyDescent="0.25">
      <c r="A121">
        <v>120</v>
      </c>
      <c r="B121" t="s">
        <v>310</v>
      </c>
      <c r="C121">
        <v>69</v>
      </c>
      <c r="D1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21" t="s">
        <v>192</v>
      </c>
      <c r="F121">
        <v>1074</v>
      </c>
      <c r="G121">
        <v>149</v>
      </c>
      <c r="H121">
        <v>428</v>
      </c>
      <c r="I121">
        <f>Table2[[#This Row],[Quantity]]*Table2[[#This Row],[Cost]]</f>
        <v>160026</v>
      </c>
      <c r="J121">
        <f>Table2[[#This Row],[Quantity]]*Table2[[#This Row],[Price]]</f>
        <v>459672</v>
      </c>
      <c r="K121">
        <f>IF(Table2[[#This Row],[Quantity]]&lt;1000,0,IF(Table2[[#This Row],[Quantity]]&gt;1000,Table2[[#This Row],[Quantity]]*15%,IF(Table2[[#This Row],[Quantity]]&gt;1500,Table2[[#This Row],[Quantity]]*20%,Table2[[#This Row],[Quantity]]*25%)))</f>
        <v>161.1</v>
      </c>
      <c r="L121" s="38">
        <f>Table2[[#This Row],[Total Cost]]-Table2[[#This Row],[Discount]]</f>
        <v>159864.9</v>
      </c>
      <c r="M121" s="38">
        <f>Table2[[#This Row],[Total Revenue ]]-Table2[[#This Row],[Discount Amount]]</f>
        <v>299807.09999999998</v>
      </c>
      <c r="N121" s="38" t="str">
        <f>IF(Table2[[#This Row],[Profit/Loss]]&gt;0,"Profit","Loss")</f>
        <v>Profit</v>
      </c>
    </row>
    <row r="122" spans="1:14" x14ac:dyDescent="0.25">
      <c r="A122">
        <v>121</v>
      </c>
      <c r="B122" t="s">
        <v>311</v>
      </c>
      <c r="C122">
        <v>71</v>
      </c>
      <c r="D1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22" t="s">
        <v>190</v>
      </c>
      <c r="F122">
        <v>2193</v>
      </c>
      <c r="G122">
        <v>378</v>
      </c>
      <c r="H122">
        <v>491</v>
      </c>
      <c r="I122">
        <f>Table2[[#This Row],[Quantity]]*Table2[[#This Row],[Cost]]</f>
        <v>828954</v>
      </c>
      <c r="J122">
        <f>Table2[[#This Row],[Quantity]]*Table2[[#This Row],[Price]]</f>
        <v>1076763</v>
      </c>
      <c r="K122">
        <f>IF(Table2[[#This Row],[Quantity]]&lt;1000,0,IF(Table2[[#This Row],[Quantity]]&gt;1000,Table2[[#This Row],[Quantity]]*15%,IF(Table2[[#This Row],[Quantity]]&gt;1500,Table2[[#This Row],[Quantity]]*20%,Table2[[#This Row],[Quantity]]*25%)))</f>
        <v>328.95</v>
      </c>
      <c r="L122" s="38">
        <f>Table2[[#This Row],[Total Cost]]-Table2[[#This Row],[Discount]]</f>
        <v>828625.05</v>
      </c>
      <c r="M122" s="38">
        <f>Table2[[#This Row],[Total Revenue ]]-Table2[[#This Row],[Discount Amount]]</f>
        <v>248137.94999999995</v>
      </c>
      <c r="N122" s="38" t="str">
        <f>IF(Table2[[#This Row],[Profit/Loss]]&gt;0,"Profit","Loss")</f>
        <v>Profit</v>
      </c>
    </row>
    <row r="123" spans="1:14" x14ac:dyDescent="0.25">
      <c r="A123">
        <v>122</v>
      </c>
      <c r="B123" t="s">
        <v>312</v>
      </c>
      <c r="C123">
        <v>43</v>
      </c>
      <c r="D1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23" t="s">
        <v>192</v>
      </c>
      <c r="F123">
        <v>1805</v>
      </c>
      <c r="G123">
        <v>299</v>
      </c>
      <c r="H123">
        <v>490</v>
      </c>
      <c r="I123">
        <f>Table2[[#This Row],[Quantity]]*Table2[[#This Row],[Cost]]</f>
        <v>539695</v>
      </c>
      <c r="J123">
        <f>Table2[[#This Row],[Quantity]]*Table2[[#This Row],[Price]]</f>
        <v>884450</v>
      </c>
      <c r="K123">
        <f>IF(Table2[[#This Row],[Quantity]]&lt;1000,0,IF(Table2[[#This Row],[Quantity]]&gt;1000,Table2[[#This Row],[Quantity]]*15%,IF(Table2[[#This Row],[Quantity]]&gt;1500,Table2[[#This Row],[Quantity]]*20%,Table2[[#This Row],[Quantity]]*25%)))</f>
        <v>270.75</v>
      </c>
      <c r="L123" s="38">
        <f>Table2[[#This Row],[Total Cost]]-Table2[[#This Row],[Discount]]</f>
        <v>539424.25</v>
      </c>
      <c r="M123" s="38">
        <f>Table2[[#This Row],[Total Revenue ]]-Table2[[#This Row],[Discount Amount]]</f>
        <v>345025.75</v>
      </c>
      <c r="N123" s="38" t="str">
        <f>IF(Table2[[#This Row],[Profit/Loss]]&gt;0,"Profit","Loss")</f>
        <v>Profit</v>
      </c>
    </row>
    <row r="124" spans="1:14" x14ac:dyDescent="0.25">
      <c r="A124">
        <v>123</v>
      </c>
      <c r="B124" t="s">
        <v>313</v>
      </c>
      <c r="C124">
        <v>41</v>
      </c>
      <c r="D1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24" t="s">
        <v>192</v>
      </c>
      <c r="F124">
        <v>1512</v>
      </c>
      <c r="G124">
        <v>381</v>
      </c>
      <c r="H124">
        <v>331</v>
      </c>
      <c r="I124">
        <f>Table2[[#This Row],[Quantity]]*Table2[[#This Row],[Cost]]</f>
        <v>576072</v>
      </c>
      <c r="J124">
        <f>Table2[[#This Row],[Quantity]]*Table2[[#This Row],[Price]]</f>
        <v>500472</v>
      </c>
      <c r="K124">
        <f>IF(Table2[[#This Row],[Quantity]]&lt;1000,0,IF(Table2[[#This Row],[Quantity]]&gt;1000,Table2[[#This Row],[Quantity]]*15%,IF(Table2[[#This Row],[Quantity]]&gt;1500,Table2[[#This Row],[Quantity]]*20%,Table2[[#This Row],[Quantity]]*25%)))</f>
        <v>226.79999999999998</v>
      </c>
      <c r="L124" s="38">
        <f>Table2[[#This Row],[Total Cost]]-Table2[[#This Row],[Discount]]</f>
        <v>575845.19999999995</v>
      </c>
      <c r="M124" s="38">
        <f>Table2[[#This Row],[Total Revenue ]]-Table2[[#This Row],[Discount Amount]]</f>
        <v>-75373.199999999953</v>
      </c>
      <c r="N124" s="38" t="str">
        <f>IF(Table2[[#This Row],[Profit/Loss]]&gt;0,"Profit","Loss")</f>
        <v>Loss</v>
      </c>
    </row>
    <row r="125" spans="1:14" x14ac:dyDescent="0.25">
      <c r="A125">
        <v>124</v>
      </c>
      <c r="B125" t="s">
        <v>314</v>
      </c>
      <c r="C125">
        <v>19</v>
      </c>
      <c r="D1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25" t="s">
        <v>190</v>
      </c>
      <c r="F125">
        <v>1177</v>
      </c>
      <c r="G125">
        <v>264</v>
      </c>
      <c r="H125">
        <v>342</v>
      </c>
      <c r="I125">
        <f>Table2[[#This Row],[Quantity]]*Table2[[#This Row],[Cost]]</f>
        <v>310728</v>
      </c>
      <c r="J125">
        <f>Table2[[#This Row],[Quantity]]*Table2[[#This Row],[Price]]</f>
        <v>402534</v>
      </c>
      <c r="K125">
        <f>IF(Table2[[#This Row],[Quantity]]&lt;1000,0,IF(Table2[[#This Row],[Quantity]]&gt;1000,Table2[[#This Row],[Quantity]]*15%,IF(Table2[[#This Row],[Quantity]]&gt;1500,Table2[[#This Row],[Quantity]]*20%,Table2[[#This Row],[Quantity]]*25%)))</f>
        <v>176.54999999999998</v>
      </c>
      <c r="L125" s="38">
        <f>Table2[[#This Row],[Total Cost]]-Table2[[#This Row],[Discount]]</f>
        <v>310551.45</v>
      </c>
      <c r="M125" s="38">
        <f>Table2[[#This Row],[Total Revenue ]]-Table2[[#This Row],[Discount Amount]]</f>
        <v>91982.549999999988</v>
      </c>
      <c r="N125" s="38" t="str">
        <f>IF(Table2[[#This Row],[Profit/Loss]]&gt;0,"Profit","Loss")</f>
        <v>Profit</v>
      </c>
    </row>
    <row r="126" spans="1:14" x14ac:dyDescent="0.25">
      <c r="A126">
        <v>125</v>
      </c>
      <c r="B126" t="s">
        <v>315</v>
      </c>
      <c r="C126">
        <v>69</v>
      </c>
      <c r="D1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26" t="s">
        <v>190</v>
      </c>
      <c r="F126">
        <v>1775</v>
      </c>
      <c r="G126">
        <v>204</v>
      </c>
      <c r="H126">
        <v>240</v>
      </c>
      <c r="I126">
        <f>Table2[[#This Row],[Quantity]]*Table2[[#This Row],[Cost]]</f>
        <v>362100</v>
      </c>
      <c r="J126">
        <f>Table2[[#This Row],[Quantity]]*Table2[[#This Row],[Price]]</f>
        <v>426000</v>
      </c>
      <c r="K126">
        <f>IF(Table2[[#This Row],[Quantity]]&lt;1000,0,IF(Table2[[#This Row],[Quantity]]&gt;1000,Table2[[#This Row],[Quantity]]*15%,IF(Table2[[#This Row],[Quantity]]&gt;1500,Table2[[#This Row],[Quantity]]*20%,Table2[[#This Row],[Quantity]]*25%)))</f>
        <v>266.25</v>
      </c>
      <c r="L126" s="38">
        <f>Table2[[#This Row],[Total Cost]]-Table2[[#This Row],[Discount]]</f>
        <v>361833.75</v>
      </c>
      <c r="M126" s="38">
        <f>Table2[[#This Row],[Total Revenue ]]-Table2[[#This Row],[Discount Amount]]</f>
        <v>64166.25</v>
      </c>
      <c r="N126" s="38" t="str">
        <f>IF(Table2[[#This Row],[Profit/Loss]]&gt;0,"Profit","Loss")</f>
        <v>Profit</v>
      </c>
    </row>
    <row r="127" spans="1:14" x14ac:dyDescent="0.25">
      <c r="A127">
        <v>126</v>
      </c>
      <c r="B127" t="s">
        <v>316</v>
      </c>
      <c r="C127">
        <v>42</v>
      </c>
      <c r="D1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27" t="s">
        <v>190</v>
      </c>
      <c r="F127">
        <v>2120</v>
      </c>
      <c r="G127">
        <v>291</v>
      </c>
      <c r="H127">
        <v>402</v>
      </c>
      <c r="I127">
        <f>Table2[[#This Row],[Quantity]]*Table2[[#This Row],[Cost]]</f>
        <v>616920</v>
      </c>
      <c r="J127">
        <f>Table2[[#This Row],[Quantity]]*Table2[[#This Row],[Price]]</f>
        <v>852240</v>
      </c>
      <c r="K127">
        <f>IF(Table2[[#This Row],[Quantity]]&lt;1000,0,IF(Table2[[#This Row],[Quantity]]&gt;1000,Table2[[#This Row],[Quantity]]*15%,IF(Table2[[#This Row],[Quantity]]&gt;1500,Table2[[#This Row],[Quantity]]*20%,Table2[[#This Row],[Quantity]]*25%)))</f>
        <v>318</v>
      </c>
      <c r="L127" s="38">
        <f>Table2[[#This Row],[Total Cost]]-Table2[[#This Row],[Discount]]</f>
        <v>616602</v>
      </c>
      <c r="M127" s="38">
        <f>Table2[[#This Row],[Total Revenue ]]-Table2[[#This Row],[Discount Amount]]</f>
        <v>235638</v>
      </c>
      <c r="N127" s="38" t="str">
        <f>IF(Table2[[#This Row],[Profit/Loss]]&gt;0,"Profit","Loss")</f>
        <v>Profit</v>
      </c>
    </row>
    <row r="128" spans="1:14" x14ac:dyDescent="0.25">
      <c r="A128">
        <v>127</v>
      </c>
      <c r="B128" t="s">
        <v>317</v>
      </c>
      <c r="C128">
        <v>78</v>
      </c>
      <c r="D1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28" t="s">
        <v>192</v>
      </c>
      <c r="F128">
        <v>1538</v>
      </c>
      <c r="G128">
        <v>263</v>
      </c>
      <c r="H128">
        <v>278</v>
      </c>
      <c r="I128">
        <f>Table2[[#This Row],[Quantity]]*Table2[[#This Row],[Cost]]</f>
        <v>404494</v>
      </c>
      <c r="J128">
        <f>Table2[[#This Row],[Quantity]]*Table2[[#This Row],[Price]]</f>
        <v>427564</v>
      </c>
      <c r="K128">
        <f>IF(Table2[[#This Row],[Quantity]]&lt;1000,0,IF(Table2[[#This Row],[Quantity]]&gt;1000,Table2[[#This Row],[Quantity]]*15%,IF(Table2[[#This Row],[Quantity]]&gt;1500,Table2[[#This Row],[Quantity]]*20%,Table2[[#This Row],[Quantity]]*25%)))</f>
        <v>230.7</v>
      </c>
      <c r="L128" s="38">
        <f>Table2[[#This Row],[Total Cost]]-Table2[[#This Row],[Discount]]</f>
        <v>404263.3</v>
      </c>
      <c r="M128" s="38">
        <f>Table2[[#This Row],[Total Revenue ]]-Table2[[#This Row],[Discount Amount]]</f>
        <v>23300.700000000012</v>
      </c>
      <c r="N128" s="38" t="str">
        <f>IF(Table2[[#This Row],[Profit/Loss]]&gt;0,"Profit","Loss")</f>
        <v>Profit</v>
      </c>
    </row>
    <row r="129" spans="1:14" x14ac:dyDescent="0.25">
      <c r="A129">
        <v>128</v>
      </c>
      <c r="B129" t="s">
        <v>318</v>
      </c>
      <c r="C129">
        <v>24</v>
      </c>
      <c r="D1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29" t="s">
        <v>190</v>
      </c>
      <c r="F129">
        <v>1181</v>
      </c>
      <c r="G129">
        <v>228</v>
      </c>
      <c r="H129">
        <v>213</v>
      </c>
      <c r="I129">
        <f>Table2[[#This Row],[Quantity]]*Table2[[#This Row],[Cost]]</f>
        <v>269268</v>
      </c>
      <c r="J129">
        <f>Table2[[#This Row],[Quantity]]*Table2[[#This Row],[Price]]</f>
        <v>251553</v>
      </c>
      <c r="K129">
        <f>IF(Table2[[#This Row],[Quantity]]&lt;1000,0,IF(Table2[[#This Row],[Quantity]]&gt;1000,Table2[[#This Row],[Quantity]]*15%,IF(Table2[[#This Row],[Quantity]]&gt;1500,Table2[[#This Row],[Quantity]]*20%,Table2[[#This Row],[Quantity]]*25%)))</f>
        <v>177.15</v>
      </c>
      <c r="L129" s="38">
        <f>Table2[[#This Row],[Total Cost]]-Table2[[#This Row],[Discount]]</f>
        <v>269090.84999999998</v>
      </c>
      <c r="M129" s="38">
        <f>Table2[[#This Row],[Total Revenue ]]-Table2[[#This Row],[Discount Amount]]</f>
        <v>-17537.849999999977</v>
      </c>
      <c r="N129" s="38" t="str">
        <f>IF(Table2[[#This Row],[Profit/Loss]]&gt;0,"Profit","Loss")</f>
        <v>Loss</v>
      </c>
    </row>
    <row r="130" spans="1:14" x14ac:dyDescent="0.25">
      <c r="A130">
        <v>129</v>
      </c>
      <c r="B130" t="s">
        <v>319</v>
      </c>
      <c r="C130">
        <v>20</v>
      </c>
      <c r="D1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30" t="s">
        <v>192</v>
      </c>
      <c r="F130">
        <v>1709</v>
      </c>
      <c r="G130">
        <v>176</v>
      </c>
      <c r="H130">
        <v>226</v>
      </c>
      <c r="I130">
        <f>Table2[[#This Row],[Quantity]]*Table2[[#This Row],[Cost]]</f>
        <v>300784</v>
      </c>
      <c r="J130">
        <f>Table2[[#This Row],[Quantity]]*Table2[[#This Row],[Price]]</f>
        <v>386234</v>
      </c>
      <c r="K130">
        <f>IF(Table2[[#This Row],[Quantity]]&lt;1000,0,IF(Table2[[#This Row],[Quantity]]&gt;1000,Table2[[#This Row],[Quantity]]*15%,IF(Table2[[#This Row],[Quantity]]&gt;1500,Table2[[#This Row],[Quantity]]*20%,Table2[[#This Row],[Quantity]]*25%)))</f>
        <v>256.34999999999997</v>
      </c>
      <c r="L130" s="38">
        <f>Table2[[#This Row],[Total Cost]]-Table2[[#This Row],[Discount]]</f>
        <v>300527.65000000002</v>
      </c>
      <c r="M130" s="38">
        <f>Table2[[#This Row],[Total Revenue ]]-Table2[[#This Row],[Discount Amount]]</f>
        <v>85706.349999999977</v>
      </c>
      <c r="N130" s="38" t="str">
        <f>IF(Table2[[#This Row],[Profit/Loss]]&gt;0,"Profit","Loss")</f>
        <v>Profit</v>
      </c>
    </row>
    <row r="131" spans="1:14" x14ac:dyDescent="0.25">
      <c r="A131">
        <v>130</v>
      </c>
      <c r="B131" t="s">
        <v>320</v>
      </c>
      <c r="C131">
        <v>61</v>
      </c>
      <c r="D1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31" t="s">
        <v>192</v>
      </c>
      <c r="F131">
        <v>2421</v>
      </c>
      <c r="G131">
        <v>307</v>
      </c>
      <c r="H131">
        <v>532</v>
      </c>
      <c r="I131">
        <f>Table2[[#This Row],[Quantity]]*Table2[[#This Row],[Cost]]</f>
        <v>743247</v>
      </c>
      <c r="J131">
        <f>Table2[[#This Row],[Quantity]]*Table2[[#This Row],[Price]]</f>
        <v>1287972</v>
      </c>
      <c r="K131">
        <f>IF(Table2[[#This Row],[Quantity]]&lt;1000,0,IF(Table2[[#This Row],[Quantity]]&gt;1000,Table2[[#This Row],[Quantity]]*15%,IF(Table2[[#This Row],[Quantity]]&gt;1500,Table2[[#This Row],[Quantity]]*20%,Table2[[#This Row],[Quantity]]*25%)))</f>
        <v>363.15</v>
      </c>
      <c r="L131" s="38">
        <f>Table2[[#This Row],[Total Cost]]-Table2[[#This Row],[Discount]]</f>
        <v>742883.85</v>
      </c>
      <c r="M131" s="38">
        <f>Table2[[#This Row],[Total Revenue ]]-Table2[[#This Row],[Discount Amount]]</f>
        <v>545088.15</v>
      </c>
      <c r="N131" s="38" t="str">
        <f>IF(Table2[[#This Row],[Profit/Loss]]&gt;0,"Profit","Loss")</f>
        <v>Profit</v>
      </c>
    </row>
    <row r="132" spans="1:14" x14ac:dyDescent="0.25">
      <c r="A132">
        <v>131</v>
      </c>
      <c r="B132" t="s">
        <v>321</v>
      </c>
      <c r="C132">
        <v>36</v>
      </c>
      <c r="D1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32" t="s">
        <v>192</v>
      </c>
      <c r="F132">
        <v>1338</v>
      </c>
      <c r="G132">
        <v>274</v>
      </c>
      <c r="H132">
        <v>228</v>
      </c>
      <c r="I132">
        <f>Table2[[#This Row],[Quantity]]*Table2[[#This Row],[Cost]]</f>
        <v>366612</v>
      </c>
      <c r="J132">
        <f>Table2[[#This Row],[Quantity]]*Table2[[#This Row],[Price]]</f>
        <v>305064</v>
      </c>
      <c r="K132">
        <f>IF(Table2[[#This Row],[Quantity]]&lt;1000,0,IF(Table2[[#This Row],[Quantity]]&gt;1000,Table2[[#This Row],[Quantity]]*15%,IF(Table2[[#This Row],[Quantity]]&gt;1500,Table2[[#This Row],[Quantity]]*20%,Table2[[#This Row],[Quantity]]*25%)))</f>
        <v>200.7</v>
      </c>
      <c r="L132" s="38">
        <f>Table2[[#This Row],[Total Cost]]-Table2[[#This Row],[Discount]]</f>
        <v>366411.3</v>
      </c>
      <c r="M132" s="38">
        <f>Table2[[#This Row],[Total Revenue ]]-Table2[[#This Row],[Discount Amount]]</f>
        <v>-61347.299999999988</v>
      </c>
      <c r="N132" s="38" t="str">
        <f>IF(Table2[[#This Row],[Profit/Loss]]&gt;0,"Profit","Loss")</f>
        <v>Loss</v>
      </c>
    </row>
    <row r="133" spans="1:14" x14ac:dyDescent="0.25">
      <c r="A133">
        <v>132</v>
      </c>
      <c r="B133" t="s">
        <v>322</v>
      </c>
      <c r="C133">
        <v>51</v>
      </c>
      <c r="D1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33" t="s">
        <v>190</v>
      </c>
      <c r="F133">
        <v>1190</v>
      </c>
      <c r="G133">
        <v>264</v>
      </c>
      <c r="H133">
        <v>536</v>
      </c>
      <c r="I133">
        <f>Table2[[#This Row],[Quantity]]*Table2[[#This Row],[Cost]]</f>
        <v>314160</v>
      </c>
      <c r="J133">
        <f>Table2[[#This Row],[Quantity]]*Table2[[#This Row],[Price]]</f>
        <v>637840</v>
      </c>
      <c r="K133">
        <f>IF(Table2[[#This Row],[Quantity]]&lt;1000,0,IF(Table2[[#This Row],[Quantity]]&gt;1000,Table2[[#This Row],[Quantity]]*15%,IF(Table2[[#This Row],[Quantity]]&gt;1500,Table2[[#This Row],[Quantity]]*20%,Table2[[#This Row],[Quantity]]*25%)))</f>
        <v>178.5</v>
      </c>
      <c r="L133" s="38">
        <f>Table2[[#This Row],[Total Cost]]-Table2[[#This Row],[Discount]]</f>
        <v>313981.5</v>
      </c>
      <c r="M133" s="38">
        <f>Table2[[#This Row],[Total Revenue ]]-Table2[[#This Row],[Discount Amount]]</f>
        <v>323858.5</v>
      </c>
      <c r="N133" s="38" t="str">
        <f>IF(Table2[[#This Row],[Profit/Loss]]&gt;0,"Profit","Loss")</f>
        <v>Profit</v>
      </c>
    </row>
    <row r="134" spans="1:14" x14ac:dyDescent="0.25">
      <c r="A134">
        <v>133</v>
      </c>
      <c r="B134" t="s">
        <v>323</v>
      </c>
      <c r="C134">
        <v>61</v>
      </c>
      <c r="D1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34" t="s">
        <v>190</v>
      </c>
      <c r="F134">
        <v>1021</v>
      </c>
      <c r="G134">
        <v>138</v>
      </c>
      <c r="H134">
        <v>539</v>
      </c>
      <c r="I134">
        <f>Table2[[#This Row],[Quantity]]*Table2[[#This Row],[Cost]]</f>
        <v>140898</v>
      </c>
      <c r="J134">
        <f>Table2[[#This Row],[Quantity]]*Table2[[#This Row],[Price]]</f>
        <v>550319</v>
      </c>
      <c r="K134">
        <f>IF(Table2[[#This Row],[Quantity]]&lt;1000,0,IF(Table2[[#This Row],[Quantity]]&gt;1000,Table2[[#This Row],[Quantity]]*15%,IF(Table2[[#This Row],[Quantity]]&gt;1500,Table2[[#This Row],[Quantity]]*20%,Table2[[#This Row],[Quantity]]*25%)))</f>
        <v>153.15</v>
      </c>
      <c r="L134" s="38">
        <f>Table2[[#This Row],[Total Cost]]-Table2[[#This Row],[Discount]]</f>
        <v>140744.85</v>
      </c>
      <c r="M134" s="38">
        <f>Table2[[#This Row],[Total Revenue ]]-Table2[[#This Row],[Discount Amount]]</f>
        <v>409574.15</v>
      </c>
      <c r="N134" s="38" t="str">
        <f>IF(Table2[[#This Row],[Profit/Loss]]&gt;0,"Profit","Loss")</f>
        <v>Profit</v>
      </c>
    </row>
    <row r="135" spans="1:14" x14ac:dyDescent="0.25">
      <c r="A135">
        <v>134</v>
      </c>
      <c r="B135" t="s">
        <v>324</v>
      </c>
      <c r="C135">
        <v>40</v>
      </c>
      <c r="D1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35" t="s">
        <v>190</v>
      </c>
      <c r="F135">
        <v>2341</v>
      </c>
      <c r="G135">
        <v>187</v>
      </c>
      <c r="H135">
        <v>383</v>
      </c>
      <c r="I135">
        <f>Table2[[#This Row],[Quantity]]*Table2[[#This Row],[Cost]]</f>
        <v>437767</v>
      </c>
      <c r="J135">
        <f>Table2[[#This Row],[Quantity]]*Table2[[#This Row],[Price]]</f>
        <v>896603</v>
      </c>
      <c r="K135">
        <f>IF(Table2[[#This Row],[Quantity]]&lt;1000,0,IF(Table2[[#This Row],[Quantity]]&gt;1000,Table2[[#This Row],[Quantity]]*15%,IF(Table2[[#This Row],[Quantity]]&gt;1500,Table2[[#This Row],[Quantity]]*20%,Table2[[#This Row],[Quantity]]*25%)))</f>
        <v>351.15</v>
      </c>
      <c r="L135" s="38">
        <f>Table2[[#This Row],[Total Cost]]-Table2[[#This Row],[Discount]]</f>
        <v>437415.85</v>
      </c>
      <c r="M135" s="38">
        <f>Table2[[#This Row],[Total Revenue ]]-Table2[[#This Row],[Discount Amount]]</f>
        <v>459187.15</v>
      </c>
      <c r="N135" s="38" t="str">
        <f>IF(Table2[[#This Row],[Profit/Loss]]&gt;0,"Profit","Loss")</f>
        <v>Profit</v>
      </c>
    </row>
    <row r="136" spans="1:14" x14ac:dyDescent="0.25">
      <c r="A136">
        <v>135</v>
      </c>
      <c r="B136" t="s">
        <v>325</v>
      </c>
      <c r="C136">
        <v>51</v>
      </c>
      <c r="D1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36" t="s">
        <v>192</v>
      </c>
      <c r="F136">
        <v>1289</v>
      </c>
      <c r="G136">
        <v>119</v>
      </c>
      <c r="H136">
        <v>489</v>
      </c>
      <c r="I136">
        <f>Table2[[#This Row],[Quantity]]*Table2[[#This Row],[Cost]]</f>
        <v>153391</v>
      </c>
      <c r="J136">
        <f>Table2[[#This Row],[Quantity]]*Table2[[#This Row],[Price]]</f>
        <v>630321</v>
      </c>
      <c r="K136">
        <f>IF(Table2[[#This Row],[Quantity]]&lt;1000,0,IF(Table2[[#This Row],[Quantity]]&gt;1000,Table2[[#This Row],[Quantity]]*15%,IF(Table2[[#This Row],[Quantity]]&gt;1500,Table2[[#This Row],[Quantity]]*20%,Table2[[#This Row],[Quantity]]*25%)))</f>
        <v>193.35</v>
      </c>
      <c r="L136" s="38">
        <f>Table2[[#This Row],[Total Cost]]-Table2[[#This Row],[Discount]]</f>
        <v>153197.65</v>
      </c>
      <c r="M136" s="38">
        <f>Table2[[#This Row],[Total Revenue ]]-Table2[[#This Row],[Discount Amount]]</f>
        <v>477123.35</v>
      </c>
      <c r="N136" s="38" t="str">
        <f>IF(Table2[[#This Row],[Profit/Loss]]&gt;0,"Profit","Loss")</f>
        <v>Profit</v>
      </c>
    </row>
    <row r="137" spans="1:14" x14ac:dyDescent="0.25">
      <c r="A137">
        <v>136</v>
      </c>
      <c r="B137" t="s">
        <v>326</v>
      </c>
      <c r="C137">
        <v>80</v>
      </c>
      <c r="D1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37" t="s">
        <v>190</v>
      </c>
      <c r="F137">
        <v>1064</v>
      </c>
      <c r="G137">
        <v>284</v>
      </c>
      <c r="H137">
        <v>277</v>
      </c>
      <c r="I137">
        <f>Table2[[#This Row],[Quantity]]*Table2[[#This Row],[Cost]]</f>
        <v>302176</v>
      </c>
      <c r="J137">
        <f>Table2[[#This Row],[Quantity]]*Table2[[#This Row],[Price]]</f>
        <v>294728</v>
      </c>
      <c r="K137">
        <f>IF(Table2[[#This Row],[Quantity]]&lt;1000,0,IF(Table2[[#This Row],[Quantity]]&gt;1000,Table2[[#This Row],[Quantity]]*15%,IF(Table2[[#This Row],[Quantity]]&gt;1500,Table2[[#This Row],[Quantity]]*20%,Table2[[#This Row],[Quantity]]*25%)))</f>
        <v>159.6</v>
      </c>
      <c r="L137" s="38">
        <f>Table2[[#This Row],[Total Cost]]-Table2[[#This Row],[Discount]]</f>
        <v>302016.40000000002</v>
      </c>
      <c r="M137" s="38">
        <f>Table2[[#This Row],[Total Revenue ]]-Table2[[#This Row],[Discount Amount]]</f>
        <v>-7288.4000000000233</v>
      </c>
      <c r="N137" s="38" t="str">
        <f>IF(Table2[[#This Row],[Profit/Loss]]&gt;0,"Profit","Loss")</f>
        <v>Loss</v>
      </c>
    </row>
    <row r="138" spans="1:14" x14ac:dyDescent="0.25">
      <c r="A138">
        <v>137</v>
      </c>
      <c r="B138" t="s">
        <v>327</v>
      </c>
      <c r="C138">
        <v>82</v>
      </c>
      <c r="D1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38" t="s">
        <v>190</v>
      </c>
      <c r="F138">
        <v>2375</v>
      </c>
      <c r="G138">
        <v>292</v>
      </c>
      <c r="H138">
        <v>375</v>
      </c>
      <c r="I138">
        <f>Table2[[#This Row],[Quantity]]*Table2[[#This Row],[Cost]]</f>
        <v>693500</v>
      </c>
      <c r="J138">
        <f>Table2[[#This Row],[Quantity]]*Table2[[#This Row],[Price]]</f>
        <v>890625</v>
      </c>
      <c r="K138">
        <f>IF(Table2[[#This Row],[Quantity]]&lt;1000,0,IF(Table2[[#This Row],[Quantity]]&gt;1000,Table2[[#This Row],[Quantity]]*15%,IF(Table2[[#This Row],[Quantity]]&gt;1500,Table2[[#This Row],[Quantity]]*20%,Table2[[#This Row],[Quantity]]*25%)))</f>
        <v>356.25</v>
      </c>
      <c r="L138" s="38">
        <f>Table2[[#This Row],[Total Cost]]-Table2[[#This Row],[Discount]]</f>
        <v>693143.75</v>
      </c>
      <c r="M138" s="38">
        <f>Table2[[#This Row],[Total Revenue ]]-Table2[[#This Row],[Discount Amount]]</f>
        <v>197481.25</v>
      </c>
      <c r="N138" s="38" t="str">
        <f>IF(Table2[[#This Row],[Profit/Loss]]&gt;0,"Profit","Loss")</f>
        <v>Profit</v>
      </c>
    </row>
    <row r="139" spans="1:14" x14ac:dyDescent="0.25">
      <c r="A139">
        <v>138</v>
      </c>
      <c r="B139" t="s">
        <v>328</v>
      </c>
      <c r="C139">
        <v>65</v>
      </c>
      <c r="D1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39" t="s">
        <v>192</v>
      </c>
      <c r="F139">
        <v>2282</v>
      </c>
      <c r="G139">
        <v>308</v>
      </c>
      <c r="H139">
        <v>283</v>
      </c>
      <c r="I139">
        <f>Table2[[#This Row],[Quantity]]*Table2[[#This Row],[Cost]]</f>
        <v>702856</v>
      </c>
      <c r="J139">
        <f>Table2[[#This Row],[Quantity]]*Table2[[#This Row],[Price]]</f>
        <v>645806</v>
      </c>
      <c r="K139">
        <f>IF(Table2[[#This Row],[Quantity]]&lt;1000,0,IF(Table2[[#This Row],[Quantity]]&gt;1000,Table2[[#This Row],[Quantity]]*15%,IF(Table2[[#This Row],[Quantity]]&gt;1500,Table2[[#This Row],[Quantity]]*20%,Table2[[#This Row],[Quantity]]*25%)))</f>
        <v>342.3</v>
      </c>
      <c r="L139" s="38">
        <f>Table2[[#This Row],[Total Cost]]-Table2[[#This Row],[Discount]]</f>
        <v>702513.7</v>
      </c>
      <c r="M139" s="38">
        <f>Table2[[#This Row],[Total Revenue ]]-Table2[[#This Row],[Discount Amount]]</f>
        <v>-56707.699999999953</v>
      </c>
      <c r="N139" s="38" t="str">
        <f>IF(Table2[[#This Row],[Profit/Loss]]&gt;0,"Profit","Loss")</f>
        <v>Loss</v>
      </c>
    </row>
    <row r="140" spans="1:14" x14ac:dyDescent="0.25">
      <c r="A140">
        <v>139</v>
      </c>
      <c r="B140" t="s">
        <v>329</v>
      </c>
      <c r="C140">
        <v>41</v>
      </c>
      <c r="D1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40" t="s">
        <v>190</v>
      </c>
      <c r="F140">
        <v>1762</v>
      </c>
      <c r="G140">
        <v>291</v>
      </c>
      <c r="H140">
        <v>350</v>
      </c>
      <c r="I140">
        <f>Table2[[#This Row],[Quantity]]*Table2[[#This Row],[Cost]]</f>
        <v>512742</v>
      </c>
      <c r="J140">
        <f>Table2[[#This Row],[Quantity]]*Table2[[#This Row],[Price]]</f>
        <v>616700</v>
      </c>
      <c r="K140">
        <f>IF(Table2[[#This Row],[Quantity]]&lt;1000,0,IF(Table2[[#This Row],[Quantity]]&gt;1000,Table2[[#This Row],[Quantity]]*15%,IF(Table2[[#This Row],[Quantity]]&gt;1500,Table2[[#This Row],[Quantity]]*20%,Table2[[#This Row],[Quantity]]*25%)))</f>
        <v>264.3</v>
      </c>
      <c r="L140" s="38">
        <f>Table2[[#This Row],[Total Cost]]-Table2[[#This Row],[Discount]]</f>
        <v>512477.7</v>
      </c>
      <c r="M140" s="38">
        <f>Table2[[#This Row],[Total Revenue ]]-Table2[[#This Row],[Discount Amount]]</f>
        <v>104222.29999999999</v>
      </c>
      <c r="N140" s="38" t="str">
        <f>IF(Table2[[#This Row],[Profit/Loss]]&gt;0,"Profit","Loss")</f>
        <v>Profit</v>
      </c>
    </row>
    <row r="141" spans="1:14" x14ac:dyDescent="0.25">
      <c r="A141">
        <v>140</v>
      </c>
      <c r="B141" t="s">
        <v>330</v>
      </c>
      <c r="C141">
        <v>58</v>
      </c>
      <c r="D1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41" t="s">
        <v>192</v>
      </c>
      <c r="F141">
        <v>1867</v>
      </c>
      <c r="G141">
        <v>354</v>
      </c>
      <c r="H141">
        <v>540</v>
      </c>
      <c r="I141">
        <f>Table2[[#This Row],[Quantity]]*Table2[[#This Row],[Cost]]</f>
        <v>660918</v>
      </c>
      <c r="J141">
        <f>Table2[[#This Row],[Quantity]]*Table2[[#This Row],[Price]]</f>
        <v>1008180</v>
      </c>
      <c r="K141">
        <f>IF(Table2[[#This Row],[Quantity]]&lt;1000,0,IF(Table2[[#This Row],[Quantity]]&gt;1000,Table2[[#This Row],[Quantity]]*15%,IF(Table2[[#This Row],[Quantity]]&gt;1500,Table2[[#This Row],[Quantity]]*20%,Table2[[#This Row],[Quantity]]*25%)))</f>
        <v>280.05</v>
      </c>
      <c r="L141" s="38">
        <f>Table2[[#This Row],[Total Cost]]-Table2[[#This Row],[Discount]]</f>
        <v>660637.94999999995</v>
      </c>
      <c r="M141" s="38">
        <f>Table2[[#This Row],[Total Revenue ]]-Table2[[#This Row],[Discount Amount]]</f>
        <v>347542.05000000005</v>
      </c>
      <c r="N141" s="38" t="str">
        <f>IF(Table2[[#This Row],[Profit/Loss]]&gt;0,"Profit","Loss")</f>
        <v>Profit</v>
      </c>
    </row>
    <row r="142" spans="1:14" x14ac:dyDescent="0.25">
      <c r="A142">
        <v>141</v>
      </c>
      <c r="B142" t="s">
        <v>331</v>
      </c>
      <c r="C142">
        <v>42</v>
      </c>
      <c r="D1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42" t="s">
        <v>190</v>
      </c>
      <c r="F142">
        <v>1682</v>
      </c>
      <c r="G142">
        <v>388</v>
      </c>
      <c r="H142">
        <v>414</v>
      </c>
      <c r="I142">
        <f>Table2[[#This Row],[Quantity]]*Table2[[#This Row],[Cost]]</f>
        <v>652616</v>
      </c>
      <c r="J142">
        <f>Table2[[#This Row],[Quantity]]*Table2[[#This Row],[Price]]</f>
        <v>696348</v>
      </c>
      <c r="K142">
        <f>IF(Table2[[#This Row],[Quantity]]&lt;1000,0,IF(Table2[[#This Row],[Quantity]]&gt;1000,Table2[[#This Row],[Quantity]]*15%,IF(Table2[[#This Row],[Quantity]]&gt;1500,Table2[[#This Row],[Quantity]]*20%,Table2[[#This Row],[Quantity]]*25%)))</f>
        <v>252.29999999999998</v>
      </c>
      <c r="L142" s="38">
        <f>Table2[[#This Row],[Total Cost]]-Table2[[#This Row],[Discount]]</f>
        <v>652363.69999999995</v>
      </c>
      <c r="M142" s="38">
        <f>Table2[[#This Row],[Total Revenue ]]-Table2[[#This Row],[Discount Amount]]</f>
        <v>43984.300000000047</v>
      </c>
      <c r="N142" s="38" t="str">
        <f>IF(Table2[[#This Row],[Profit/Loss]]&gt;0,"Profit","Loss")</f>
        <v>Profit</v>
      </c>
    </row>
    <row r="143" spans="1:14" x14ac:dyDescent="0.25">
      <c r="A143">
        <v>142</v>
      </c>
      <c r="B143" t="s">
        <v>332</v>
      </c>
      <c r="C143">
        <v>46</v>
      </c>
      <c r="D1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43" t="s">
        <v>192</v>
      </c>
      <c r="F143">
        <v>1114</v>
      </c>
      <c r="G143">
        <v>243</v>
      </c>
      <c r="H143">
        <v>463</v>
      </c>
      <c r="I143">
        <f>Table2[[#This Row],[Quantity]]*Table2[[#This Row],[Cost]]</f>
        <v>270702</v>
      </c>
      <c r="J143">
        <f>Table2[[#This Row],[Quantity]]*Table2[[#This Row],[Price]]</f>
        <v>515782</v>
      </c>
      <c r="K143">
        <f>IF(Table2[[#This Row],[Quantity]]&lt;1000,0,IF(Table2[[#This Row],[Quantity]]&gt;1000,Table2[[#This Row],[Quantity]]*15%,IF(Table2[[#This Row],[Quantity]]&gt;1500,Table2[[#This Row],[Quantity]]*20%,Table2[[#This Row],[Quantity]]*25%)))</f>
        <v>167.1</v>
      </c>
      <c r="L143" s="38">
        <f>Table2[[#This Row],[Total Cost]]-Table2[[#This Row],[Discount]]</f>
        <v>270534.90000000002</v>
      </c>
      <c r="M143" s="38">
        <f>Table2[[#This Row],[Total Revenue ]]-Table2[[#This Row],[Discount Amount]]</f>
        <v>245247.09999999998</v>
      </c>
      <c r="N143" s="38" t="str">
        <f>IF(Table2[[#This Row],[Profit/Loss]]&gt;0,"Profit","Loss")</f>
        <v>Profit</v>
      </c>
    </row>
    <row r="144" spans="1:14" x14ac:dyDescent="0.25">
      <c r="A144">
        <v>143</v>
      </c>
      <c r="B144" t="s">
        <v>333</v>
      </c>
      <c r="C144">
        <v>21</v>
      </c>
      <c r="D1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44" t="s">
        <v>192</v>
      </c>
      <c r="F144">
        <v>1483</v>
      </c>
      <c r="G144">
        <v>132</v>
      </c>
      <c r="H144">
        <v>494</v>
      </c>
      <c r="I144">
        <f>Table2[[#This Row],[Quantity]]*Table2[[#This Row],[Cost]]</f>
        <v>195756</v>
      </c>
      <c r="J144">
        <f>Table2[[#This Row],[Quantity]]*Table2[[#This Row],[Price]]</f>
        <v>732602</v>
      </c>
      <c r="K144">
        <f>IF(Table2[[#This Row],[Quantity]]&lt;1000,0,IF(Table2[[#This Row],[Quantity]]&gt;1000,Table2[[#This Row],[Quantity]]*15%,IF(Table2[[#This Row],[Quantity]]&gt;1500,Table2[[#This Row],[Quantity]]*20%,Table2[[#This Row],[Quantity]]*25%)))</f>
        <v>222.45</v>
      </c>
      <c r="L144" s="38">
        <f>Table2[[#This Row],[Total Cost]]-Table2[[#This Row],[Discount]]</f>
        <v>195533.55</v>
      </c>
      <c r="M144" s="38">
        <f>Table2[[#This Row],[Total Revenue ]]-Table2[[#This Row],[Discount Amount]]</f>
        <v>537068.44999999995</v>
      </c>
      <c r="N144" s="38" t="str">
        <f>IF(Table2[[#This Row],[Profit/Loss]]&gt;0,"Profit","Loss")</f>
        <v>Profit</v>
      </c>
    </row>
    <row r="145" spans="1:14" x14ac:dyDescent="0.25">
      <c r="A145">
        <v>144</v>
      </c>
      <c r="B145" t="s">
        <v>334</v>
      </c>
      <c r="C145">
        <v>39</v>
      </c>
      <c r="D1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45" t="s">
        <v>192</v>
      </c>
      <c r="F145">
        <v>1399</v>
      </c>
      <c r="G145">
        <v>331</v>
      </c>
      <c r="H145">
        <v>232</v>
      </c>
      <c r="I145">
        <f>Table2[[#This Row],[Quantity]]*Table2[[#This Row],[Cost]]</f>
        <v>463069</v>
      </c>
      <c r="J145">
        <f>Table2[[#This Row],[Quantity]]*Table2[[#This Row],[Price]]</f>
        <v>324568</v>
      </c>
      <c r="K145">
        <f>IF(Table2[[#This Row],[Quantity]]&lt;1000,0,IF(Table2[[#This Row],[Quantity]]&gt;1000,Table2[[#This Row],[Quantity]]*15%,IF(Table2[[#This Row],[Quantity]]&gt;1500,Table2[[#This Row],[Quantity]]*20%,Table2[[#This Row],[Quantity]]*25%)))</f>
        <v>209.85</v>
      </c>
      <c r="L145" s="38">
        <f>Table2[[#This Row],[Total Cost]]-Table2[[#This Row],[Discount]]</f>
        <v>462859.15</v>
      </c>
      <c r="M145" s="38">
        <f>Table2[[#This Row],[Total Revenue ]]-Table2[[#This Row],[Discount Amount]]</f>
        <v>-138291.15000000002</v>
      </c>
      <c r="N145" s="38" t="str">
        <f>IF(Table2[[#This Row],[Profit/Loss]]&gt;0,"Profit","Loss")</f>
        <v>Loss</v>
      </c>
    </row>
    <row r="146" spans="1:14" x14ac:dyDescent="0.25">
      <c r="A146">
        <v>145</v>
      </c>
      <c r="B146" t="s">
        <v>335</v>
      </c>
      <c r="C146">
        <v>43</v>
      </c>
      <c r="D1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46" t="s">
        <v>192</v>
      </c>
      <c r="F146">
        <v>2206</v>
      </c>
      <c r="G146">
        <v>100</v>
      </c>
      <c r="H146">
        <v>461</v>
      </c>
      <c r="I146">
        <f>Table2[[#This Row],[Quantity]]*Table2[[#This Row],[Cost]]</f>
        <v>220600</v>
      </c>
      <c r="J146">
        <f>Table2[[#This Row],[Quantity]]*Table2[[#This Row],[Price]]</f>
        <v>1016966</v>
      </c>
      <c r="K146">
        <f>IF(Table2[[#This Row],[Quantity]]&lt;1000,0,IF(Table2[[#This Row],[Quantity]]&gt;1000,Table2[[#This Row],[Quantity]]*15%,IF(Table2[[#This Row],[Quantity]]&gt;1500,Table2[[#This Row],[Quantity]]*20%,Table2[[#This Row],[Quantity]]*25%)))</f>
        <v>330.9</v>
      </c>
      <c r="L146" s="38">
        <f>Table2[[#This Row],[Total Cost]]-Table2[[#This Row],[Discount]]</f>
        <v>220269.1</v>
      </c>
      <c r="M146" s="38">
        <f>Table2[[#This Row],[Total Revenue ]]-Table2[[#This Row],[Discount Amount]]</f>
        <v>796696.9</v>
      </c>
      <c r="N146" s="38" t="str">
        <f>IF(Table2[[#This Row],[Profit/Loss]]&gt;0,"Profit","Loss")</f>
        <v>Profit</v>
      </c>
    </row>
    <row r="147" spans="1:14" x14ac:dyDescent="0.25">
      <c r="A147">
        <v>146</v>
      </c>
      <c r="B147" t="s">
        <v>336</v>
      </c>
      <c r="C147">
        <v>26</v>
      </c>
      <c r="D1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47" t="s">
        <v>192</v>
      </c>
      <c r="F147">
        <v>1086</v>
      </c>
      <c r="G147">
        <v>391</v>
      </c>
      <c r="H147">
        <v>532</v>
      </c>
      <c r="I147">
        <f>Table2[[#This Row],[Quantity]]*Table2[[#This Row],[Cost]]</f>
        <v>424626</v>
      </c>
      <c r="J147">
        <f>Table2[[#This Row],[Quantity]]*Table2[[#This Row],[Price]]</f>
        <v>577752</v>
      </c>
      <c r="K147">
        <f>IF(Table2[[#This Row],[Quantity]]&lt;1000,0,IF(Table2[[#This Row],[Quantity]]&gt;1000,Table2[[#This Row],[Quantity]]*15%,IF(Table2[[#This Row],[Quantity]]&gt;1500,Table2[[#This Row],[Quantity]]*20%,Table2[[#This Row],[Quantity]]*25%)))</f>
        <v>162.9</v>
      </c>
      <c r="L147" s="38">
        <f>Table2[[#This Row],[Total Cost]]-Table2[[#This Row],[Discount]]</f>
        <v>424463.1</v>
      </c>
      <c r="M147" s="38">
        <f>Table2[[#This Row],[Total Revenue ]]-Table2[[#This Row],[Discount Amount]]</f>
        <v>153288.90000000002</v>
      </c>
      <c r="N147" s="38" t="str">
        <f>IF(Table2[[#This Row],[Profit/Loss]]&gt;0,"Profit","Loss")</f>
        <v>Profit</v>
      </c>
    </row>
    <row r="148" spans="1:14" x14ac:dyDescent="0.25">
      <c r="A148">
        <v>147</v>
      </c>
      <c r="B148" t="s">
        <v>337</v>
      </c>
      <c r="C148">
        <v>52</v>
      </c>
      <c r="D1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48" t="s">
        <v>190</v>
      </c>
      <c r="F148">
        <v>1827</v>
      </c>
      <c r="G148">
        <v>129</v>
      </c>
      <c r="H148">
        <v>420</v>
      </c>
      <c r="I148">
        <f>Table2[[#This Row],[Quantity]]*Table2[[#This Row],[Cost]]</f>
        <v>235683</v>
      </c>
      <c r="J148">
        <f>Table2[[#This Row],[Quantity]]*Table2[[#This Row],[Price]]</f>
        <v>767340</v>
      </c>
      <c r="K148">
        <f>IF(Table2[[#This Row],[Quantity]]&lt;1000,0,IF(Table2[[#This Row],[Quantity]]&gt;1000,Table2[[#This Row],[Quantity]]*15%,IF(Table2[[#This Row],[Quantity]]&gt;1500,Table2[[#This Row],[Quantity]]*20%,Table2[[#This Row],[Quantity]]*25%)))</f>
        <v>274.05</v>
      </c>
      <c r="L148" s="38">
        <f>Table2[[#This Row],[Total Cost]]-Table2[[#This Row],[Discount]]</f>
        <v>235408.95</v>
      </c>
      <c r="M148" s="38">
        <f>Table2[[#This Row],[Total Revenue ]]-Table2[[#This Row],[Discount Amount]]</f>
        <v>531931.05000000005</v>
      </c>
      <c r="N148" s="38" t="str">
        <f>IF(Table2[[#This Row],[Profit/Loss]]&gt;0,"Profit","Loss")</f>
        <v>Profit</v>
      </c>
    </row>
    <row r="149" spans="1:14" x14ac:dyDescent="0.25">
      <c r="A149">
        <v>148</v>
      </c>
      <c r="B149" t="s">
        <v>338</v>
      </c>
      <c r="C149">
        <v>34</v>
      </c>
      <c r="D1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49" t="s">
        <v>190</v>
      </c>
      <c r="F149">
        <v>1731</v>
      </c>
      <c r="G149">
        <v>294</v>
      </c>
      <c r="H149">
        <v>461</v>
      </c>
      <c r="I149">
        <f>Table2[[#This Row],[Quantity]]*Table2[[#This Row],[Cost]]</f>
        <v>508914</v>
      </c>
      <c r="J149">
        <f>Table2[[#This Row],[Quantity]]*Table2[[#This Row],[Price]]</f>
        <v>797991</v>
      </c>
      <c r="K149">
        <f>IF(Table2[[#This Row],[Quantity]]&lt;1000,0,IF(Table2[[#This Row],[Quantity]]&gt;1000,Table2[[#This Row],[Quantity]]*15%,IF(Table2[[#This Row],[Quantity]]&gt;1500,Table2[[#This Row],[Quantity]]*20%,Table2[[#This Row],[Quantity]]*25%)))</f>
        <v>259.64999999999998</v>
      </c>
      <c r="L149" s="38">
        <f>Table2[[#This Row],[Total Cost]]-Table2[[#This Row],[Discount]]</f>
        <v>508654.35</v>
      </c>
      <c r="M149" s="38">
        <f>Table2[[#This Row],[Total Revenue ]]-Table2[[#This Row],[Discount Amount]]</f>
        <v>289336.65000000002</v>
      </c>
      <c r="N149" s="38" t="str">
        <f>IF(Table2[[#This Row],[Profit/Loss]]&gt;0,"Profit","Loss")</f>
        <v>Profit</v>
      </c>
    </row>
    <row r="150" spans="1:14" x14ac:dyDescent="0.25">
      <c r="A150">
        <v>149</v>
      </c>
      <c r="B150" t="s">
        <v>339</v>
      </c>
      <c r="C150">
        <v>48</v>
      </c>
      <c r="D1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50" t="s">
        <v>192</v>
      </c>
      <c r="F150">
        <v>1109</v>
      </c>
      <c r="G150">
        <v>149</v>
      </c>
      <c r="H150">
        <v>259</v>
      </c>
      <c r="I150">
        <f>Table2[[#This Row],[Quantity]]*Table2[[#This Row],[Cost]]</f>
        <v>165241</v>
      </c>
      <c r="J150">
        <f>Table2[[#This Row],[Quantity]]*Table2[[#This Row],[Price]]</f>
        <v>287231</v>
      </c>
      <c r="K150">
        <f>IF(Table2[[#This Row],[Quantity]]&lt;1000,0,IF(Table2[[#This Row],[Quantity]]&gt;1000,Table2[[#This Row],[Quantity]]*15%,IF(Table2[[#This Row],[Quantity]]&gt;1500,Table2[[#This Row],[Quantity]]*20%,Table2[[#This Row],[Quantity]]*25%)))</f>
        <v>166.35</v>
      </c>
      <c r="L150" s="38">
        <f>Table2[[#This Row],[Total Cost]]-Table2[[#This Row],[Discount]]</f>
        <v>165074.65</v>
      </c>
      <c r="M150" s="38">
        <f>Table2[[#This Row],[Total Revenue ]]-Table2[[#This Row],[Discount Amount]]</f>
        <v>122156.35</v>
      </c>
      <c r="N150" s="38" t="str">
        <f>IF(Table2[[#This Row],[Profit/Loss]]&gt;0,"Profit","Loss")</f>
        <v>Profit</v>
      </c>
    </row>
    <row r="151" spans="1:14" x14ac:dyDescent="0.25">
      <c r="A151">
        <v>150</v>
      </c>
      <c r="B151" t="s">
        <v>340</v>
      </c>
      <c r="C151">
        <v>48</v>
      </c>
      <c r="D1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51" t="s">
        <v>192</v>
      </c>
      <c r="F151">
        <v>2099</v>
      </c>
      <c r="G151">
        <v>354</v>
      </c>
      <c r="H151">
        <v>202</v>
      </c>
      <c r="I151">
        <f>Table2[[#This Row],[Quantity]]*Table2[[#This Row],[Cost]]</f>
        <v>743046</v>
      </c>
      <c r="J151">
        <f>Table2[[#This Row],[Quantity]]*Table2[[#This Row],[Price]]</f>
        <v>423998</v>
      </c>
      <c r="K151">
        <f>IF(Table2[[#This Row],[Quantity]]&lt;1000,0,IF(Table2[[#This Row],[Quantity]]&gt;1000,Table2[[#This Row],[Quantity]]*15%,IF(Table2[[#This Row],[Quantity]]&gt;1500,Table2[[#This Row],[Quantity]]*20%,Table2[[#This Row],[Quantity]]*25%)))</f>
        <v>314.84999999999997</v>
      </c>
      <c r="L151" s="38">
        <f>Table2[[#This Row],[Total Cost]]-Table2[[#This Row],[Discount]]</f>
        <v>742731.15</v>
      </c>
      <c r="M151" s="38">
        <f>Table2[[#This Row],[Total Revenue ]]-Table2[[#This Row],[Discount Amount]]</f>
        <v>-318733.15000000002</v>
      </c>
      <c r="N151" s="38" t="str">
        <f>IF(Table2[[#This Row],[Profit/Loss]]&gt;0,"Profit","Loss")</f>
        <v>Loss</v>
      </c>
    </row>
    <row r="152" spans="1:14" x14ac:dyDescent="0.25">
      <c r="A152">
        <v>151</v>
      </c>
      <c r="B152" t="s">
        <v>341</v>
      </c>
      <c r="C152">
        <v>28</v>
      </c>
      <c r="D1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52" t="s">
        <v>190</v>
      </c>
      <c r="F152">
        <v>1846</v>
      </c>
      <c r="G152">
        <v>305</v>
      </c>
      <c r="H152">
        <v>302</v>
      </c>
      <c r="I152">
        <f>Table2[[#This Row],[Quantity]]*Table2[[#This Row],[Cost]]</f>
        <v>563030</v>
      </c>
      <c r="J152">
        <f>Table2[[#This Row],[Quantity]]*Table2[[#This Row],[Price]]</f>
        <v>557492</v>
      </c>
      <c r="K152">
        <f>IF(Table2[[#This Row],[Quantity]]&lt;1000,0,IF(Table2[[#This Row],[Quantity]]&gt;1000,Table2[[#This Row],[Quantity]]*15%,IF(Table2[[#This Row],[Quantity]]&gt;1500,Table2[[#This Row],[Quantity]]*20%,Table2[[#This Row],[Quantity]]*25%)))</f>
        <v>276.89999999999998</v>
      </c>
      <c r="L152" s="38">
        <f>Table2[[#This Row],[Total Cost]]-Table2[[#This Row],[Discount]]</f>
        <v>562753.1</v>
      </c>
      <c r="M152" s="38">
        <f>Table2[[#This Row],[Total Revenue ]]-Table2[[#This Row],[Discount Amount]]</f>
        <v>-5261.0999999999767</v>
      </c>
      <c r="N152" s="38" t="str">
        <f>IF(Table2[[#This Row],[Profit/Loss]]&gt;0,"Profit","Loss")</f>
        <v>Loss</v>
      </c>
    </row>
    <row r="153" spans="1:14" x14ac:dyDescent="0.25">
      <c r="A153">
        <v>152</v>
      </c>
      <c r="B153" t="s">
        <v>342</v>
      </c>
      <c r="C153">
        <v>63</v>
      </c>
      <c r="D1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53" t="s">
        <v>190</v>
      </c>
      <c r="F153">
        <v>2484</v>
      </c>
      <c r="G153">
        <v>126</v>
      </c>
      <c r="H153">
        <v>250</v>
      </c>
      <c r="I153">
        <f>Table2[[#This Row],[Quantity]]*Table2[[#This Row],[Cost]]</f>
        <v>312984</v>
      </c>
      <c r="J153">
        <f>Table2[[#This Row],[Quantity]]*Table2[[#This Row],[Price]]</f>
        <v>621000</v>
      </c>
      <c r="K153">
        <f>IF(Table2[[#This Row],[Quantity]]&lt;1000,0,IF(Table2[[#This Row],[Quantity]]&gt;1000,Table2[[#This Row],[Quantity]]*15%,IF(Table2[[#This Row],[Quantity]]&gt;1500,Table2[[#This Row],[Quantity]]*20%,Table2[[#This Row],[Quantity]]*25%)))</f>
        <v>372.59999999999997</v>
      </c>
      <c r="L153" s="38">
        <f>Table2[[#This Row],[Total Cost]]-Table2[[#This Row],[Discount]]</f>
        <v>312611.40000000002</v>
      </c>
      <c r="M153" s="38">
        <f>Table2[[#This Row],[Total Revenue ]]-Table2[[#This Row],[Discount Amount]]</f>
        <v>308388.59999999998</v>
      </c>
      <c r="N153" s="38" t="str">
        <f>IF(Table2[[#This Row],[Profit/Loss]]&gt;0,"Profit","Loss")</f>
        <v>Profit</v>
      </c>
    </row>
    <row r="154" spans="1:14" x14ac:dyDescent="0.25">
      <c r="A154">
        <v>153</v>
      </c>
      <c r="B154" t="s">
        <v>343</v>
      </c>
      <c r="C154">
        <v>79</v>
      </c>
      <c r="D1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54" t="s">
        <v>190</v>
      </c>
      <c r="F154">
        <v>2343</v>
      </c>
      <c r="G154">
        <v>376</v>
      </c>
      <c r="H154">
        <v>320</v>
      </c>
      <c r="I154">
        <f>Table2[[#This Row],[Quantity]]*Table2[[#This Row],[Cost]]</f>
        <v>880968</v>
      </c>
      <c r="J154">
        <f>Table2[[#This Row],[Quantity]]*Table2[[#This Row],[Price]]</f>
        <v>749760</v>
      </c>
      <c r="K154">
        <f>IF(Table2[[#This Row],[Quantity]]&lt;1000,0,IF(Table2[[#This Row],[Quantity]]&gt;1000,Table2[[#This Row],[Quantity]]*15%,IF(Table2[[#This Row],[Quantity]]&gt;1500,Table2[[#This Row],[Quantity]]*20%,Table2[[#This Row],[Quantity]]*25%)))</f>
        <v>351.45</v>
      </c>
      <c r="L154" s="38">
        <f>Table2[[#This Row],[Total Cost]]-Table2[[#This Row],[Discount]]</f>
        <v>880616.55</v>
      </c>
      <c r="M154" s="38">
        <f>Table2[[#This Row],[Total Revenue ]]-Table2[[#This Row],[Discount Amount]]</f>
        <v>-130856.55000000005</v>
      </c>
      <c r="N154" s="38" t="str">
        <f>IF(Table2[[#This Row],[Profit/Loss]]&gt;0,"Profit","Loss")</f>
        <v>Loss</v>
      </c>
    </row>
    <row r="155" spans="1:14" x14ac:dyDescent="0.25">
      <c r="A155">
        <v>154</v>
      </c>
      <c r="B155" t="s">
        <v>344</v>
      </c>
      <c r="C155">
        <v>35</v>
      </c>
      <c r="D1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55" t="s">
        <v>192</v>
      </c>
      <c r="F155">
        <v>1936</v>
      </c>
      <c r="G155">
        <v>317</v>
      </c>
      <c r="H155">
        <v>249</v>
      </c>
      <c r="I155">
        <f>Table2[[#This Row],[Quantity]]*Table2[[#This Row],[Cost]]</f>
        <v>613712</v>
      </c>
      <c r="J155">
        <f>Table2[[#This Row],[Quantity]]*Table2[[#This Row],[Price]]</f>
        <v>482064</v>
      </c>
      <c r="K155">
        <f>IF(Table2[[#This Row],[Quantity]]&lt;1000,0,IF(Table2[[#This Row],[Quantity]]&gt;1000,Table2[[#This Row],[Quantity]]*15%,IF(Table2[[#This Row],[Quantity]]&gt;1500,Table2[[#This Row],[Quantity]]*20%,Table2[[#This Row],[Quantity]]*25%)))</f>
        <v>290.39999999999998</v>
      </c>
      <c r="L155" s="38">
        <f>Table2[[#This Row],[Total Cost]]-Table2[[#This Row],[Discount]]</f>
        <v>613421.6</v>
      </c>
      <c r="M155" s="38">
        <f>Table2[[#This Row],[Total Revenue ]]-Table2[[#This Row],[Discount Amount]]</f>
        <v>-131357.59999999998</v>
      </c>
      <c r="N155" s="38" t="str">
        <f>IF(Table2[[#This Row],[Profit/Loss]]&gt;0,"Profit","Loss")</f>
        <v>Loss</v>
      </c>
    </row>
    <row r="156" spans="1:14" x14ac:dyDescent="0.25">
      <c r="A156">
        <v>155</v>
      </c>
      <c r="B156" t="s">
        <v>345</v>
      </c>
      <c r="C156">
        <v>61</v>
      </c>
      <c r="D1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56" t="s">
        <v>192</v>
      </c>
      <c r="F156">
        <v>1962</v>
      </c>
      <c r="G156">
        <v>309</v>
      </c>
      <c r="H156">
        <v>468</v>
      </c>
      <c r="I156">
        <f>Table2[[#This Row],[Quantity]]*Table2[[#This Row],[Cost]]</f>
        <v>606258</v>
      </c>
      <c r="J156">
        <f>Table2[[#This Row],[Quantity]]*Table2[[#This Row],[Price]]</f>
        <v>918216</v>
      </c>
      <c r="K156">
        <f>IF(Table2[[#This Row],[Quantity]]&lt;1000,0,IF(Table2[[#This Row],[Quantity]]&gt;1000,Table2[[#This Row],[Quantity]]*15%,IF(Table2[[#This Row],[Quantity]]&gt;1500,Table2[[#This Row],[Quantity]]*20%,Table2[[#This Row],[Quantity]]*25%)))</f>
        <v>294.3</v>
      </c>
      <c r="L156" s="38">
        <f>Table2[[#This Row],[Total Cost]]-Table2[[#This Row],[Discount]]</f>
        <v>605963.69999999995</v>
      </c>
      <c r="M156" s="38">
        <f>Table2[[#This Row],[Total Revenue ]]-Table2[[#This Row],[Discount Amount]]</f>
        <v>312252.30000000005</v>
      </c>
      <c r="N156" s="38" t="str">
        <f>IF(Table2[[#This Row],[Profit/Loss]]&gt;0,"Profit","Loss")</f>
        <v>Profit</v>
      </c>
    </row>
    <row r="157" spans="1:14" x14ac:dyDescent="0.25">
      <c r="A157">
        <v>156</v>
      </c>
      <c r="B157" t="s">
        <v>346</v>
      </c>
      <c r="C157">
        <v>41</v>
      </c>
      <c r="D1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57" t="s">
        <v>190</v>
      </c>
      <c r="F157">
        <v>2217</v>
      </c>
      <c r="G157">
        <v>280</v>
      </c>
      <c r="H157">
        <v>393</v>
      </c>
      <c r="I157">
        <f>Table2[[#This Row],[Quantity]]*Table2[[#This Row],[Cost]]</f>
        <v>620760</v>
      </c>
      <c r="J157">
        <f>Table2[[#This Row],[Quantity]]*Table2[[#This Row],[Price]]</f>
        <v>871281</v>
      </c>
      <c r="K157">
        <f>IF(Table2[[#This Row],[Quantity]]&lt;1000,0,IF(Table2[[#This Row],[Quantity]]&gt;1000,Table2[[#This Row],[Quantity]]*15%,IF(Table2[[#This Row],[Quantity]]&gt;1500,Table2[[#This Row],[Quantity]]*20%,Table2[[#This Row],[Quantity]]*25%)))</f>
        <v>332.55</v>
      </c>
      <c r="L157" s="38">
        <f>Table2[[#This Row],[Total Cost]]-Table2[[#This Row],[Discount]]</f>
        <v>620427.44999999995</v>
      </c>
      <c r="M157" s="38">
        <f>Table2[[#This Row],[Total Revenue ]]-Table2[[#This Row],[Discount Amount]]</f>
        <v>250853.55000000005</v>
      </c>
      <c r="N157" s="38" t="str">
        <f>IF(Table2[[#This Row],[Profit/Loss]]&gt;0,"Profit","Loss")</f>
        <v>Profit</v>
      </c>
    </row>
    <row r="158" spans="1:14" x14ac:dyDescent="0.25">
      <c r="A158">
        <v>157</v>
      </c>
      <c r="B158" t="s">
        <v>347</v>
      </c>
      <c r="C158">
        <v>22</v>
      </c>
      <c r="D1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58" t="s">
        <v>192</v>
      </c>
      <c r="F158">
        <v>2023</v>
      </c>
      <c r="G158">
        <v>204</v>
      </c>
      <c r="H158">
        <v>506</v>
      </c>
      <c r="I158">
        <f>Table2[[#This Row],[Quantity]]*Table2[[#This Row],[Cost]]</f>
        <v>412692</v>
      </c>
      <c r="J158">
        <f>Table2[[#This Row],[Quantity]]*Table2[[#This Row],[Price]]</f>
        <v>1023638</v>
      </c>
      <c r="K158">
        <f>IF(Table2[[#This Row],[Quantity]]&lt;1000,0,IF(Table2[[#This Row],[Quantity]]&gt;1000,Table2[[#This Row],[Quantity]]*15%,IF(Table2[[#This Row],[Quantity]]&gt;1500,Table2[[#This Row],[Quantity]]*20%,Table2[[#This Row],[Quantity]]*25%)))</f>
        <v>303.45</v>
      </c>
      <c r="L158" s="38">
        <f>Table2[[#This Row],[Total Cost]]-Table2[[#This Row],[Discount]]</f>
        <v>412388.55</v>
      </c>
      <c r="M158" s="38">
        <f>Table2[[#This Row],[Total Revenue ]]-Table2[[#This Row],[Discount Amount]]</f>
        <v>611249.44999999995</v>
      </c>
      <c r="N158" s="38" t="str">
        <f>IF(Table2[[#This Row],[Profit/Loss]]&gt;0,"Profit","Loss")</f>
        <v>Profit</v>
      </c>
    </row>
    <row r="159" spans="1:14" x14ac:dyDescent="0.25">
      <c r="A159">
        <v>158</v>
      </c>
      <c r="B159" t="s">
        <v>348</v>
      </c>
      <c r="C159">
        <v>80</v>
      </c>
      <c r="D1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59" t="s">
        <v>192</v>
      </c>
      <c r="F159">
        <v>1570</v>
      </c>
      <c r="G159">
        <v>161</v>
      </c>
      <c r="H159">
        <v>511</v>
      </c>
      <c r="I159">
        <f>Table2[[#This Row],[Quantity]]*Table2[[#This Row],[Cost]]</f>
        <v>252770</v>
      </c>
      <c r="J159">
        <f>Table2[[#This Row],[Quantity]]*Table2[[#This Row],[Price]]</f>
        <v>802270</v>
      </c>
      <c r="K159">
        <f>IF(Table2[[#This Row],[Quantity]]&lt;1000,0,IF(Table2[[#This Row],[Quantity]]&gt;1000,Table2[[#This Row],[Quantity]]*15%,IF(Table2[[#This Row],[Quantity]]&gt;1500,Table2[[#This Row],[Quantity]]*20%,Table2[[#This Row],[Quantity]]*25%)))</f>
        <v>235.5</v>
      </c>
      <c r="L159" s="38">
        <f>Table2[[#This Row],[Total Cost]]-Table2[[#This Row],[Discount]]</f>
        <v>252534.5</v>
      </c>
      <c r="M159" s="38">
        <f>Table2[[#This Row],[Total Revenue ]]-Table2[[#This Row],[Discount Amount]]</f>
        <v>549735.5</v>
      </c>
      <c r="N159" s="38" t="str">
        <f>IF(Table2[[#This Row],[Profit/Loss]]&gt;0,"Profit","Loss")</f>
        <v>Profit</v>
      </c>
    </row>
    <row r="160" spans="1:14" x14ac:dyDescent="0.25">
      <c r="A160">
        <v>159</v>
      </c>
      <c r="B160" t="s">
        <v>349</v>
      </c>
      <c r="C160">
        <v>71</v>
      </c>
      <c r="D1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60" t="s">
        <v>192</v>
      </c>
      <c r="F160">
        <v>1425</v>
      </c>
      <c r="G160">
        <v>366</v>
      </c>
      <c r="H160">
        <v>270</v>
      </c>
      <c r="I160">
        <f>Table2[[#This Row],[Quantity]]*Table2[[#This Row],[Cost]]</f>
        <v>521550</v>
      </c>
      <c r="J160">
        <f>Table2[[#This Row],[Quantity]]*Table2[[#This Row],[Price]]</f>
        <v>384750</v>
      </c>
      <c r="K160">
        <f>IF(Table2[[#This Row],[Quantity]]&lt;1000,0,IF(Table2[[#This Row],[Quantity]]&gt;1000,Table2[[#This Row],[Quantity]]*15%,IF(Table2[[#This Row],[Quantity]]&gt;1500,Table2[[#This Row],[Quantity]]*20%,Table2[[#This Row],[Quantity]]*25%)))</f>
        <v>213.75</v>
      </c>
      <c r="L160" s="38">
        <f>Table2[[#This Row],[Total Cost]]-Table2[[#This Row],[Discount]]</f>
        <v>521336.25</v>
      </c>
      <c r="M160" s="38">
        <f>Table2[[#This Row],[Total Revenue ]]-Table2[[#This Row],[Discount Amount]]</f>
        <v>-136586.25</v>
      </c>
      <c r="N160" s="38" t="str">
        <f>IF(Table2[[#This Row],[Profit/Loss]]&gt;0,"Profit","Loss")</f>
        <v>Loss</v>
      </c>
    </row>
    <row r="161" spans="1:14" x14ac:dyDescent="0.25">
      <c r="A161">
        <v>160</v>
      </c>
      <c r="B161" t="s">
        <v>350</v>
      </c>
      <c r="C161">
        <v>21</v>
      </c>
      <c r="D1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61" t="s">
        <v>192</v>
      </c>
      <c r="F161">
        <v>1388</v>
      </c>
      <c r="G161">
        <v>291</v>
      </c>
      <c r="H161">
        <v>221</v>
      </c>
      <c r="I161">
        <f>Table2[[#This Row],[Quantity]]*Table2[[#This Row],[Cost]]</f>
        <v>403908</v>
      </c>
      <c r="J161">
        <f>Table2[[#This Row],[Quantity]]*Table2[[#This Row],[Price]]</f>
        <v>306748</v>
      </c>
      <c r="K161">
        <f>IF(Table2[[#This Row],[Quantity]]&lt;1000,0,IF(Table2[[#This Row],[Quantity]]&gt;1000,Table2[[#This Row],[Quantity]]*15%,IF(Table2[[#This Row],[Quantity]]&gt;1500,Table2[[#This Row],[Quantity]]*20%,Table2[[#This Row],[Quantity]]*25%)))</f>
        <v>208.2</v>
      </c>
      <c r="L161" s="38">
        <f>Table2[[#This Row],[Total Cost]]-Table2[[#This Row],[Discount]]</f>
        <v>403699.8</v>
      </c>
      <c r="M161" s="38">
        <f>Table2[[#This Row],[Total Revenue ]]-Table2[[#This Row],[Discount Amount]]</f>
        <v>-96951.799999999988</v>
      </c>
      <c r="N161" s="38" t="str">
        <f>IF(Table2[[#This Row],[Profit/Loss]]&gt;0,"Profit","Loss")</f>
        <v>Loss</v>
      </c>
    </row>
    <row r="162" spans="1:14" x14ac:dyDescent="0.25">
      <c r="A162">
        <v>161</v>
      </c>
      <c r="B162" t="s">
        <v>351</v>
      </c>
      <c r="C162">
        <v>53</v>
      </c>
      <c r="D1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62" t="s">
        <v>192</v>
      </c>
      <c r="F162">
        <v>2047</v>
      </c>
      <c r="G162">
        <v>204</v>
      </c>
      <c r="H162">
        <v>370</v>
      </c>
      <c r="I162">
        <f>Table2[[#This Row],[Quantity]]*Table2[[#This Row],[Cost]]</f>
        <v>417588</v>
      </c>
      <c r="J162">
        <f>Table2[[#This Row],[Quantity]]*Table2[[#This Row],[Price]]</f>
        <v>757390</v>
      </c>
      <c r="K162">
        <f>IF(Table2[[#This Row],[Quantity]]&lt;1000,0,IF(Table2[[#This Row],[Quantity]]&gt;1000,Table2[[#This Row],[Quantity]]*15%,IF(Table2[[#This Row],[Quantity]]&gt;1500,Table2[[#This Row],[Quantity]]*20%,Table2[[#This Row],[Quantity]]*25%)))</f>
        <v>307.05</v>
      </c>
      <c r="L162" s="38">
        <f>Table2[[#This Row],[Total Cost]]-Table2[[#This Row],[Discount]]</f>
        <v>417280.95</v>
      </c>
      <c r="M162" s="38">
        <f>Table2[[#This Row],[Total Revenue ]]-Table2[[#This Row],[Discount Amount]]</f>
        <v>340109.05</v>
      </c>
      <c r="N162" s="38" t="str">
        <f>IF(Table2[[#This Row],[Profit/Loss]]&gt;0,"Profit","Loss")</f>
        <v>Profit</v>
      </c>
    </row>
    <row r="163" spans="1:14" x14ac:dyDescent="0.25">
      <c r="A163">
        <v>162</v>
      </c>
      <c r="B163" t="s">
        <v>352</v>
      </c>
      <c r="C163">
        <v>41</v>
      </c>
      <c r="D1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63" t="s">
        <v>192</v>
      </c>
      <c r="F163">
        <v>1528</v>
      </c>
      <c r="G163">
        <v>234</v>
      </c>
      <c r="H163">
        <v>359</v>
      </c>
      <c r="I163">
        <f>Table2[[#This Row],[Quantity]]*Table2[[#This Row],[Cost]]</f>
        <v>357552</v>
      </c>
      <c r="J163">
        <f>Table2[[#This Row],[Quantity]]*Table2[[#This Row],[Price]]</f>
        <v>548552</v>
      </c>
      <c r="K163">
        <f>IF(Table2[[#This Row],[Quantity]]&lt;1000,0,IF(Table2[[#This Row],[Quantity]]&gt;1000,Table2[[#This Row],[Quantity]]*15%,IF(Table2[[#This Row],[Quantity]]&gt;1500,Table2[[#This Row],[Quantity]]*20%,Table2[[#This Row],[Quantity]]*25%)))</f>
        <v>229.2</v>
      </c>
      <c r="L163" s="38">
        <f>Table2[[#This Row],[Total Cost]]-Table2[[#This Row],[Discount]]</f>
        <v>357322.8</v>
      </c>
      <c r="M163" s="38">
        <f>Table2[[#This Row],[Total Revenue ]]-Table2[[#This Row],[Discount Amount]]</f>
        <v>191229.2</v>
      </c>
      <c r="N163" s="38" t="str">
        <f>IF(Table2[[#This Row],[Profit/Loss]]&gt;0,"Profit","Loss")</f>
        <v>Profit</v>
      </c>
    </row>
    <row r="164" spans="1:14" x14ac:dyDescent="0.25">
      <c r="A164">
        <v>163</v>
      </c>
      <c r="B164" t="s">
        <v>353</v>
      </c>
      <c r="C164">
        <v>15</v>
      </c>
      <c r="D1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64" t="s">
        <v>190</v>
      </c>
      <c r="F164">
        <v>2443</v>
      </c>
      <c r="G164">
        <v>190</v>
      </c>
      <c r="H164">
        <v>352</v>
      </c>
      <c r="I164">
        <f>Table2[[#This Row],[Quantity]]*Table2[[#This Row],[Cost]]</f>
        <v>464170</v>
      </c>
      <c r="J164">
        <f>Table2[[#This Row],[Quantity]]*Table2[[#This Row],[Price]]</f>
        <v>859936</v>
      </c>
      <c r="K164">
        <f>IF(Table2[[#This Row],[Quantity]]&lt;1000,0,IF(Table2[[#This Row],[Quantity]]&gt;1000,Table2[[#This Row],[Quantity]]*15%,IF(Table2[[#This Row],[Quantity]]&gt;1500,Table2[[#This Row],[Quantity]]*20%,Table2[[#This Row],[Quantity]]*25%)))</f>
        <v>366.45</v>
      </c>
      <c r="L164" s="38">
        <f>Table2[[#This Row],[Total Cost]]-Table2[[#This Row],[Discount]]</f>
        <v>463803.55</v>
      </c>
      <c r="M164" s="38">
        <f>Table2[[#This Row],[Total Revenue ]]-Table2[[#This Row],[Discount Amount]]</f>
        <v>396132.45</v>
      </c>
      <c r="N164" s="38" t="str">
        <f>IF(Table2[[#This Row],[Profit/Loss]]&gt;0,"Profit","Loss")</f>
        <v>Profit</v>
      </c>
    </row>
    <row r="165" spans="1:14" x14ac:dyDescent="0.25">
      <c r="A165">
        <v>164</v>
      </c>
      <c r="B165" t="s">
        <v>354</v>
      </c>
      <c r="C165">
        <v>47</v>
      </c>
      <c r="D1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65" t="s">
        <v>190</v>
      </c>
      <c r="F165">
        <v>2283</v>
      </c>
      <c r="G165">
        <v>172</v>
      </c>
      <c r="H165">
        <v>461</v>
      </c>
      <c r="I165">
        <f>Table2[[#This Row],[Quantity]]*Table2[[#This Row],[Cost]]</f>
        <v>392676</v>
      </c>
      <c r="J165">
        <f>Table2[[#This Row],[Quantity]]*Table2[[#This Row],[Price]]</f>
        <v>1052463</v>
      </c>
      <c r="K165">
        <f>IF(Table2[[#This Row],[Quantity]]&lt;1000,0,IF(Table2[[#This Row],[Quantity]]&gt;1000,Table2[[#This Row],[Quantity]]*15%,IF(Table2[[#This Row],[Quantity]]&gt;1500,Table2[[#This Row],[Quantity]]*20%,Table2[[#This Row],[Quantity]]*25%)))</f>
        <v>342.45</v>
      </c>
      <c r="L165" s="38">
        <f>Table2[[#This Row],[Total Cost]]-Table2[[#This Row],[Discount]]</f>
        <v>392333.55</v>
      </c>
      <c r="M165" s="38">
        <f>Table2[[#This Row],[Total Revenue ]]-Table2[[#This Row],[Discount Amount]]</f>
        <v>660129.44999999995</v>
      </c>
      <c r="N165" s="38" t="str">
        <f>IF(Table2[[#This Row],[Profit/Loss]]&gt;0,"Profit","Loss")</f>
        <v>Profit</v>
      </c>
    </row>
    <row r="166" spans="1:14" x14ac:dyDescent="0.25">
      <c r="A166">
        <v>165</v>
      </c>
      <c r="B166" t="s">
        <v>355</v>
      </c>
      <c r="C166">
        <v>80</v>
      </c>
      <c r="D1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66" t="s">
        <v>192</v>
      </c>
      <c r="F166">
        <v>2227</v>
      </c>
      <c r="G166">
        <v>312</v>
      </c>
      <c r="H166">
        <v>443</v>
      </c>
      <c r="I166">
        <f>Table2[[#This Row],[Quantity]]*Table2[[#This Row],[Cost]]</f>
        <v>694824</v>
      </c>
      <c r="J166">
        <f>Table2[[#This Row],[Quantity]]*Table2[[#This Row],[Price]]</f>
        <v>986561</v>
      </c>
      <c r="K166">
        <f>IF(Table2[[#This Row],[Quantity]]&lt;1000,0,IF(Table2[[#This Row],[Quantity]]&gt;1000,Table2[[#This Row],[Quantity]]*15%,IF(Table2[[#This Row],[Quantity]]&gt;1500,Table2[[#This Row],[Quantity]]*20%,Table2[[#This Row],[Quantity]]*25%)))</f>
        <v>334.05</v>
      </c>
      <c r="L166" s="38">
        <f>Table2[[#This Row],[Total Cost]]-Table2[[#This Row],[Discount]]</f>
        <v>694489.95</v>
      </c>
      <c r="M166" s="38">
        <f>Table2[[#This Row],[Total Revenue ]]-Table2[[#This Row],[Discount Amount]]</f>
        <v>292071.05000000005</v>
      </c>
      <c r="N166" s="38" t="str">
        <f>IF(Table2[[#This Row],[Profit/Loss]]&gt;0,"Profit","Loss")</f>
        <v>Profit</v>
      </c>
    </row>
    <row r="167" spans="1:14" x14ac:dyDescent="0.25">
      <c r="A167">
        <v>166</v>
      </c>
      <c r="B167" t="s">
        <v>356</v>
      </c>
      <c r="C167">
        <v>16</v>
      </c>
      <c r="D1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67" t="s">
        <v>190</v>
      </c>
      <c r="F167">
        <v>1580</v>
      </c>
      <c r="G167">
        <v>320</v>
      </c>
      <c r="H167">
        <v>292</v>
      </c>
      <c r="I167">
        <f>Table2[[#This Row],[Quantity]]*Table2[[#This Row],[Cost]]</f>
        <v>505600</v>
      </c>
      <c r="J167">
        <f>Table2[[#This Row],[Quantity]]*Table2[[#This Row],[Price]]</f>
        <v>461360</v>
      </c>
      <c r="K167">
        <f>IF(Table2[[#This Row],[Quantity]]&lt;1000,0,IF(Table2[[#This Row],[Quantity]]&gt;1000,Table2[[#This Row],[Quantity]]*15%,IF(Table2[[#This Row],[Quantity]]&gt;1500,Table2[[#This Row],[Quantity]]*20%,Table2[[#This Row],[Quantity]]*25%)))</f>
        <v>237</v>
      </c>
      <c r="L167" s="38">
        <f>Table2[[#This Row],[Total Cost]]-Table2[[#This Row],[Discount]]</f>
        <v>505363</v>
      </c>
      <c r="M167" s="38">
        <f>Table2[[#This Row],[Total Revenue ]]-Table2[[#This Row],[Discount Amount]]</f>
        <v>-44003</v>
      </c>
      <c r="N167" s="38" t="str">
        <f>IF(Table2[[#This Row],[Profit/Loss]]&gt;0,"Profit","Loss")</f>
        <v>Loss</v>
      </c>
    </row>
    <row r="168" spans="1:14" x14ac:dyDescent="0.25">
      <c r="A168">
        <v>167</v>
      </c>
      <c r="B168" t="s">
        <v>357</v>
      </c>
      <c r="C168">
        <v>44</v>
      </c>
      <c r="D1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68" t="s">
        <v>192</v>
      </c>
      <c r="F168">
        <v>1321</v>
      </c>
      <c r="G168">
        <v>211</v>
      </c>
      <c r="H168">
        <v>244</v>
      </c>
      <c r="I168">
        <f>Table2[[#This Row],[Quantity]]*Table2[[#This Row],[Cost]]</f>
        <v>278731</v>
      </c>
      <c r="J168">
        <f>Table2[[#This Row],[Quantity]]*Table2[[#This Row],[Price]]</f>
        <v>322324</v>
      </c>
      <c r="K168">
        <f>IF(Table2[[#This Row],[Quantity]]&lt;1000,0,IF(Table2[[#This Row],[Quantity]]&gt;1000,Table2[[#This Row],[Quantity]]*15%,IF(Table2[[#This Row],[Quantity]]&gt;1500,Table2[[#This Row],[Quantity]]*20%,Table2[[#This Row],[Quantity]]*25%)))</f>
        <v>198.15</v>
      </c>
      <c r="L168" s="38">
        <f>Table2[[#This Row],[Total Cost]]-Table2[[#This Row],[Discount]]</f>
        <v>278532.84999999998</v>
      </c>
      <c r="M168" s="38">
        <f>Table2[[#This Row],[Total Revenue ]]-Table2[[#This Row],[Discount Amount]]</f>
        <v>43791.150000000023</v>
      </c>
      <c r="N168" s="38" t="str">
        <f>IF(Table2[[#This Row],[Profit/Loss]]&gt;0,"Profit","Loss")</f>
        <v>Profit</v>
      </c>
    </row>
    <row r="169" spans="1:14" x14ac:dyDescent="0.25">
      <c r="A169">
        <v>168</v>
      </c>
      <c r="B169" t="s">
        <v>358</v>
      </c>
      <c r="C169">
        <v>62</v>
      </c>
      <c r="D1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69" t="s">
        <v>190</v>
      </c>
      <c r="F169">
        <v>2415</v>
      </c>
      <c r="G169">
        <v>239</v>
      </c>
      <c r="H169">
        <v>262</v>
      </c>
      <c r="I169">
        <f>Table2[[#This Row],[Quantity]]*Table2[[#This Row],[Cost]]</f>
        <v>577185</v>
      </c>
      <c r="J169">
        <f>Table2[[#This Row],[Quantity]]*Table2[[#This Row],[Price]]</f>
        <v>632730</v>
      </c>
      <c r="K169">
        <f>IF(Table2[[#This Row],[Quantity]]&lt;1000,0,IF(Table2[[#This Row],[Quantity]]&gt;1000,Table2[[#This Row],[Quantity]]*15%,IF(Table2[[#This Row],[Quantity]]&gt;1500,Table2[[#This Row],[Quantity]]*20%,Table2[[#This Row],[Quantity]]*25%)))</f>
        <v>362.25</v>
      </c>
      <c r="L169" s="38">
        <f>Table2[[#This Row],[Total Cost]]-Table2[[#This Row],[Discount]]</f>
        <v>576822.75</v>
      </c>
      <c r="M169" s="38">
        <f>Table2[[#This Row],[Total Revenue ]]-Table2[[#This Row],[Discount Amount]]</f>
        <v>55907.25</v>
      </c>
      <c r="N169" s="38" t="str">
        <f>IF(Table2[[#This Row],[Profit/Loss]]&gt;0,"Profit","Loss")</f>
        <v>Profit</v>
      </c>
    </row>
    <row r="170" spans="1:14" x14ac:dyDescent="0.25">
      <c r="A170">
        <v>169</v>
      </c>
      <c r="B170" t="s">
        <v>359</v>
      </c>
      <c r="C170">
        <v>59</v>
      </c>
      <c r="D1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70" t="s">
        <v>192</v>
      </c>
      <c r="F170">
        <v>2334</v>
      </c>
      <c r="G170">
        <v>137</v>
      </c>
      <c r="H170">
        <v>528</v>
      </c>
      <c r="I170">
        <f>Table2[[#This Row],[Quantity]]*Table2[[#This Row],[Cost]]</f>
        <v>319758</v>
      </c>
      <c r="J170">
        <f>Table2[[#This Row],[Quantity]]*Table2[[#This Row],[Price]]</f>
        <v>1232352</v>
      </c>
      <c r="K170">
        <f>IF(Table2[[#This Row],[Quantity]]&lt;1000,0,IF(Table2[[#This Row],[Quantity]]&gt;1000,Table2[[#This Row],[Quantity]]*15%,IF(Table2[[#This Row],[Quantity]]&gt;1500,Table2[[#This Row],[Quantity]]*20%,Table2[[#This Row],[Quantity]]*25%)))</f>
        <v>350.09999999999997</v>
      </c>
      <c r="L170" s="38">
        <f>Table2[[#This Row],[Total Cost]]-Table2[[#This Row],[Discount]]</f>
        <v>319407.90000000002</v>
      </c>
      <c r="M170" s="38">
        <f>Table2[[#This Row],[Total Revenue ]]-Table2[[#This Row],[Discount Amount]]</f>
        <v>912944.1</v>
      </c>
      <c r="N170" s="38" t="str">
        <f>IF(Table2[[#This Row],[Profit/Loss]]&gt;0,"Profit","Loss")</f>
        <v>Profit</v>
      </c>
    </row>
    <row r="171" spans="1:14" x14ac:dyDescent="0.25">
      <c r="A171">
        <v>170</v>
      </c>
      <c r="B171" t="s">
        <v>360</v>
      </c>
      <c r="C171">
        <v>57</v>
      </c>
      <c r="D1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71" t="s">
        <v>190</v>
      </c>
      <c r="F171">
        <v>1933</v>
      </c>
      <c r="G171">
        <v>203</v>
      </c>
      <c r="H171">
        <v>530</v>
      </c>
      <c r="I171">
        <f>Table2[[#This Row],[Quantity]]*Table2[[#This Row],[Cost]]</f>
        <v>392399</v>
      </c>
      <c r="J171">
        <f>Table2[[#This Row],[Quantity]]*Table2[[#This Row],[Price]]</f>
        <v>1024490</v>
      </c>
      <c r="K171">
        <f>IF(Table2[[#This Row],[Quantity]]&lt;1000,0,IF(Table2[[#This Row],[Quantity]]&gt;1000,Table2[[#This Row],[Quantity]]*15%,IF(Table2[[#This Row],[Quantity]]&gt;1500,Table2[[#This Row],[Quantity]]*20%,Table2[[#This Row],[Quantity]]*25%)))</f>
        <v>289.95</v>
      </c>
      <c r="L171" s="38">
        <f>Table2[[#This Row],[Total Cost]]-Table2[[#This Row],[Discount]]</f>
        <v>392109.05</v>
      </c>
      <c r="M171" s="38">
        <f>Table2[[#This Row],[Total Revenue ]]-Table2[[#This Row],[Discount Amount]]</f>
        <v>632380.94999999995</v>
      </c>
      <c r="N171" s="38" t="str">
        <f>IF(Table2[[#This Row],[Profit/Loss]]&gt;0,"Profit","Loss")</f>
        <v>Profit</v>
      </c>
    </row>
    <row r="172" spans="1:14" x14ac:dyDescent="0.25">
      <c r="A172">
        <v>171</v>
      </c>
      <c r="B172" t="s">
        <v>361</v>
      </c>
      <c r="C172">
        <v>41</v>
      </c>
      <c r="D1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72" t="s">
        <v>192</v>
      </c>
      <c r="F172">
        <v>1612</v>
      </c>
      <c r="G172">
        <v>185</v>
      </c>
      <c r="H172">
        <v>490</v>
      </c>
      <c r="I172">
        <f>Table2[[#This Row],[Quantity]]*Table2[[#This Row],[Cost]]</f>
        <v>298220</v>
      </c>
      <c r="J172">
        <f>Table2[[#This Row],[Quantity]]*Table2[[#This Row],[Price]]</f>
        <v>789880</v>
      </c>
      <c r="K172">
        <f>IF(Table2[[#This Row],[Quantity]]&lt;1000,0,IF(Table2[[#This Row],[Quantity]]&gt;1000,Table2[[#This Row],[Quantity]]*15%,IF(Table2[[#This Row],[Quantity]]&gt;1500,Table2[[#This Row],[Quantity]]*20%,Table2[[#This Row],[Quantity]]*25%)))</f>
        <v>241.79999999999998</v>
      </c>
      <c r="L172" s="38">
        <f>Table2[[#This Row],[Total Cost]]-Table2[[#This Row],[Discount]]</f>
        <v>297978.2</v>
      </c>
      <c r="M172" s="38">
        <f>Table2[[#This Row],[Total Revenue ]]-Table2[[#This Row],[Discount Amount]]</f>
        <v>491901.8</v>
      </c>
      <c r="N172" s="38" t="str">
        <f>IF(Table2[[#This Row],[Profit/Loss]]&gt;0,"Profit","Loss")</f>
        <v>Profit</v>
      </c>
    </row>
    <row r="173" spans="1:14" x14ac:dyDescent="0.25">
      <c r="A173">
        <v>172</v>
      </c>
      <c r="B173" t="s">
        <v>362</v>
      </c>
      <c r="C173">
        <v>85</v>
      </c>
      <c r="D1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73" t="s">
        <v>190</v>
      </c>
      <c r="F173">
        <v>1993</v>
      </c>
      <c r="G173">
        <v>204</v>
      </c>
      <c r="H173">
        <v>201</v>
      </c>
      <c r="I173">
        <f>Table2[[#This Row],[Quantity]]*Table2[[#This Row],[Cost]]</f>
        <v>406572</v>
      </c>
      <c r="J173">
        <f>Table2[[#This Row],[Quantity]]*Table2[[#This Row],[Price]]</f>
        <v>400593</v>
      </c>
      <c r="K173">
        <f>IF(Table2[[#This Row],[Quantity]]&lt;1000,0,IF(Table2[[#This Row],[Quantity]]&gt;1000,Table2[[#This Row],[Quantity]]*15%,IF(Table2[[#This Row],[Quantity]]&gt;1500,Table2[[#This Row],[Quantity]]*20%,Table2[[#This Row],[Quantity]]*25%)))</f>
        <v>298.95</v>
      </c>
      <c r="L173" s="38">
        <f>Table2[[#This Row],[Total Cost]]-Table2[[#This Row],[Discount]]</f>
        <v>406273.05</v>
      </c>
      <c r="M173" s="38">
        <f>Table2[[#This Row],[Total Revenue ]]-Table2[[#This Row],[Discount Amount]]</f>
        <v>-5680.0499999999884</v>
      </c>
      <c r="N173" s="38" t="str">
        <f>IF(Table2[[#This Row],[Profit/Loss]]&gt;0,"Profit","Loss")</f>
        <v>Loss</v>
      </c>
    </row>
    <row r="174" spans="1:14" x14ac:dyDescent="0.25">
      <c r="A174">
        <v>173</v>
      </c>
      <c r="B174" t="s">
        <v>363</v>
      </c>
      <c r="C174">
        <v>55</v>
      </c>
      <c r="D1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74" t="s">
        <v>190</v>
      </c>
      <c r="F174">
        <v>1667</v>
      </c>
      <c r="G174">
        <v>385</v>
      </c>
      <c r="H174">
        <v>513</v>
      </c>
      <c r="I174">
        <f>Table2[[#This Row],[Quantity]]*Table2[[#This Row],[Cost]]</f>
        <v>641795</v>
      </c>
      <c r="J174">
        <f>Table2[[#This Row],[Quantity]]*Table2[[#This Row],[Price]]</f>
        <v>855171</v>
      </c>
      <c r="K174">
        <f>IF(Table2[[#This Row],[Quantity]]&lt;1000,0,IF(Table2[[#This Row],[Quantity]]&gt;1000,Table2[[#This Row],[Quantity]]*15%,IF(Table2[[#This Row],[Quantity]]&gt;1500,Table2[[#This Row],[Quantity]]*20%,Table2[[#This Row],[Quantity]]*25%)))</f>
        <v>250.04999999999998</v>
      </c>
      <c r="L174" s="38">
        <f>Table2[[#This Row],[Total Cost]]-Table2[[#This Row],[Discount]]</f>
        <v>641544.94999999995</v>
      </c>
      <c r="M174" s="38">
        <f>Table2[[#This Row],[Total Revenue ]]-Table2[[#This Row],[Discount Amount]]</f>
        <v>213626.05000000005</v>
      </c>
      <c r="N174" s="38" t="str">
        <f>IF(Table2[[#This Row],[Profit/Loss]]&gt;0,"Profit","Loss")</f>
        <v>Profit</v>
      </c>
    </row>
    <row r="175" spans="1:14" x14ac:dyDescent="0.25">
      <c r="A175">
        <v>174</v>
      </c>
      <c r="B175" t="s">
        <v>364</v>
      </c>
      <c r="C175">
        <v>44</v>
      </c>
      <c r="D1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75" t="s">
        <v>192</v>
      </c>
      <c r="F175">
        <v>1776</v>
      </c>
      <c r="G175">
        <v>251</v>
      </c>
      <c r="H175">
        <v>520</v>
      </c>
      <c r="I175">
        <f>Table2[[#This Row],[Quantity]]*Table2[[#This Row],[Cost]]</f>
        <v>445776</v>
      </c>
      <c r="J175">
        <f>Table2[[#This Row],[Quantity]]*Table2[[#This Row],[Price]]</f>
        <v>923520</v>
      </c>
      <c r="K175">
        <f>IF(Table2[[#This Row],[Quantity]]&lt;1000,0,IF(Table2[[#This Row],[Quantity]]&gt;1000,Table2[[#This Row],[Quantity]]*15%,IF(Table2[[#This Row],[Quantity]]&gt;1500,Table2[[#This Row],[Quantity]]*20%,Table2[[#This Row],[Quantity]]*25%)))</f>
        <v>266.39999999999998</v>
      </c>
      <c r="L175" s="38">
        <f>Table2[[#This Row],[Total Cost]]-Table2[[#This Row],[Discount]]</f>
        <v>445509.6</v>
      </c>
      <c r="M175" s="38">
        <f>Table2[[#This Row],[Total Revenue ]]-Table2[[#This Row],[Discount Amount]]</f>
        <v>478010.4</v>
      </c>
      <c r="N175" s="38" t="str">
        <f>IF(Table2[[#This Row],[Profit/Loss]]&gt;0,"Profit","Loss")</f>
        <v>Profit</v>
      </c>
    </row>
    <row r="176" spans="1:14" x14ac:dyDescent="0.25">
      <c r="A176">
        <v>175</v>
      </c>
      <c r="B176" t="s">
        <v>365</v>
      </c>
      <c r="C176">
        <v>18</v>
      </c>
      <c r="D1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76" t="s">
        <v>190</v>
      </c>
      <c r="F176">
        <v>1480</v>
      </c>
      <c r="G176">
        <v>338</v>
      </c>
      <c r="H176">
        <v>273</v>
      </c>
      <c r="I176">
        <f>Table2[[#This Row],[Quantity]]*Table2[[#This Row],[Cost]]</f>
        <v>500240</v>
      </c>
      <c r="J176">
        <f>Table2[[#This Row],[Quantity]]*Table2[[#This Row],[Price]]</f>
        <v>404040</v>
      </c>
      <c r="K176">
        <f>IF(Table2[[#This Row],[Quantity]]&lt;1000,0,IF(Table2[[#This Row],[Quantity]]&gt;1000,Table2[[#This Row],[Quantity]]*15%,IF(Table2[[#This Row],[Quantity]]&gt;1500,Table2[[#This Row],[Quantity]]*20%,Table2[[#This Row],[Quantity]]*25%)))</f>
        <v>222</v>
      </c>
      <c r="L176" s="38">
        <f>Table2[[#This Row],[Total Cost]]-Table2[[#This Row],[Discount]]</f>
        <v>500018</v>
      </c>
      <c r="M176" s="38">
        <f>Table2[[#This Row],[Total Revenue ]]-Table2[[#This Row],[Discount Amount]]</f>
        <v>-95978</v>
      </c>
      <c r="N176" s="38" t="str">
        <f>IF(Table2[[#This Row],[Profit/Loss]]&gt;0,"Profit","Loss")</f>
        <v>Loss</v>
      </c>
    </row>
    <row r="177" spans="1:14" x14ac:dyDescent="0.25">
      <c r="A177">
        <v>176</v>
      </c>
      <c r="B177" t="s">
        <v>366</v>
      </c>
      <c r="C177">
        <v>15</v>
      </c>
      <c r="D1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77" t="s">
        <v>190</v>
      </c>
      <c r="F177">
        <v>2230</v>
      </c>
      <c r="G177">
        <v>388</v>
      </c>
      <c r="H177">
        <v>215</v>
      </c>
      <c r="I177">
        <f>Table2[[#This Row],[Quantity]]*Table2[[#This Row],[Cost]]</f>
        <v>865240</v>
      </c>
      <c r="J177">
        <f>Table2[[#This Row],[Quantity]]*Table2[[#This Row],[Price]]</f>
        <v>479450</v>
      </c>
      <c r="K177">
        <f>IF(Table2[[#This Row],[Quantity]]&lt;1000,0,IF(Table2[[#This Row],[Quantity]]&gt;1000,Table2[[#This Row],[Quantity]]*15%,IF(Table2[[#This Row],[Quantity]]&gt;1500,Table2[[#This Row],[Quantity]]*20%,Table2[[#This Row],[Quantity]]*25%)))</f>
        <v>334.5</v>
      </c>
      <c r="L177" s="38">
        <f>Table2[[#This Row],[Total Cost]]-Table2[[#This Row],[Discount]]</f>
        <v>864905.5</v>
      </c>
      <c r="M177" s="38">
        <f>Table2[[#This Row],[Total Revenue ]]-Table2[[#This Row],[Discount Amount]]</f>
        <v>-385455.5</v>
      </c>
      <c r="N177" s="38" t="str">
        <f>IF(Table2[[#This Row],[Profit/Loss]]&gt;0,"Profit","Loss")</f>
        <v>Loss</v>
      </c>
    </row>
    <row r="178" spans="1:14" x14ac:dyDescent="0.25">
      <c r="A178">
        <v>177</v>
      </c>
      <c r="B178" t="s">
        <v>367</v>
      </c>
      <c r="C178">
        <v>27</v>
      </c>
      <c r="D1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78" t="s">
        <v>192</v>
      </c>
      <c r="F178">
        <v>2112</v>
      </c>
      <c r="G178">
        <v>265</v>
      </c>
      <c r="H178">
        <v>520</v>
      </c>
      <c r="I178">
        <f>Table2[[#This Row],[Quantity]]*Table2[[#This Row],[Cost]]</f>
        <v>559680</v>
      </c>
      <c r="J178">
        <f>Table2[[#This Row],[Quantity]]*Table2[[#This Row],[Price]]</f>
        <v>1098240</v>
      </c>
      <c r="K178">
        <f>IF(Table2[[#This Row],[Quantity]]&lt;1000,0,IF(Table2[[#This Row],[Quantity]]&gt;1000,Table2[[#This Row],[Quantity]]*15%,IF(Table2[[#This Row],[Quantity]]&gt;1500,Table2[[#This Row],[Quantity]]*20%,Table2[[#This Row],[Quantity]]*25%)))</f>
        <v>316.8</v>
      </c>
      <c r="L178" s="38">
        <f>Table2[[#This Row],[Total Cost]]-Table2[[#This Row],[Discount]]</f>
        <v>559363.19999999995</v>
      </c>
      <c r="M178" s="38">
        <f>Table2[[#This Row],[Total Revenue ]]-Table2[[#This Row],[Discount Amount]]</f>
        <v>538876.80000000005</v>
      </c>
      <c r="N178" s="38" t="str">
        <f>IF(Table2[[#This Row],[Profit/Loss]]&gt;0,"Profit","Loss")</f>
        <v>Profit</v>
      </c>
    </row>
    <row r="179" spans="1:14" x14ac:dyDescent="0.25">
      <c r="A179">
        <v>178</v>
      </c>
      <c r="B179" t="s">
        <v>368</v>
      </c>
      <c r="C179">
        <v>53</v>
      </c>
      <c r="D1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79" t="s">
        <v>190</v>
      </c>
      <c r="F179">
        <v>1791</v>
      </c>
      <c r="G179">
        <v>376</v>
      </c>
      <c r="H179">
        <v>477</v>
      </c>
      <c r="I179">
        <f>Table2[[#This Row],[Quantity]]*Table2[[#This Row],[Cost]]</f>
        <v>673416</v>
      </c>
      <c r="J179">
        <f>Table2[[#This Row],[Quantity]]*Table2[[#This Row],[Price]]</f>
        <v>854307</v>
      </c>
      <c r="K179">
        <f>IF(Table2[[#This Row],[Quantity]]&lt;1000,0,IF(Table2[[#This Row],[Quantity]]&gt;1000,Table2[[#This Row],[Quantity]]*15%,IF(Table2[[#This Row],[Quantity]]&gt;1500,Table2[[#This Row],[Quantity]]*20%,Table2[[#This Row],[Quantity]]*25%)))</f>
        <v>268.64999999999998</v>
      </c>
      <c r="L179" s="38">
        <f>Table2[[#This Row],[Total Cost]]-Table2[[#This Row],[Discount]]</f>
        <v>673147.35</v>
      </c>
      <c r="M179" s="38">
        <f>Table2[[#This Row],[Total Revenue ]]-Table2[[#This Row],[Discount Amount]]</f>
        <v>181159.65000000002</v>
      </c>
      <c r="N179" s="38" t="str">
        <f>IF(Table2[[#This Row],[Profit/Loss]]&gt;0,"Profit","Loss")</f>
        <v>Profit</v>
      </c>
    </row>
    <row r="180" spans="1:14" x14ac:dyDescent="0.25">
      <c r="A180">
        <v>179</v>
      </c>
      <c r="B180" t="s">
        <v>369</v>
      </c>
      <c r="C180">
        <v>70</v>
      </c>
      <c r="D1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80" t="s">
        <v>192</v>
      </c>
      <c r="F180">
        <v>1274</v>
      </c>
      <c r="G180">
        <v>102</v>
      </c>
      <c r="H180">
        <v>350</v>
      </c>
      <c r="I180">
        <f>Table2[[#This Row],[Quantity]]*Table2[[#This Row],[Cost]]</f>
        <v>129948</v>
      </c>
      <c r="J180">
        <f>Table2[[#This Row],[Quantity]]*Table2[[#This Row],[Price]]</f>
        <v>445900</v>
      </c>
      <c r="K180">
        <f>IF(Table2[[#This Row],[Quantity]]&lt;1000,0,IF(Table2[[#This Row],[Quantity]]&gt;1000,Table2[[#This Row],[Quantity]]*15%,IF(Table2[[#This Row],[Quantity]]&gt;1500,Table2[[#This Row],[Quantity]]*20%,Table2[[#This Row],[Quantity]]*25%)))</f>
        <v>191.1</v>
      </c>
      <c r="L180" s="38">
        <f>Table2[[#This Row],[Total Cost]]-Table2[[#This Row],[Discount]]</f>
        <v>129756.9</v>
      </c>
      <c r="M180" s="38">
        <f>Table2[[#This Row],[Total Revenue ]]-Table2[[#This Row],[Discount Amount]]</f>
        <v>316143.09999999998</v>
      </c>
      <c r="N180" s="38" t="str">
        <f>IF(Table2[[#This Row],[Profit/Loss]]&gt;0,"Profit","Loss")</f>
        <v>Profit</v>
      </c>
    </row>
    <row r="181" spans="1:14" x14ac:dyDescent="0.25">
      <c r="A181">
        <v>180</v>
      </c>
      <c r="B181" t="s">
        <v>370</v>
      </c>
      <c r="C181">
        <v>85</v>
      </c>
      <c r="D1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81" t="s">
        <v>192</v>
      </c>
      <c r="F181">
        <v>1443</v>
      </c>
      <c r="G181">
        <v>170</v>
      </c>
      <c r="H181">
        <v>313</v>
      </c>
      <c r="I181">
        <f>Table2[[#This Row],[Quantity]]*Table2[[#This Row],[Cost]]</f>
        <v>245310</v>
      </c>
      <c r="J181">
        <f>Table2[[#This Row],[Quantity]]*Table2[[#This Row],[Price]]</f>
        <v>451659</v>
      </c>
      <c r="K181">
        <f>IF(Table2[[#This Row],[Quantity]]&lt;1000,0,IF(Table2[[#This Row],[Quantity]]&gt;1000,Table2[[#This Row],[Quantity]]*15%,IF(Table2[[#This Row],[Quantity]]&gt;1500,Table2[[#This Row],[Quantity]]*20%,Table2[[#This Row],[Quantity]]*25%)))</f>
        <v>216.45</v>
      </c>
      <c r="L181" s="38">
        <f>Table2[[#This Row],[Total Cost]]-Table2[[#This Row],[Discount]]</f>
        <v>245093.55</v>
      </c>
      <c r="M181" s="38">
        <f>Table2[[#This Row],[Total Revenue ]]-Table2[[#This Row],[Discount Amount]]</f>
        <v>206565.45</v>
      </c>
      <c r="N181" s="38" t="str">
        <f>IF(Table2[[#This Row],[Profit/Loss]]&gt;0,"Profit","Loss")</f>
        <v>Profit</v>
      </c>
    </row>
    <row r="182" spans="1:14" x14ac:dyDescent="0.25">
      <c r="A182">
        <v>181</v>
      </c>
      <c r="B182" t="s">
        <v>371</v>
      </c>
      <c r="C182">
        <v>52</v>
      </c>
      <c r="D1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82" t="s">
        <v>190</v>
      </c>
      <c r="F182">
        <v>2126</v>
      </c>
      <c r="G182">
        <v>254</v>
      </c>
      <c r="H182">
        <v>317</v>
      </c>
      <c r="I182">
        <f>Table2[[#This Row],[Quantity]]*Table2[[#This Row],[Cost]]</f>
        <v>540004</v>
      </c>
      <c r="J182">
        <f>Table2[[#This Row],[Quantity]]*Table2[[#This Row],[Price]]</f>
        <v>673942</v>
      </c>
      <c r="K182">
        <f>IF(Table2[[#This Row],[Quantity]]&lt;1000,0,IF(Table2[[#This Row],[Quantity]]&gt;1000,Table2[[#This Row],[Quantity]]*15%,IF(Table2[[#This Row],[Quantity]]&gt;1500,Table2[[#This Row],[Quantity]]*20%,Table2[[#This Row],[Quantity]]*25%)))</f>
        <v>318.89999999999998</v>
      </c>
      <c r="L182" s="38">
        <f>Table2[[#This Row],[Total Cost]]-Table2[[#This Row],[Discount]]</f>
        <v>539685.1</v>
      </c>
      <c r="M182" s="38">
        <f>Table2[[#This Row],[Total Revenue ]]-Table2[[#This Row],[Discount Amount]]</f>
        <v>134256.90000000002</v>
      </c>
      <c r="N182" s="38" t="str">
        <f>IF(Table2[[#This Row],[Profit/Loss]]&gt;0,"Profit","Loss")</f>
        <v>Profit</v>
      </c>
    </row>
    <row r="183" spans="1:14" x14ac:dyDescent="0.25">
      <c r="A183">
        <v>182</v>
      </c>
      <c r="B183" t="s">
        <v>372</v>
      </c>
      <c r="C183">
        <v>42</v>
      </c>
      <c r="D1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83" t="s">
        <v>192</v>
      </c>
      <c r="F183">
        <v>1037</v>
      </c>
      <c r="G183">
        <v>166</v>
      </c>
      <c r="H183">
        <v>549</v>
      </c>
      <c r="I183">
        <f>Table2[[#This Row],[Quantity]]*Table2[[#This Row],[Cost]]</f>
        <v>172142</v>
      </c>
      <c r="J183">
        <f>Table2[[#This Row],[Quantity]]*Table2[[#This Row],[Price]]</f>
        <v>569313</v>
      </c>
      <c r="K183">
        <f>IF(Table2[[#This Row],[Quantity]]&lt;1000,0,IF(Table2[[#This Row],[Quantity]]&gt;1000,Table2[[#This Row],[Quantity]]*15%,IF(Table2[[#This Row],[Quantity]]&gt;1500,Table2[[#This Row],[Quantity]]*20%,Table2[[#This Row],[Quantity]]*25%)))</f>
        <v>155.54999999999998</v>
      </c>
      <c r="L183" s="38">
        <f>Table2[[#This Row],[Total Cost]]-Table2[[#This Row],[Discount]]</f>
        <v>171986.45</v>
      </c>
      <c r="M183" s="38">
        <f>Table2[[#This Row],[Total Revenue ]]-Table2[[#This Row],[Discount Amount]]</f>
        <v>397326.55</v>
      </c>
      <c r="N183" s="38" t="str">
        <f>IF(Table2[[#This Row],[Profit/Loss]]&gt;0,"Profit","Loss")</f>
        <v>Profit</v>
      </c>
    </row>
    <row r="184" spans="1:14" x14ac:dyDescent="0.25">
      <c r="A184">
        <v>183</v>
      </c>
      <c r="B184" t="s">
        <v>373</v>
      </c>
      <c r="C184">
        <v>83</v>
      </c>
      <c r="D1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84" t="s">
        <v>190</v>
      </c>
      <c r="F184">
        <v>1660</v>
      </c>
      <c r="G184">
        <v>373</v>
      </c>
      <c r="H184">
        <v>326</v>
      </c>
      <c r="I184">
        <f>Table2[[#This Row],[Quantity]]*Table2[[#This Row],[Cost]]</f>
        <v>619180</v>
      </c>
      <c r="J184">
        <f>Table2[[#This Row],[Quantity]]*Table2[[#This Row],[Price]]</f>
        <v>541160</v>
      </c>
      <c r="K184">
        <f>IF(Table2[[#This Row],[Quantity]]&lt;1000,0,IF(Table2[[#This Row],[Quantity]]&gt;1000,Table2[[#This Row],[Quantity]]*15%,IF(Table2[[#This Row],[Quantity]]&gt;1500,Table2[[#This Row],[Quantity]]*20%,Table2[[#This Row],[Quantity]]*25%)))</f>
        <v>249</v>
      </c>
      <c r="L184" s="38">
        <f>Table2[[#This Row],[Total Cost]]-Table2[[#This Row],[Discount]]</f>
        <v>618931</v>
      </c>
      <c r="M184" s="38">
        <f>Table2[[#This Row],[Total Revenue ]]-Table2[[#This Row],[Discount Amount]]</f>
        <v>-77771</v>
      </c>
      <c r="N184" s="38" t="str">
        <f>IF(Table2[[#This Row],[Profit/Loss]]&gt;0,"Profit","Loss")</f>
        <v>Loss</v>
      </c>
    </row>
    <row r="185" spans="1:14" x14ac:dyDescent="0.25">
      <c r="A185">
        <v>184</v>
      </c>
      <c r="B185" t="s">
        <v>374</v>
      </c>
      <c r="C185">
        <v>50</v>
      </c>
      <c r="D1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85" t="s">
        <v>192</v>
      </c>
      <c r="F185">
        <v>2303</v>
      </c>
      <c r="G185">
        <v>366</v>
      </c>
      <c r="H185">
        <v>546</v>
      </c>
      <c r="I185">
        <f>Table2[[#This Row],[Quantity]]*Table2[[#This Row],[Cost]]</f>
        <v>842898</v>
      </c>
      <c r="J185">
        <f>Table2[[#This Row],[Quantity]]*Table2[[#This Row],[Price]]</f>
        <v>1257438</v>
      </c>
      <c r="K185">
        <f>IF(Table2[[#This Row],[Quantity]]&lt;1000,0,IF(Table2[[#This Row],[Quantity]]&gt;1000,Table2[[#This Row],[Quantity]]*15%,IF(Table2[[#This Row],[Quantity]]&gt;1500,Table2[[#This Row],[Quantity]]*20%,Table2[[#This Row],[Quantity]]*25%)))</f>
        <v>345.45</v>
      </c>
      <c r="L185" s="38">
        <f>Table2[[#This Row],[Total Cost]]-Table2[[#This Row],[Discount]]</f>
        <v>842552.55</v>
      </c>
      <c r="M185" s="38">
        <f>Table2[[#This Row],[Total Revenue ]]-Table2[[#This Row],[Discount Amount]]</f>
        <v>414885.44999999995</v>
      </c>
      <c r="N185" s="38" t="str">
        <f>IF(Table2[[#This Row],[Profit/Loss]]&gt;0,"Profit","Loss")</f>
        <v>Profit</v>
      </c>
    </row>
    <row r="186" spans="1:14" x14ac:dyDescent="0.25">
      <c r="A186">
        <v>185</v>
      </c>
      <c r="B186" t="s">
        <v>375</v>
      </c>
      <c r="C186">
        <v>62</v>
      </c>
      <c r="D1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86" t="s">
        <v>192</v>
      </c>
      <c r="F186">
        <v>1758</v>
      </c>
      <c r="G186">
        <v>101</v>
      </c>
      <c r="H186">
        <v>527</v>
      </c>
      <c r="I186">
        <f>Table2[[#This Row],[Quantity]]*Table2[[#This Row],[Cost]]</f>
        <v>177558</v>
      </c>
      <c r="J186">
        <f>Table2[[#This Row],[Quantity]]*Table2[[#This Row],[Price]]</f>
        <v>926466</v>
      </c>
      <c r="K186">
        <f>IF(Table2[[#This Row],[Quantity]]&lt;1000,0,IF(Table2[[#This Row],[Quantity]]&gt;1000,Table2[[#This Row],[Quantity]]*15%,IF(Table2[[#This Row],[Quantity]]&gt;1500,Table2[[#This Row],[Quantity]]*20%,Table2[[#This Row],[Quantity]]*25%)))</f>
        <v>263.7</v>
      </c>
      <c r="L186" s="38">
        <f>Table2[[#This Row],[Total Cost]]-Table2[[#This Row],[Discount]]</f>
        <v>177294.3</v>
      </c>
      <c r="M186" s="38">
        <f>Table2[[#This Row],[Total Revenue ]]-Table2[[#This Row],[Discount Amount]]</f>
        <v>749171.7</v>
      </c>
      <c r="N186" s="38" t="str">
        <f>IF(Table2[[#This Row],[Profit/Loss]]&gt;0,"Profit","Loss")</f>
        <v>Profit</v>
      </c>
    </row>
    <row r="187" spans="1:14" x14ac:dyDescent="0.25">
      <c r="A187">
        <v>186</v>
      </c>
      <c r="B187" t="s">
        <v>376</v>
      </c>
      <c r="C187">
        <v>27</v>
      </c>
      <c r="D1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87" t="s">
        <v>192</v>
      </c>
      <c r="F187">
        <v>1579</v>
      </c>
      <c r="G187">
        <v>342</v>
      </c>
      <c r="H187">
        <v>220</v>
      </c>
      <c r="I187">
        <f>Table2[[#This Row],[Quantity]]*Table2[[#This Row],[Cost]]</f>
        <v>540018</v>
      </c>
      <c r="J187">
        <f>Table2[[#This Row],[Quantity]]*Table2[[#This Row],[Price]]</f>
        <v>347380</v>
      </c>
      <c r="K187">
        <f>IF(Table2[[#This Row],[Quantity]]&lt;1000,0,IF(Table2[[#This Row],[Quantity]]&gt;1000,Table2[[#This Row],[Quantity]]*15%,IF(Table2[[#This Row],[Quantity]]&gt;1500,Table2[[#This Row],[Quantity]]*20%,Table2[[#This Row],[Quantity]]*25%)))</f>
        <v>236.85</v>
      </c>
      <c r="L187" s="38">
        <f>Table2[[#This Row],[Total Cost]]-Table2[[#This Row],[Discount]]</f>
        <v>539781.15</v>
      </c>
      <c r="M187" s="38">
        <f>Table2[[#This Row],[Total Revenue ]]-Table2[[#This Row],[Discount Amount]]</f>
        <v>-192401.15000000002</v>
      </c>
      <c r="N187" s="38" t="str">
        <f>IF(Table2[[#This Row],[Profit/Loss]]&gt;0,"Profit","Loss")</f>
        <v>Loss</v>
      </c>
    </row>
    <row r="188" spans="1:14" x14ac:dyDescent="0.25">
      <c r="A188">
        <v>187</v>
      </c>
      <c r="B188" t="s">
        <v>377</v>
      </c>
      <c r="C188">
        <v>71</v>
      </c>
      <c r="D1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88" t="s">
        <v>192</v>
      </c>
      <c r="F188">
        <v>2149</v>
      </c>
      <c r="G188">
        <v>226</v>
      </c>
      <c r="H188">
        <v>438</v>
      </c>
      <c r="I188">
        <f>Table2[[#This Row],[Quantity]]*Table2[[#This Row],[Cost]]</f>
        <v>485674</v>
      </c>
      <c r="J188">
        <f>Table2[[#This Row],[Quantity]]*Table2[[#This Row],[Price]]</f>
        <v>941262</v>
      </c>
      <c r="K188">
        <f>IF(Table2[[#This Row],[Quantity]]&lt;1000,0,IF(Table2[[#This Row],[Quantity]]&gt;1000,Table2[[#This Row],[Quantity]]*15%,IF(Table2[[#This Row],[Quantity]]&gt;1500,Table2[[#This Row],[Quantity]]*20%,Table2[[#This Row],[Quantity]]*25%)))</f>
        <v>322.34999999999997</v>
      </c>
      <c r="L188" s="38">
        <f>Table2[[#This Row],[Total Cost]]-Table2[[#This Row],[Discount]]</f>
        <v>485351.65</v>
      </c>
      <c r="M188" s="38">
        <f>Table2[[#This Row],[Total Revenue ]]-Table2[[#This Row],[Discount Amount]]</f>
        <v>455910.35</v>
      </c>
      <c r="N188" s="38" t="str">
        <f>IF(Table2[[#This Row],[Profit/Loss]]&gt;0,"Profit","Loss")</f>
        <v>Profit</v>
      </c>
    </row>
    <row r="189" spans="1:14" x14ac:dyDescent="0.25">
      <c r="A189">
        <v>188</v>
      </c>
      <c r="B189" t="s">
        <v>378</v>
      </c>
      <c r="C189">
        <v>26</v>
      </c>
      <c r="D1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89" t="s">
        <v>190</v>
      </c>
      <c r="F189">
        <v>1879</v>
      </c>
      <c r="G189">
        <v>208</v>
      </c>
      <c r="H189">
        <v>220</v>
      </c>
      <c r="I189">
        <f>Table2[[#This Row],[Quantity]]*Table2[[#This Row],[Cost]]</f>
        <v>390832</v>
      </c>
      <c r="J189">
        <f>Table2[[#This Row],[Quantity]]*Table2[[#This Row],[Price]]</f>
        <v>413380</v>
      </c>
      <c r="K189">
        <f>IF(Table2[[#This Row],[Quantity]]&lt;1000,0,IF(Table2[[#This Row],[Quantity]]&gt;1000,Table2[[#This Row],[Quantity]]*15%,IF(Table2[[#This Row],[Quantity]]&gt;1500,Table2[[#This Row],[Quantity]]*20%,Table2[[#This Row],[Quantity]]*25%)))</f>
        <v>281.84999999999997</v>
      </c>
      <c r="L189" s="38">
        <f>Table2[[#This Row],[Total Cost]]-Table2[[#This Row],[Discount]]</f>
        <v>390550.15</v>
      </c>
      <c r="M189" s="38">
        <f>Table2[[#This Row],[Total Revenue ]]-Table2[[#This Row],[Discount Amount]]</f>
        <v>22829.849999999977</v>
      </c>
      <c r="N189" s="38" t="str">
        <f>IF(Table2[[#This Row],[Profit/Loss]]&gt;0,"Profit","Loss")</f>
        <v>Profit</v>
      </c>
    </row>
    <row r="190" spans="1:14" x14ac:dyDescent="0.25">
      <c r="A190">
        <v>189</v>
      </c>
      <c r="B190" t="s">
        <v>379</v>
      </c>
      <c r="C190">
        <v>23</v>
      </c>
      <c r="D1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90" t="s">
        <v>190</v>
      </c>
      <c r="F190">
        <v>1637</v>
      </c>
      <c r="G190">
        <v>181</v>
      </c>
      <c r="H190">
        <v>266</v>
      </c>
      <c r="I190">
        <f>Table2[[#This Row],[Quantity]]*Table2[[#This Row],[Cost]]</f>
        <v>296297</v>
      </c>
      <c r="J190">
        <f>Table2[[#This Row],[Quantity]]*Table2[[#This Row],[Price]]</f>
        <v>435442</v>
      </c>
      <c r="K190">
        <f>IF(Table2[[#This Row],[Quantity]]&lt;1000,0,IF(Table2[[#This Row],[Quantity]]&gt;1000,Table2[[#This Row],[Quantity]]*15%,IF(Table2[[#This Row],[Quantity]]&gt;1500,Table2[[#This Row],[Quantity]]*20%,Table2[[#This Row],[Quantity]]*25%)))</f>
        <v>245.54999999999998</v>
      </c>
      <c r="L190" s="38">
        <f>Table2[[#This Row],[Total Cost]]-Table2[[#This Row],[Discount]]</f>
        <v>296051.45</v>
      </c>
      <c r="M190" s="38">
        <f>Table2[[#This Row],[Total Revenue ]]-Table2[[#This Row],[Discount Amount]]</f>
        <v>139390.54999999999</v>
      </c>
      <c r="N190" s="38" t="str">
        <f>IF(Table2[[#This Row],[Profit/Loss]]&gt;0,"Profit","Loss")</f>
        <v>Profit</v>
      </c>
    </row>
    <row r="191" spans="1:14" x14ac:dyDescent="0.25">
      <c r="A191">
        <v>190</v>
      </c>
      <c r="B191" t="s">
        <v>380</v>
      </c>
      <c r="C191">
        <v>37</v>
      </c>
      <c r="D1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91" t="s">
        <v>190</v>
      </c>
      <c r="F191">
        <v>1130</v>
      </c>
      <c r="G191">
        <v>107</v>
      </c>
      <c r="H191">
        <v>504</v>
      </c>
      <c r="I191">
        <f>Table2[[#This Row],[Quantity]]*Table2[[#This Row],[Cost]]</f>
        <v>120910</v>
      </c>
      <c r="J191">
        <f>Table2[[#This Row],[Quantity]]*Table2[[#This Row],[Price]]</f>
        <v>569520</v>
      </c>
      <c r="K191">
        <f>IF(Table2[[#This Row],[Quantity]]&lt;1000,0,IF(Table2[[#This Row],[Quantity]]&gt;1000,Table2[[#This Row],[Quantity]]*15%,IF(Table2[[#This Row],[Quantity]]&gt;1500,Table2[[#This Row],[Quantity]]*20%,Table2[[#This Row],[Quantity]]*25%)))</f>
        <v>169.5</v>
      </c>
      <c r="L191" s="38">
        <f>Table2[[#This Row],[Total Cost]]-Table2[[#This Row],[Discount]]</f>
        <v>120740.5</v>
      </c>
      <c r="M191" s="38">
        <f>Table2[[#This Row],[Total Revenue ]]-Table2[[#This Row],[Discount Amount]]</f>
        <v>448779.5</v>
      </c>
      <c r="N191" s="38" t="str">
        <f>IF(Table2[[#This Row],[Profit/Loss]]&gt;0,"Profit","Loss")</f>
        <v>Profit</v>
      </c>
    </row>
    <row r="192" spans="1:14" x14ac:dyDescent="0.25">
      <c r="A192">
        <v>191</v>
      </c>
      <c r="B192" t="s">
        <v>381</v>
      </c>
      <c r="C192">
        <v>44</v>
      </c>
      <c r="D1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92" t="s">
        <v>190</v>
      </c>
      <c r="F192">
        <v>1912</v>
      </c>
      <c r="G192">
        <v>328</v>
      </c>
      <c r="H192">
        <v>487</v>
      </c>
      <c r="I192">
        <f>Table2[[#This Row],[Quantity]]*Table2[[#This Row],[Cost]]</f>
        <v>627136</v>
      </c>
      <c r="J192">
        <f>Table2[[#This Row],[Quantity]]*Table2[[#This Row],[Price]]</f>
        <v>931144</v>
      </c>
      <c r="K192">
        <f>IF(Table2[[#This Row],[Quantity]]&lt;1000,0,IF(Table2[[#This Row],[Quantity]]&gt;1000,Table2[[#This Row],[Quantity]]*15%,IF(Table2[[#This Row],[Quantity]]&gt;1500,Table2[[#This Row],[Quantity]]*20%,Table2[[#This Row],[Quantity]]*25%)))</f>
        <v>286.8</v>
      </c>
      <c r="L192" s="38">
        <f>Table2[[#This Row],[Total Cost]]-Table2[[#This Row],[Discount]]</f>
        <v>626849.19999999995</v>
      </c>
      <c r="M192" s="38">
        <f>Table2[[#This Row],[Total Revenue ]]-Table2[[#This Row],[Discount Amount]]</f>
        <v>304294.80000000005</v>
      </c>
      <c r="N192" s="38" t="str">
        <f>IF(Table2[[#This Row],[Profit/Loss]]&gt;0,"Profit","Loss")</f>
        <v>Profit</v>
      </c>
    </row>
    <row r="193" spans="1:14" x14ac:dyDescent="0.25">
      <c r="A193">
        <v>192</v>
      </c>
      <c r="B193" t="s">
        <v>382</v>
      </c>
      <c r="C193">
        <v>26</v>
      </c>
      <c r="D1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93" t="s">
        <v>192</v>
      </c>
      <c r="F193">
        <v>1442</v>
      </c>
      <c r="G193">
        <v>301</v>
      </c>
      <c r="H193">
        <v>333</v>
      </c>
      <c r="I193">
        <f>Table2[[#This Row],[Quantity]]*Table2[[#This Row],[Cost]]</f>
        <v>434042</v>
      </c>
      <c r="J193">
        <f>Table2[[#This Row],[Quantity]]*Table2[[#This Row],[Price]]</f>
        <v>480186</v>
      </c>
      <c r="K193">
        <f>IF(Table2[[#This Row],[Quantity]]&lt;1000,0,IF(Table2[[#This Row],[Quantity]]&gt;1000,Table2[[#This Row],[Quantity]]*15%,IF(Table2[[#This Row],[Quantity]]&gt;1500,Table2[[#This Row],[Quantity]]*20%,Table2[[#This Row],[Quantity]]*25%)))</f>
        <v>216.29999999999998</v>
      </c>
      <c r="L193" s="38">
        <f>Table2[[#This Row],[Total Cost]]-Table2[[#This Row],[Discount]]</f>
        <v>433825.7</v>
      </c>
      <c r="M193" s="38">
        <f>Table2[[#This Row],[Total Revenue ]]-Table2[[#This Row],[Discount Amount]]</f>
        <v>46360.299999999988</v>
      </c>
      <c r="N193" s="38" t="str">
        <f>IF(Table2[[#This Row],[Profit/Loss]]&gt;0,"Profit","Loss")</f>
        <v>Profit</v>
      </c>
    </row>
    <row r="194" spans="1:14" x14ac:dyDescent="0.25">
      <c r="A194">
        <v>193</v>
      </c>
      <c r="B194" t="s">
        <v>383</v>
      </c>
      <c r="C194">
        <v>36</v>
      </c>
      <c r="D1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94" t="s">
        <v>192</v>
      </c>
      <c r="F194">
        <v>1950</v>
      </c>
      <c r="G194">
        <v>170</v>
      </c>
      <c r="H194">
        <v>461</v>
      </c>
      <c r="I194">
        <f>Table2[[#This Row],[Quantity]]*Table2[[#This Row],[Cost]]</f>
        <v>331500</v>
      </c>
      <c r="J194">
        <f>Table2[[#This Row],[Quantity]]*Table2[[#This Row],[Price]]</f>
        <v>898950</v>
      </c>
      <c r="K194">
        <f>IF(Table2[[#This Row],[Quantity]]&lt;1000,0,IF(Table2[[#This Row],[Quantity]]&gt;1000,Table2[[#This Row],[Quantity]]*15%,IF(Table2[[#This Row],[Quantity]]&gt;1500,Table2[[#This Row],[Quantity]]*20%,Table2[[#This Row],[Quantity]]*25%)))</f>
        <v>292.5</v>
      </c>
      <c r="L194" s="38">
        <f>Table2[[#This Row],[Total Cost]]-Table2[[#This Row],[Discount]]</f>
        <v>331207.5</v>
      </c>
      <c r="M194" s="38">
        <f>Table2[[#This Row],[Total Revenue ]]-Table2[[#This Row],[Discount Amount]]</f>
        <v>567742.5</v>
      </c>
      <c r="N194" s="38" t="str">
        <f>IF(Table2[[#This Row],[Profit/Loss]]&gt;0,"Profit","Loss")</f>
        <v>Profit</v>
      </c>
    </row>
    <row r="195" spans="1:14" x14ac:dyDescent="0.25">
      <c r="A195">
        <v>194</v>
      </c>
      <c r="B195" t="s">
        <v>384</v>
      </c>
      <c r="C195">
        <v>29</v>
      </c>
      <c r="D1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95" t="s">
        <v>190</v>
      </c>
      <c r="F195">
        <v>2478</v>
      </c>
      <c r="G195">
        <v>364</v>
      </c>
      <c r="H195">
        <v>241</v>
      </c>
      <c r="I195">
        <f>Table2[[#This Row],[Quantity]]*Table2[[#This Row],[Cost]]</f>
        <v>901992</v>
      </c>
      <c r="J195">
        <f>Table2[[#This Row],[Quantity]]*Table2[[#This Row],[Price]]</f>
        <v>597198</v>
      </c>
      <c r="K195">
        <f>IF(Table2[[#This Row],[Quantity]]&lt;1000,0,IF(Table2[[#This Row],[Quantity]]&gt;1000,Table2[[#This Row],[Quantity]]*15%,IF(Table2[[#This Row],[Quantity]]&gt;1500,Table2[[#This Row],[Quantity]]*20%,Table2[[#This Row],[Quantity]]*25%)))</f>
        <v>371.7</v>
      </c>
      <c r="L195" s="38">
        <f>Table2[[#This Row],[Total Cost]]-Table2[[#This Row],[Discount]]</f>
        <v>901620.3</v>
      </c>
      <c r="M195" s="38">
        <f>Table2[[#This Row],[Total Revenue ]]-Table2[[#This Row],[Discount Amount]]</f>
        <v>-304422.30000000005</v>
      </c>
      <c r="N195" s="38" t="str">
        <f>IF(Table2[[#This Row],[Profit/Loss]]&gt;0,"Profit","Loss")</f>
        <v>Loss</v>
      </c>
    </row>
    <row r="196" spans="1:14" x14ac:dyDescent="0.25">
      <c r="A196">
        <v>195</v>
      </c>
      <c r="B196" t="s">
        <v>385</v>
      </c>
      <c r="C196">
        <v>38</v>
      </c>
      <c r="D1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196" t="s">
        <v>190</v>
      </c>
      <c r="F196">
        <v>1053</v>
      </c>
      <c r="G196">
        <v>336</v>
      </c>
      <c r="H196">
        <v>458</v>
      </c>
      <c r="I196">
        <f>Table2[[#This Row],[Quantity]]*Table2[[#This Row],[Cost]]</f>
        <v>353808</v>
      </c>
      <c r="J196">
        <f>Table2[[#This Row],[Quantity]]*Table2[[#This Row],[Price]]</f>
        <v>482274</v>
      </c>
      <c r="K196">
        <f>IF(Table2[[#This Row],[Quantity]]&lt;1000,0,IF(Table2[[#This Row],[Quantity]]&gt;1000,Table2[[#This Row],[Quantity]]*15%,IF(Table2[[#This Row],[Quantity]]&gt;1500,Table2[[#This Row],[Quantity]]*20%,Table2[[#This Row],[Quantity]]*25%)))</f>
        <v>157.94999999999999</v>
      </c>
      <c r="L196" s="38">
        <f>Table2[[#This Row],[Total Cost]]-Table2[[#This Row],[Discount]]</f>
        <v>353650.05</v>
      </c>
      <c r="M196" s="38">
        <f>Table2[[#This Row],[Total Revenue ]]-Table2[[#This Row],[Discount Amount]]</f>
        <v>128623.95000000001</v>
      </c>
      <c r="N196" s="38" t="str">
        <f>IF(Table2[[#This Row],[Profit/Loss]]&gt;0,"Profit","Loss")</f>
        <v>Profit</v>
      </c>
    </row>
    <row r="197" spans="1:14" x14ac:dyDescent="0.25">
      <c r="A197">
        <v>196</v>
      </c>
      <c r="B197" t="s">
        <v>386</v>
      </c>
      <c r="C197">
        <v>55</v>
      </c>
      <c r="D1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197" t="s">
        <v>192</v>
      </c>
      <c r="F197">
        <v>1199</v>
      </c>
      <c r="G197">
        <v>168</v>
      </c>
      <c r="H197">
        <v>489</v>
      </c>
      <c r="I197">
        <f>Table2[[#This Row],[Quantity]]*Table2[[#This Row],[Cost]]</f>
        <v>201432</v>
      </c>
      <c r="J197">
        <f>Table2[[#This Row],[Quantity]]*Table2[[#This Row],[Price]]</f>
        <v>586311</v>
      </c>
      <c r="K197">
        <f>IF(Table2[[#This Row],[Quantity]]&lt;1000,0,IF(Table2[[#This Row],[Quantity]]&gt;1000,Table2[[#This Row],[Quantity]]*15%,IF(Table2[[#This Row],[Quantity]]&gt;1500,Table2[[#This Row],[Quantity]]*20%,Table2[[#This Row],[Quantity]]*25%)))</f>
        <v>179.85</v>
      </c>
      <c r="L197" s="38">
        <f>Table2[[#This Row],[Total Cost]]-Table2[[#This Row],[Discount]]</f>
        <v>201252.15</v>
      </c>
      <c r="M197" s="38">
        <f>Table2[[#This Row],[Total Revenue ]]-Table2[[#This Row],[Discount Amount]]</f>
        <v>385058.85</v>
      </c>
      <c r="N197" s="38" t="str">
        <f>IF(Table2[[#This Row],[Profit/Loss]]&gt;0,"Profit","Loss")</f>
        <v>Profit</v>
      </c>
    </row>
    <row r="198" spans="1:14" x14ac:dyDescent="0.25">
      <c r="A198">
        <v>197</v>
      </c>
      <c r="B198" t="s">
        <v>387</v>
      </c>
      <c r="C198">
        <v>28</v>
      </c>
      <c r="D1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98" t="s">
        <v>192</v>
      </c>
      <c r="F198">
        <v>1284</v>
      </c>
      <c r="G198">
        <v>289</v>
      </c>
      <c r="H198">
        <v>286</v>
      </c>
      <c r="I198">
        <f>Table2[[#This Row],[Quantity]]*Table2[[#This Row],[Cost]]</f>
        <v>371076</v>
      </c>
      <c r="J198">
        <f>Table2[[#This Row],[Quantity]]*Table2[[#This Row],[Price]]</f>
        <v>367224</v>
      </c>
      <c r="K198">
        <f>IF(Table2[[#This Row],[Quantity]]&lt;1000,0,IF(Table2[[#This Row],[Quantity]]&gt;1000,Table2[[#This Row],[Quantity]]*15%,IF(Table2[[#This Row],[Quantity]]&gt;1500,Table2[[#This Row],[Quantity]]*20%,Table2[[#This Row],[Quantity]]*25%)))</f>
        <v>192.6</v>
      </c>
      <c r="L198" s="38">
        <f>Table2[[#This Row],[Total Cost]]-Table2[[#This Row],[Discount]]</f>
        <v>370883.4</v>
      </c>
      <c r="M198" s="38">
        <f>Table2[[#This Row],[Total Revenue ]]-Table2[[#This Row],[Discount Amount]]</f>
        <v>-3659.4000000000233</v>
      </c>
      <c r="N198" s="38" t="str">
        <f>IF(Table2[[#This Row],[Profit/Loss]]&gt;0,"Profit","Loss")</f>
        <v>Loss</v>
      </c>
    </row>
    <row r="199" spans="1:14" x14ac:dyDescent="0.25">
      <c r="A199">
        <v>198</v>
      </c>
      <c r="B199" t="s">
        <v>388</v>
      </c>
      <c r="C199">
        <v>83</v>
      </c>
      <c r="D1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199" t="s">
        <v>192</v>
      </c>
      <c r="F199">
        <v>1699</v>
      </c>
      <c r="G199">
        <v>104</v>
      </c>
      <c r="H199">
        <v>461</v>
      </c>
      <c r="I199">
        <f>Table2[[#This Row],[Quantity]]*Table2[[#This Row],[Cost]]</f>
        <v>176696</v>
      </c>
      <c r="J199">
        <f>Table2[[#This Row],[Quantity]]*Table2[[#This Row],[Price]]</f>
        <v>783239</v>
      </c>
      <c r="K199">
        <f>IF(Table2[[#This Row],[Quantity]]&lt;1000,0,IF(Table2[[#This Row],[Quantity]]&gt;1000,Table2[[#This Row],[Quantity]]*15%,IF(Table2[[#This Row],[Quantity]]&gt;1500,Table2[[#This Row],[Quantity]]*20%,Table2[[#This Row],[Quantity]]*25%)))</f>
        <v>254.85</v>
      </c>
      <c r="L199" s="38">
        <f>Table2[[#This Row],[Total Cost]]-Table2[[#This Row],[Discount]]</f>
        <v>176441.15</v>
      </c>
      <c r="M199" s="38">
        <f>Table2[[#This Row],[Total Revenue ]]-Table2[[#This Row],[Discount Amount]]</f>
        <v>606797.85</v>
      </c>
      <c r="N199" s="38" t="str">
        <f>IF(Table2[[#This Row],[Profit/Loss]]&gt;0,"Profit","Loss")</f>
        <v>Profit</v>
      </c>
    </row>
    <row r="200" spans="1:14" x14ac:dyDescent="0.25">
      <c r="A200">
        <v>199</v>
      </c>
      <c r="B200" t="s">
        <v>389</v>
      </c>
      <c r="C200">
        <v>48</v>
      </c>
      <c r="D2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00" t="s">
        <v>190</v>
      </c>
      <c r="F200">
        <v>1718</v>
      </c>
      <c r="G200">
        <v>179</v>
      </c>
      <c r="H200">
        <v>460</v>
      </c>
      <c r="I200">
        <f>Table2[[#This Row],[Quantity]]*Table2[[#This Row],[Cost]]</f>
        <v>307522</v>
      </c>
      <c r="J200">
        <f>Table2[[#This Row],[Quantity]]*Table2[[#This Row],[Price]]</f>
        <v>790280</v>
      </c>
      <c r="K200">
        <f>IF(Table2[[#This Row],[Quantity]]&lt;1000,0,IF(Table2[[#This Row],[Quantity]]&gt;1000,Table2[[#This Row],[Quantity]]*15%,IF(Table2[[#This Row],[Quantity]]&gt;1500,Table2[[#This Row],[Quantity]]*20%,Table2[[#This Row],[Quantity]]*25%)))</f>
        <v>257.7</v>
      </c>
      <c r="L200" s="38">
        <f>Table2[[#This Row],[Total Cost]]-Table2[[#This Row],[Discount]]</f>
        <v>307264.3</v>
      </c>
      <c r="M200" s="38">
        <f>Table2[[#This Row],[Total Revenue ]]-Table2[[#This Row],[Discount Amount]]</f>
        <v>483015.7</v>
      </c>
      <c r="N200" s="38" t="str">
        <f>IF(Table2[[#This Row],[Profit/Loss]]&gt;0,"Profit","Loss")</f>
        <v>Profit</v>
      </c>
    </row>
    <row r="201" spans="1:14" x14ac:dyDescent="0.25">
      <c r="A201">
        <v>200</v>
      </c>
      <c r="B201" t="s">
        <v>390</v>
      </c>
      <c r="C201">
        <v>40</v>
      </c>
      <c r="D2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01" t="s">
        <v>190</v>
      </c>
      <c r="F201">
        <v>1691</v>
      </c>
      <c r="G201">
        <v>105</v>
      </c>
      <c r="H201">
        <v>439</v>
      </c>
      <c r="I201">
        <f>Table2[[#This Row],[Quantity]]*Table2[[#This Row],[Cost]]</f>
        <v>177555</v>
      </c>
      <c r="J201">
        <f>Table2[[#This Row],[Quantity]]*Table2[[#This Row],[Price]]</f>
        <v>742349</v>
      </c>
      <c r="K201">
        <f>IF(Table2[[#This Row],[Quantity]]&lt;1000,0,IF(Table2[[#This Row],[Quantity]]&gt;1000,Table2[[#This Row],[Quantity]]*15%,IF(Table2[[#This Row],[Quantity]]&gt;1500,Table2[[#This Row],[Quantity]]*20%,Table2[[#This Row],[Quantity]]*25%)))</f>
        <v>253.64999999999998</v>
      </c>
      <c r="L201" s="38">
        <f>Table2[[#This Row],[Total Cost]]-Table2[[#This Row],[Discount]]</f>
        <v>177301.35</v>
      </c>
      <c r="M201" s="38">
        <f>Table2[[#This Row],[Total Revenue ]]-Table2[[#This Row],[Discount Amount]]</f>
        <v>565047.65</v>
      </c>
      <c r="N201" s="38" t="str">
        <f>IF(Table2[[#This Row],[Profit/Loss]]&gt;0,"Profit","Loss")</f>
        <v>Profit</v>
      </c>
    </row>
    <row r="202" spans="1:14" x14ac:dyDescent="0.25">
      <c r="A202">
        <v>201</v>
      </c>
      <c r="B202" t="s">
        <v>391</v>
      </c>
      <c r="C202">
        <v>23</v>
      </c>
      <c r="D2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02" t="s">
        <v>190</v>
      </c>
      <c r="F202">
        <v>1115</v>
      </c>
      <c r="G202">
        <v>310</v>
      </c>
      <c r="H202">
        <v>254</v>
      </c>
      <c r="I202">
        <f>Table2[[#This Row],[Quantity]]*Table2[[#This Row],[Cost]]</f>
        <v>345650</v>
      </c>
      <c r="J202">
        <f>Table2[[#This Row],[Quantity]]*Table2[[#This Row],[Price]]</f>
        <v>283210</v>
      </c>
      <c r="K202">
        <f>IF(Table2[[#This Row],[Quantity]]&lt;1000,0,IF(Table2[[#This Row],[Quantity]]&gt;1000,Table2[[#This Row],[Quantity]]*15%,IF(Table2[[#This Row],[Quantity]]&gt;1500,Table2[[#This Row],[Quantity]]*20%,Table2[[#This Row],[Quantity]]*25%)))</f>
        <v>167.25</v>
      </c>
      <c r="L202" s="38">
        <f>Table2[[#This Row],[Total Cost]]-Table2[[#This Row],[Discount]]</f>
        <v>345482.75</v>
      </c>
      <c r="M202" s="38">
        <f>Table2[[#This Row],[Total Revenue ]]-Table2[[#This Row],[Discount Amount]]</f>
        <v>-62272.75</v>
      </c>
      <c r="N202" s="38" t="str">
        <f>IF(Table2[[#This Row],[Profit/Loss]]&gt;0,"Profit","Loss")</f>
        <v>Loss</v>
      </c>
    </row>
    <row r="203" spans="1:14" x14ac:dyDescent="0.25">
      <c r="A203">
        <v>202</v>
      </c>
      <c r="B203" t="s">
        <v>392</v>
      </c>
      <c r="C203">
        <v>84</v>
      </c>
      <c r="D2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03" t="s">
        <v>192</v>
      </c>
      <c r="F203">
        <v>1052</v>
      </c>
      <c r="G203">
        <v>384</v>
      </c>
      <c r="H203">
        <v>277</v>
      </c>
      <c r="I203">
        <f>Table2[[#This Row],[Quantity]]*Table2[[#This Row],[Cost]]</f>
        <v>403968</v>
      </c>
      <c r="J203">
        <f>Table2[[#This Row],[Quantity]]*Table2[[#This Row],[Price]]</f>
        <v>291404</v>
      </c>
      <c r="K203">
        <f>IF(Table2[[#This Row],[Quantity]]&lt;1000,0,IF(Table2[[#This Row],[Quantity]]&gt;1000,Table2[[#This Row],[Quantity]]*15%,IF(Table2[[#This Row],[Quantity]]&gt;1500,Table2[[#This Row],[Quantity]]*20%,Table2[[#This Row],[Quantity]]*25%)))</f>
        <v>157.79999999999998</v>
      </c>
      <c r="L203" s="38">
        <f>Table2[[#This Row],[Total Cost]]-Table2[[#This Row],[Discount]]</f>
        <v>403810.2</v>
      </c>
      <c r="M203" s="38">
        <f>Table2[[#This Row],[Total Revenue ]]-Table2[[#This Row],[Discount Amount]]</f>
        <v>-112406.20000000001</v>
      </c>
      <c r="N203" s="38" t="str">
        <f>IF(Table2[[#This Row],[Profit/Loss]]&gt;0,"Profit","Loss")</f>
        <v>Loss</v>
      </c>
    </row>
    <row r="204" spans="1:14" x14ac:dyDescent="0.25">
      <c r="A204">
        <v>203</v>
      </c>
      <c r="B204" t="s">
        <v>393</v>
      </c>
      <c r="C204">
        <v>28</v>
      </c>
      <c r="D2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04" t="s">
        <v>192</v>
      </c>
      <c r="F204">
        <v>1085</v>
      </c>
      <c r="G204">
        <v>157</v>
      </c>
      <c r="H204">
        <v>367</v>
      </c>
      <c r="I204">
        <f>Table2[[#This Row],[Quantity]]*Table2[[#This Row],[Cost]]</f>
        <v>170345</v>
      </c>
      <c r="J204">
        <f>Table2[[#This Row],[Quantity]]*Table2[[#This Row],[Price]]</f>
        <v>398195</v>
      </c>
      <c r="K204">
        <f>IF(Table2[[#This Row],[Quantity]]&lt;1000,0,IF(Table2[[#This Row],[Quantity]]&gt;1000,Table2[[#This Row],[Quantity]]*15%,IF(Table2[[#This Row],[Quantity]]&gt;1500,Table2[[#This Row],[Quantity]]*20%,Table2[[#This Row],[Quantity]]*25%)))</f>
        <v>162.75</v>
      </c>
      <c r="L204" s="38">
        <f>Table2[[#This Row],[Total Cost]]-Table2[[#This Row],[Discount]]</f>
        <v>170182.25</v>
      </c>
      <c r="M204" s="38">
        <f>Table2[[#This Row],[Total Revenue ]]-Table2[[#This Row],[Discount Amount]]</f>
        <v>228012.75</v>
      </c>
      <c r="N204" s="38" t="str">
        <f>IF(Table2[[#This Row],[Profit/Loss]]&gt;0,"Profit","Loss")</f>
        <v>Profit</v>
      </c>
    </row>
    <row r="205" spans="1:14" x14ac:dyDescent="0.25">
      <c r="A205">
        <v>204</v>
      </c>
      <c r="B205" t="s">
        <v>394</v>
      </c>
      <c r="C205">
        <v>57</v>
      </c>
      <c r="D2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05" t="s">
        <v>190</v>
      </c>
      <c r="F205">
        <v>1251</v>
      </c>
      <c r="G205">
        <v>387</v>
      </c>
      <c r="H205">
        <v>382</v>
      </c>
      <c r="I205">
        <f>Table2[[#This Row],[Quantity]]*Table2[[#This Row],[Cost]]</f>
        <v>484137</v>
      </c>
      <c r="J205">
        <f>Table2[[#This Row],[Quantity]]*Table2[[#This Row],[Price]]</f>
        <v>477882</v>
      </c>
      <c r="K205">
        <f>IF(Table2[[#This Row],[Quantity]]&lt;1000,0,IF(Table2[[#This Row],[Quantity]]&gt;1000,Table2[[#This Row],[Quantity]]*15%,IF(Table2[[#This Row],[Quantity]]&gt;1500,Table2[[#This Row],[Quantity]]*20%,Table2[[#This Row],[Quantity]]*25%)))</f>
        <v>187.65</v>
      </c>
      <c r="L205" s="38">
        <f>Table2[[#This Row],[Total Cost]]-Table2[[#This Row],[Discount]]</f>
        <v>483949.35</v>
      </c>
      <c r="M205" s="38">
        <f>Table2[[#This Row],[Total Revenue ]]-Table2[[#This Row],[Discount Amount]]</f>
        <v>-6067.3499999999767</v>
      </c>
      <c r="N205" s="38" t="str">
        <f>IF(Table2[[#This Row],[Profit/Loss]]&gt;0,"Profit","Loss")</f>
        <v>Loss</v>
      </c>
    </row>
    <row r="206" spans="1:14" x14ac:dyDescent="0.25">
      <c r="A206">
        <v>205</v>
      </c>
      <c r="B206" t="s">
        <v>395</v>
      </c>
      <c r="C206">
        <v>64</v>
      </c>
      <c r="D2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06" t="s">
        <v>192</v>
      </c>
      <c r="F206">
        <v>2318</v>
      </c>
      <c r="G206">
        <v>217</v>
      </c>
      <c r="H206">
        <v>280</v>
      </c>
      <c r="I206">
        <f>Table2[[#This Row],[Quantity]]*Table2[[#This Row],[Cost]]</f>
        <v>503006</v>
      </c>
      <c r="J206">
        <f>Table2[[#This Row],[Quantity]]*Table2[[#This Row],[Price]]</f>
        <v>649040</v>
      </c>
      <c r="K206">
        <f>IF(Table2[[#This Row],[Quantity]]&lt;1000,0,IF(Table2[[#This Row],[Quantity]]&gt;1000,Table2[[#This Row],[Quantity]]*15%,IF(Table2[[#This Row],[Quantity]]&gt;1500,Table2[[#This Row],[Quantity]]*20%,Table2[[#This Row],[Quantity]]*25%)))</f>
        <v>347.7</v>
      </c>
      <c r="L206" s="38">
        <f>Table2[[#This Row],[Total Cost]]-Table2[[#This Row],[Discount]]</f>
        <v>502658.3</v>
      </c>
      <c r="M206" s="38">
        <f>Table2[[#This Row],[Total Revenue ]]-Table2[[#This Row],[Discount Amount]]</f>
        <v>146381.70000000001</v>
      </c>
      <c r="N206" s="38" t="str">
        <f>IF(Table2[[#This Row],[Profit/Loss]]&gt;0,"Profit","Loss")</f>
        <v>Profit</v>
      </c>
    </row>
    <row r="207" spans="1:14" x14ac:dyDescent="0.25">
      <c r="A207">
        <v>206</v>
      </c>
      <c r="B207" t="s">
        <v>396</v>
      </c>
      <c r="C207">
        <v>51</v>
      </c>
      <c r="D2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07" t="s">
        <v>192</v>
      </c>
      <c r="F207">
        <v>1061</v>
      </c>
      <c r="G207">
        <v>259</v>
      </c>
      <c r="H207">
        <v>545</v>
      </c>
      <c r="I207">
        <f>Table2[[#This Row],[Quantity]]*Table2[[#This Row],[Cost]]</f>
        <v>274799</v>
      </c>
      <c r="J207">
        <f>Table2[[#This Row],[Quantity]]*Table2[[#This Row],[Price]]</f>
        <v>578245</v>
      </c>
      <c r="K207">
        <f>IF(Table2[[#This Row],[Quantity]]&lt;1000,0,IF(Table2[[#This Row],[Quantity]]&gt;1000,Table2[[#This Row],[Quantity]]*15%,IF(Table2[[#This Row],[Quantity]]&gt;1500,Table2[[#This Row],[Quantity]]*20%,Table2[[#This Row],[Quantity]]*25%)))</f>
        <v>159.15</v>
      </c>
      <c r="L207" s="38">
        <f>Table2[[#This Row],[Total Cost]]-Table2[[#This Row],[Discount]]</f>
        <v>274639.84999999998</v>
      </c>
      <c r="M207" s="38">
        <f>Table2[[#This Row],[Total Revenue ]]-Table2[[#This Row],[Discount Amount]]</f>
        <v>303605.15000000002</v>
      </c>
      <c r="N207" s="38" t="str">
        <f>IF(Table2[[#This Row],[Profit/Loss]]&gt;0,"Profit","Loss")</f>
        <v>Profit</v>
      </c>
    </row>
    <row r="208" spans="1:14" x14ac:dyDescent="0.25">
      <c r="A208">
        <v>207</v>
      </c>
      <c r="B208" t="s">
        <v>397</v>
      </c>
      <c r="C208">
        <v>41</v>
      </c>
      <c r="D2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08" t="s">
        <v>190</v>
      </c>
      <c r="F208">
        <v>1433</v>
      </c>
      <c r="G208">
        <v>102</v>
      </c>
      <c r="H208">
        <v>457</v>
      </c>
      <c r="I208">
        <f>Table2[[#This Row],[Quantity]]*Table2[[#This Row],[Cost]]</f>
        <v>146166</v>
      </c>
      <c r="J208">
        <f>Table2[[#This Row],[Quantity]]*Table2[[#This Row],[Price]]</f>
        <v>654881</v>
      </c>
      <c r="K208">
        <f>IF(Table2[[#This Row],[Quantity]]&lt;1000,0,IF(Table2[[#This Row],[Quantity]]&gt;1000,Table2[[#This Row],[Quantity]]*15%,IF(Table2[[#This Row],[Quantity]]&gt;1500,Table2[[#This Row],[Quantity]]*20%,Table2[[#This Row],[Quantity]]*25%)))</f>
        <v>214.95</v>
      </c>
      <c r="L208" s="38">
        <f>Table2[[#This Row],[Total Cost]]-Table2[[#This Row],[Discount]]</f>
        <v>145951.04999999999</v>
      </c>
      <c r="M208" s="38">
        <f>Table2[[#This Row],[Total Revenue ]]-Table2[[#This Row],[Discount Amount]]</f>
        <v>508929.95</v>
      </c>
      <c r="N208" s="38" t="str">
        <f>IF(Table2[[#This Row],[Profit/Loss]]&gt;0,"Profit","Loss")</f>
        <v>Profit</v>
      </c>
    </row>
    <row r="209" spans="1:14" x14ac:dyDescent="0.25">
      <c r="A209">
        <v>208</v>
      </c>
      <c r="B209" t="s">
        <v>398</v>
      </c>
      <c r="C209">
        <v>66</v>
      </c>
      <c r="D2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09" t="s">
        <v>192</v>
      </c>
      <c r="F209">
        <v>1103</v>
      </c>
      <c r="G209">
        <v>125</v>
      </c>
      <c r="H209">
        <v>515</v>
      </c>
      <c r="I209">
        <f>Table2[[#This Row],[Quantity]]*Table2[[#This Row],[Cost]]</f>
        <v>137875</v>
      </c>
      <c r="J209">
        <f>Table2[[#This Row],[Quantity]]*Table2[[#This Row],[Price]]</f>
        <v>568045</v>
      </c>
      <c r="K209">
        <f>IF(Table2[[#This Row],[Quantity]]&lt;1000,0,IF(Table2[[#This Row],[Quantity]]&gt;1000,Table2[[#This Row],[Quantity]]*15%,IF(Table2[[#This Row],[Quantity]]&gt;1500,Table2[[#This Row],[Quantity]]*20%,Table2[[#This Row],[Quantity]]*25%)))</f>
        <v>165.45</v>
      </c>
      <c r="L209" s="38">
        <f>Table2[[#This Row],[Total Cost]]-Table2[[#This Row],[Discount]]</f>
        <v>137709.54999999999</v>
      </c>
      <c r="M209" s="38">
        <f>Table2[[#This Row],[Total Revenue ]]-Table2[[#This Row],[Discount Amount]]</f>
        <v>430335.45</v>
      </c>
      <c r="N209" s="38" t="str">
        <f>IF(Table2[[#This Row],[Profit/Loss]]&gt;0,"Profit","Loss")</f>
        <v>Profit</v>
      </c>
    </row>
    <row r="210" spans="1:14" x14ac:dyDescent="0.25">
      <c r="A210">
        <v>209</v>
      </c>
      <c r="B210" t="s">
        <v>399</v>
      </c>
      <c r="C210">
        <v>68</v>
      </c>
      <c r="D2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10" t="s">
        <v>192</v>
      </c>
      <c r="F210">
        <v>2407</v>
      </c>
      <c r="G210">
        <v>290</v>
      </c>
      <c r="H210">
        <v>380</v>
      </c>
      <c r="I210">
        <f>Table2[[#This Row],[Quantity]]*Table2[[#This Row],[Cost]]</f>
        <v>698030</v>
      </c>
      <c r="J210">
        <f>Table2[[#This Row],[Quantity]]*Table2[[#This Row],[Price]]</f>
        <v>914660</v>
      </c>
      <c r="K210">
        <f>IF(Table2[[#This Row],[Quantity]]&lt;1000,0,IF(Table2[[#This Row],[Quantity]]&gt;1000,Table2[[#This Row],[Quantity]]*15%,IF(Table2[[#This Row],[Quantity]]&gt;1500,Table2[[#This Row],[Quantity]]*20%,Table2[[#This Row],[Quantity]]*25%)))</f>
        <v>361.05</v>
      </c>
      <c r="L210" s="38">
        <f>Table2[[#This Row],[Total Cost]]-Table2[[#This Row],[Discount]]</f>
        <v>697668.95</v>
      </c>
      <c r="M210" s="38">
        <f>Table2[[#This Row],[Total Revenue ]]-Table2[[#This Row],[Discount Amount]]</f>
        <v>216991.05000000005</v>
      </c>
      <c r="N210" s="38" t="str">
        <f>IF(Table2[[#This Row],[Profit/Loss]]&gt;0,"Profit","Loss")</f>
        <v>Profit</v>
      </c>
    </row>
    <row r="211" spans="1:14" x14ac:dyDescent="0.25">
      <c r="A211">
        <v>210</v>
      </c>
      <c r="B211" t="s">
        <v>400</v>
      </c>
      <c r="C211">
        <v>26</v>
      </c>
      <c r="D2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11" t="s">
        <v>192</v>
      </c>
      <c r="F211">
        <v>1088</v>
      </c>
      <c r="G211">
        <v>179</v>
      </c>
      <c r="H211">
        <v>410</v>
      </c>
      <c r="I211">
        <f>Table2[[#This Row],[Quantity]]*Table2[[#This Row],[Cost]]</f>
        <v>194752</v>
      </c>
      <c r="J211">
        <f>Table2[[#This Row],[Quantity]]*Table2[[#This Row],[Price]]</f>
        <v>446080</v>
      </c>
      <c r="K211">
        <f>IF(Table2[[#This Row],[Quantity]]&lt;1000,0,IF(Table2[[#This Row],[Quantity]]&gt;1000,Table2[[#This Row],[Quantity]]*15%,IF(Table2[[#This Row],[Quantity]]&gt;1500,Table2[[#This Row],[Quantity]]*20%,Table2[[#This Row],[Quantity]]*25%)))</f>
        <v>163.19999999999999</v>
      </c>
      <c r="L211" s="38">
        <f>Table2[[#This Row],[Total Cost]]-Table2[[#This Row],[Discount]]</f>
        <v>194588.79999999999</v>
      </c>
      <c r="M211" s="38">
        <f>Table2[[#This Row],[Total Revenue ]]-Table2[[#This Row],[Discount Amount]]</f>
        <v>251491.20000000001</v>
      </c>
      <c r="N211" s="38" t="str">
        <f>IF(Table2[[#This Row],[Profit/Loss]]&gt;0,"Profit","Loss")</f>
        <v>Profit</v>
      </c>
    </row>
    <row r="212" spans="1:14" x14ac:dyDescent="0.25">
      <c r="A212">
        <v>211</v>
      </c>
      <c r="B212" t="s">
        <v>401</v>
      </c>
      <c r="C212">
        <v>31</v>
      </c>
      <c r="D2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12" t="s">
        <v>192</v>
      </c>
      <c r="F212">
        <v>1916</v>
      </c>
      <c r="G212">
        <v>376</v>
      </c>
      <c r="H212">
        <v>324</v>
      </c>
      <c r="I212">
        <f>Table2[[#This Row],[Quantity]]*Table2[[#This Row],[Cost]]</f>
        <v>720416</v>
      </c>
      <c r="J212">
        <f>Table2[[#This Row],[Quantity]]*Table2[[#This Row],[Price]]</f>
        <v>620784</v>
      </c>
      <c r="K212">
        <f>IF(Table2[[#This Row],[Quantity]]&lt;1000,0,IF(Table2[[#This Row],[Quantity]]&gt;1000,Table2[[#This Row],[Quantity]]*15%,IF(Table2[[#This Row],[Quantity]]&gt;1500,Table2[[#This Row],[Quantity]]*20%,Table2[[#This Row],[Quantity]]*25%)))</f>
        <v>287.39999999999998</v>
      </c>
      <c r="L212" s="38">
        <f>Table2[[#This Row],[Total Cost]]-Table2[[#This Row],[Discount]]</f>
        <v>720128.6</v>
      </c>
      <c r="M212" s="38">
        <f>Table2[[#This Row],[Total Revenue ]]-Table2[[#This Row],[Discount Amount]]</f>
        <v>-99344.599999999977</v>
      </c>
      <c r="N212" s="38" t="str">
        <f>IF(Table2[[#This Row],[Profit/Loss]]&gt;0,"Profit","Loss")</f>
        <v>Loss</v>
      </c>
    </row>
    <row r="213" spans="1:14" x14ac:dyDescent="0.25">
      <c r="A213">
        <v>212</v>
      </c>
      <c r="B213" t="s">
        <v>402</v>
      </c>
      <c r="C213">
        <v>57</v>
      </c>
      <c r="D2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13" t="s">
        <v>192</v>
      </c>
      <c r="F213">
        <v>2298</v>
      </c>
      <c r="G213">
        <v>191</v>
      </c>
      <c r="H213">
        <v>445</v>
      </c>
      <c r="I213">
        <f>Table2[[#This Row],[Quantity]]*Table2[[#This Row],[Cost]]</f>
        <v>438918</v>
      </c>
      <c r="J213">
        <f>Table2[[#This Row],[Quantity]]*Table2[[#This Row],[Price]]</f>
        <v>1022610</v>
      </c>
      <c r="K213">
        <f>IF(Table2[[#This Row],[Quantity]]&lt;1000,0,IF(Table2[[#This Row],[Quantity]]&gt;1000,Table2[[#This Row],[Quantity]]*15%,IF(Table2[[#This Row],[Quantity]]&gt;1500,Table2[[#This Row],[Quantity]]*20%,Table2[[#This Row],[Quantity]]*25%)))</f>
        <v>344.7</v>
      </c>
      <c r="L213" s="38">
        <f>Table2[[#This Row],[Total Cost]]-Table2[[#This Row],[Discount]]</f>
        <v>438573.3</v>
      </c>
      <c r="M213" s="38">
        <f>Table2[[#This Row],[Total Revenue ]]-Table2[[#This Row],[Discount Amount]]</f>
        <v>584036.69999999995</v>
      </c>
      <c r="N213" s="38" t="str">
        <f>IF(Table2[[#This Row],[Profit/Loss]]&gt;0,"Profit","Loss")</f>
        <v>Profit</v>
      </c>
    </row>
    <row r="214" spans="1:14" x14ac:dyDescent="0.25">
      <c r="A214">
        <v>213</v>
      </c>
      <c r="B214" t="s">
        <v>403</v>
      </c>
      <c r="C214">
        <v>52</v>
      </c>
      <c r="D2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14" t="s">
        <v>190</v>
      </c>
      <c r="F214">
        <v>2292</v>
      </c>
      <c r="G214">
        <v>372</v>
      </c>
      <c r="H214">
        <v>227</v>
      </c>
      <c r="I214">
        <f>Table2[[#This Row],[Quantity]]*Table2[[#This Row],[Cost]]</f>
        <v>852624</v>
      </c>
      <c r="J214">
        <f>Table2[[#This Row],[Quantity]]*Table2[[#This Row],[Price]]</f>
        <v>520284</v>
      </c>
      <c r="K214">
        <f>IF(Table2[[#This Row],[Quantity]]&lt;1000,0,IF(Table2[[#This Row],[Quantity]]&gt;1000,Table2[[#This Row],[Quantity]]*15%,IF(Table2[[#This Row],[Quantity]]&gt;1500,Table2[[#This Row],[Quantity]]*20%,Table2[[#This Row],[Quantity]]*25%)))</f>
        <v>343.8</v>
      </c>
      <c r="L214" s="38">
        <f>Table2[[#This Row],[Total Cost]]-Table2[[#This Row],[Discount]]</f>
        <v>852280.2</v>
      </c>
      <c r="M214" s="38">
        <f>Table2[[#This Row],[Total Revenue ]]-Table2[[#This Row],[Discount Amount]]</f>
        <v>-331996.19999999995</v>
      </c>
      <c r="N214" s="38" t="str">
        <f>IF(Table2[[#This Row],[Profit/Loss]]&gt;0,"Profit","Loss")</f>
        <v>Loss</v>
      </c>
    </row>
    <row r="215" spans="1:14" x14ac:dyDescent="0.25">
      <c r="A215">
        <v>214</v>
      </c>
      <c r="B215" t="s">
        <v>404</v>
      </c>
      <c r="C215">
        <v>21</v>
      </c>
      <c r="D2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15" t="s">
        <v>192</v>
      </c>
      <c r="F215">
        <v>1035</v>
      </c>
      <c r="G215">
        <v>257</v>
      </c>
      <c r="H215">
        <v>222</v>
      </c>
      <c r="I215">
        <f>Table2[[#This Row],[Quantity]]*Table2[[#This Row],[Cost]]</f>
        <v>265995</v>
      </c>
      <c r="J215">
        <f>Table2[[#This Row],[Quantity]]*Table2[[#This Row],[Price]]</f>
        <v>229770</v>
      </c>
      <c r="K215">
        <f>IF(Table2[[#This Row],[Quantity]]&lt;1000,0,IF(Table2[[#This Row],[Quantity]]&gt;1000,Table2[[#This Row],[Quantity]]*15%,IF(Table2[[#This Row],[Quantity]]&gt;1500,Table2[[#This Row],[Quantity]]*20%,Table2[[#This Row],[Quantity]]*25%)))</f>
        <v>155.25</v>
      </c>
      <c r="L215" s="38">
        <f>Table2[[#This Row],[Total Cost]]-Table2[[#This Row],[Discount]]</f>
        <v>265839.75</v>
      </c>
      <c r="M215" s="38">
        <f>Table2[[#This Row],[Total Revenue ]]-Table2[[#This Row],[Discount Amount]]</f>
        <v>-36069.75</v>
      </c>
      <c r="N215" s="38" t="str">
        <f>IF(Table2[[#This Row],[Profit/Loss]]&gt;0,"Profit","Loss")</f>
        <v>Loss</v>
      </c>
    </row>
    <row r="216" spans="1:14" x14ac:dyDescent="0.25">
      <c r="A216">
        <v>215</v>
      </c>
      <c r="B216" t="s">
        <v>405</v>
      </c>
      <c r="C216">
        <v>19</v>
      </c>
      <c r="D2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16" t="s">
        <v>192</v>
      </c>
      <c r="F216">
        <v>1119</v>
      </c>
      <c r="G216">
        <v>277</v>
      </c>
      <c r="H216">
        <v>266</v>
      </c>
      <c r="I216">
        <f>Table2[[#This Row],[Quantity]]*Table2[[#This Row],[Cost]]</f>
        <v>309963</v>
      </c>
      <c r="J216">
        <f>Table2[[#This Row],[Quantity]]*Table2[[#This Row],[Price]]</f>
        <v>297654</v>
      </c>
      <c r="K216">
        <f>IF(Table2[[#This Row],[Quantity]]&lt;1000,0,IF(Table2[[#This Row],[Quantity]]&gt;1000,Table2[[#This Row],[Quantity]]*15%,IF(Table2[[#This Row],[Quantity]]&gt;1500,Table2[[#This Row],[Quantity]]*20%,Table2[[#This Row],[Quantity]]*25%)))</f>
        <v>167.85</v>
      </c>
      <c r="L216" s="38">
        <f>Table2[[#This Row],[Total Cost]]-Table2[[#This Row],[Discount]]</f>
        <v>309795.15000000002</v>
      </c>
      <c r="M216" s="38">
        <f>Table2[[#This Row],[Total Revenue ]]-Table2[[#This Row],[Discount Amount]]</f>
        <v>-12141.150000000023</v>
      </c>
      <c r="N216" s="38" t="str">
        <f>IF(Table2[[#This Row],[Profit/Loss]]&gt;0,"Profit","Loss")</f>
        <v>Loss</v>
      </c>
    </row>
    <row r="217" spans="1:14" x14ac:dyDescent="0.25">
      <c r="A217">
        <v>216</v>
      </c>
      <c r="B217" t="s">
        <v>406</v>
      </c>
      <c r="C217">
        <v>39</v>
      </c>
      <c r="D2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17" t="s">
        <v>192</v>
      </c>
      <c r="F217">
        <v>2414</v>
      </c>
      <c r="G217">
        <v>370</v>
      </c>
      <c r="H217">
        <v>323</v>
      </c>
      <c r="I217">
        <f>Table2[[#This Row],[Quantity]]*Table2[[#This Row],[Cost]]</f>
        <v>893180</v>
      </c>
      <c r="J217">
        <f>Table2[[#This Row],[Quantity]]*Table2[[#This Row],[Price]]</f>
        <v>779722</v>
      </c>
      <c r="K217">
        <f>IF(Table2[[#This Row],[Quantity]]&lt;1000,0,IF(Table2[[#This Row],[Quantity]]&gt;1000,Table2[[#This Row],[Quantity]]*15%,IF(Table2[[#This Row],[Quantity]]&gt;1500,Table2[[#This Row],[Quantity]]*20%,Table2[[#This Row],[Quantity]]*25%)))</f>
        <v>362.09999999999997</v>
      </c>
      <c r="L217" s="38">
        <f>Table2[[#This Row],[Total Cost]]-Table2[[#This Row],[Discount]]</f>
        <v>892817.9</v>
      </c>
      <c r="M217" s="38">
        <f>Table2[[#This Row],[Total Revenue ]]-Table2[[#This Row],[Discount Amount]]</f>
        <v>-113095.90000000002</v>
      </c>
      <c r="N217" s="38" t="str">
        <f>IF(Table2[[#This Row],[Profit/Loss]]&gt;0,"Profit","Loss")</f>
        <v>Loss</v>
      </c>
    </row>
    <row r="218" spans="1:14" x14ac:dyDescent="0.25">
      <c r="A218">
        <v>217</v>
      </c>
      <c r="B218" t="s">
        <v>407</v>
      </c>
      <c r="C218">
        <v>75</v>
      </c>
      <c r="D2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18" t="s">
        <v>192</v>
      </c>
      <c r="F218">
        <v>1049</v>
      </c>
      <c r="G218">
        <v>263</v>
      </c>
      <c r="H218">
        <v>369</v>
      </c>
      <c r="I218">
        <f>Table2[[#This Row],[Quantity]]*Table2[[#This Row],[Cost]]</f>
        <v>275887</v>
      </c>
      <c r="J218">
        <f>Table2[[#This Row],[Quantity]]*Table2[[#This Row],[Price]]</f>
        <v>387081</v>
      </c>
      <c r="K218">
        <f>IF(Table2[[#This Row],[Quantity]]&lt;1000,0,IF(Table2[[#This Row],[Quantity]]&gt;1000,Table2[[#This Row],[Quantity]]*15%,IF(Table2[[#This Row],[Quantity]]&gt;1500,Table2[[#This Row],[Quantity]]*20%,Table2[[#This Row],[Quantity]]*25%)))</f>
        <v>157.35</v>
      </c>
      <c r="L218" s="38">
        <f>Table2[[#This Row],[Total Cost]]-Table2[[#This Row],[Discount]]</f>
        <v>275729.65000000002</v>
      </c>
      <c r="M218" s="38">
        <f>Table2[[#This Row],[Total Revenue ]]-Table2[[#This Row],[Discount Amount]]</f>
        <v>111351.34999999998</v>
      </c>
      <c r="N218" s="38" t="str">
        <f>IF(Table2[[#This Row],[Profit/Loss]]&gt;0,"Profit","Loss")</f>
        <v>Profit</v>
      </c>
    </row>
    <row r="219" spans="1:14" x14ac:dyDescent="0.25">
      <c r="A219">
        <v>218</v>
      </c>
      <c r="B219" t="s">
        <v>408</v>
      </c>
      <c r="C219">
        <v>70</v>
      </c>
      <c r="D2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19" t="s">
        <v>190</v>
      </c>
      <c r="F219">
        <v>2494</v>
      </c>
      <c r="G219">
        <v>265</v>
      </c>
      <c r="H219">
        <v>289</v>
      </c>
      <c r="I219">
        <f>Table2[[#This Row],[Quantity]]*Table2[[#This Row],[Cost]]</f>
        <v>660910</v>
      </c>
      <c r="J219">
        <f>Table2[[#This Row],[Quantity]]*Table2[[#This Row],[Price]]</f>
        <v>720766</v>
      </c>
      <c r="K219">
        <f>IF(Table2[[#This Row],[Quantity]]&lt;1000,0,IF(Table2[[#This Row],[Quantity]]&gt;1000,Table2[[#This Row],[Quantity]]*15%,IF(Table2[[#This Row],[Quantity]]&gt;1500,Table2[[#This Row],[Quantity]]*20%,Table2[[#This Row],[Quantity]]*25%)))</f>
        <v>374.09999999999997</v>
      </c>
      <c r="L219" s="38">
        <f>Table2[[#This Row],[Total Cost]]-Table2[[#This Row],[Discount]]</f>
        <v>660535.9</v>
      </c>
      <c r="M219" s="38">
        <f>Table2[[#This Row],[Total Revenue ]]-Table2[[#This Row],[Discount Amount]]</f>
        <v>60230.099999999977</v>
      </c>
      <c r="N219" s="38" t="str">
        <f>IF(Table2[[#This Row],[Profit/Loss]]&gt;0,"Profit","Loss")</f>
        <v>Profit</v>
      </c>
    </row>
    <row r="220" spans="1:14" x14ac:dyDescent="0.25">
      <c r="A220">
        <v>219</v>
      </c>
      <c r="B220" t="s">
        <v>409</v>
      </c>
      <c r="C220">
        <v>46</v>
      </c>
      <c r="D2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20" t="s">
        <v>192</v>
      </c>
      <c r="F220">
        <v>2452</v>
      </c>
      <c r="G220">
        <v>201</v>
      </c>
      <c r="H220">
        <v>388</v>
      </c>
      <c r="I220">
        <f>Table2[[#This Row],[Quantity]]*Table2[[#This Row],[Cost]]</f>
        <v>492852</v>
      </c>
      <c r="J220">
        <f>Table2[[#This Row],[Quantity]]*Table2[[#This Row],[Price]]</f>
        <v>951376</v>
      </c>
      <c r="K220">
        <f>IF(Table2[[#This Row],[Quantity]]&lt;1000,0,IF(Table2[[#This Row],[Quantity]]&gt;1000,Table2[[#This Row],[Quantity]]*15%,IF(Table2[[#This Row],[Quantity]]&gt;1500,Table2[[#This Row],[Quantity]]*20%,Table2[[#This Row],[Quantity]]*25%)))</f>
        <v>367.8</v>
      </c>
      <c r="L220" s="38">
        <f>Table2[[#This Row],[Total Cost]]-Table2[[#This Row],[Discount]]</f>
        <v>492484.2</v>
      </c>
      <c r="M220" s="38">
        <f>Table2[[#This Row],[Total Revenue ]]-Table2[[#This Row],[Discount Amount]]</f>
        <v>458891.8</v>
      </c>
      <c r="N220" s="38" t="str">
        <f>IF(Table2[[#This Row],[Profit/Loss]]&gt;0,"Profit","Loss")</f>
        <v>Profit</v>
      </c>
    </row>
    <row r="221" spans="1:14" x14ac:dyDescent="0.25">
      <c r="A221">
        <v>220</v>
      </c>
      <c r="B221" t="s">
        <v>410</v>
      </c>
      <c r="C221">
        <v>23</v>
      </c>
      <c r="D2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21" t="s">
        <v>190</v>
      </c>
      <c r="F221">
        <v>1995</v>
      </c>
      <c r="G221">
        <v>300</v>
      </c>
      <c r="H221">
        <v>457</v>
      </c>
      <c r="I221">
        <f>Table2[[#This Row],[Quantity]]*Table2[[#This Row],[Cost]]</f>
        <v>598500</v>
      </c>
      <c r="J221">
        <f>Table2[[#This Row],[Quantity]]*Table2[[#This Row],[Price]]</f>
        <v>911715</v>
      </c>
      <c r="K221">
        <f>IF(Table2[[#This Row],[Quantity]]&lt;1000,0,IF(Table2[[#This Row],[Quantity]]&gt;1000,Table2[[#This Row],[Quantity]]*15%,IF(Table2[[#This Row],[Quantity]]&gt;1500,Table2[[#This Row],[Quantity]]*20%,Table2[[#This Row],[Quantity]]*25%)))</f>
        <v>299.25</v>
      </c>
      <c r="L221" s="38">
        <f>Table2[[#This Row],[Total Cost]]-Table2[[#This Row],[Discount]]</f>
        <v>598200.75</v>
      </c>
      <c r="M221" s="38">
        <f>Table2[[#This Row],[Total Revenue ]]-Table2[[#This Row],[Discount Amount]]</f>
        <v>313514.25</v>
      </c>
      <c r="N221" s="38" t="str">
        <f>IF(Table2[[#This Row],[Profit/Loss]]&gt;0,"Profit","Loss")</f>
        <v>Profit</v>
      </c>
    </row>
    <row r="222" spans="1:14" x14ac:dyDescent="0.25">
      <c r="A222">
        <v>221</v>
      </c>
      <c r="B222" t="s">
        <v>411</v>
      </c>
      <c r="C222">
        <v>73</v>
      </c>
      <c r="D2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22" t="s">
        <v>190</v>
      </c>
      <c r="F222">
        <v>2306</v>
      </c>
      <c r="G222">
        <v>325</v>
      </c>
      <c r="H222">
        <v>523</v>
      </c>
      <c r="I222">
        <f>Table2[[#This Row],[Quantity]]*Table2[[#This Row],[Cost]]</f>
        <v>749450</v>
      </c>
      <c r="J222">
        <f>Table2[[#This Row],[Quantity]]*Table2[[#This Row],[Price]]</f>
        <v>1206038</v>
      </c>
      <c r="K222">
        <f>IF(Table2[[#This Row],[Quantity]]&lt;1000,0,IF(Table2[[#This Row],[Quantity]]&gt;1000,Table2[[#This Row],[Quantity]]*15%,IF(Table2[[#This Row],[Quantity]]&gt;1500,Table2[[#This Row],[Quantity]]*20%,Table2[[#This Row],[Quantity]]*25%)))</f>
        <v>345.9</v>
      </c>
      <c r="L222" s="38">
        <f>Table2[[#This Row],[Total Cost]]-Table2[[#This Row],[Discount]]</f>
        <v>749104.1</v>
      </c>
      <c r="M222" s="38">
        <f>Table2[[#This Row],[Total Revenue ]]-Table2[[#This Row],[Discount Amount]]</f>
        <v>456933.9</v>
      </c>
      <c r="N222" s="38" t="str">
        <f>IF(Table2[[#This Row],[Profit/Loss]]&gt;0,"Profit","Loss")</f>
        <v>Profit</v>
      </c>
    </row>
    <row r="223" spans="1:14" x14ac:dyDescent="0.25">
      <c r="A223">
        <v>222</v>
      </c>
      <c r="B223" t="s">
        <v>412</v>
      </c>
      <c r="C223">
        <v>63</v>
      </c>
      <c r="D2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23" t="s">
        <v>192</v>
      </c>
      <c r="F223">
        <v>2023</v>
      </c>
      <c r="G223">
        <v>205</v>
      </c>
      <c r="H223">
        <v>477</v>
      </c>
      <c r="I223">
        <f>Table2[[#This Row],[Quantity]]*Table2[[#This Row],[Cost]]</f>
        <v>414715</v>
      </c>
      <c r="J223">
        <f>Table2[[#This Row],[Quantity]]*Table2[[#This Row],[Price]]</f>
        <v>964971</v>
      </c>
      <c r="K223">
        <f>IF(Table2[[#This Row],[Quantity]]&lt;1000,0,IF(Table2[[#This Row],[Quantity]]&gt;1000,Table2[[#This Row],[Quantity]]*15%,IF(Table2[[#This Row],[Quantity]]&gt;1500,Table2[[#This Row],[Quantity]]*20%,Table2[[#This Row],[Quantity]]*25%)))</f>
        <v>303.45</v>
      </c>
      <c r="L223" s="38">
        <f>Table2[[#This Row],[Total Cost]]-Table2[[#This Row],[Discount]]</f>
        <v>414411.55</v>
      </c>
      <c r="M223" s="38">
        <f>Table2[[#This Row],[Total Revenue ]]-Table2[[#This Row],[Discount Amount]]</f>
        <v>550559.44999999995</v>
      </c>
      <c r="N223" s="38" t="str">
        <f>IF(Table2[[#This Row],[Profit/Loss]]&gt;0,"Profit","Loss")</f>
        <v>Profit</v>
      </c>
    </row>
    <row r="224" spans="1:14" x14ac:dyDescent="0.25">
      <c r="A224">
        <v>223</v>
      </c>
      <c r="B224" t="s">
        <v>413</v>
      </c>
      <c r="C224">
        <v>23</v>
      </c>
      <c r="D2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24" t="s">
        <v>192</v>
      </c>
      <c r="F224">
        <v>1856</v>
      </c>
      <c r="G224">
        <v>303</v>
      </c>
      <c r="H224">
        <v>374</v>
      </c>
      <c r="I224">
        <f>Table2[[#This Row],[Quantity]]*Table2[[#This Row],[Cost]]</f>
        <v>562368</v>
      </c>
      <c r="J224">
        <f>Table2[[#This Row],[Quantity]]*Table2[[#This Row],[Price]]</f>
        <v>694144</v>
      </c>
      <c r="K224">
        <f>IF(Table2[[#This Row],[Quantity]]&lt;1000,0,IF(Table2[[#This Row],[Quantity]]&gt;1000,Table2[[#This Row],[Quantity]]*15%,IF(Table2[[#This Row],[Quantity]]&gt;1500,Table2[[#This Row],[Quantity]]*20%,Table2[[#This Row],[Quantity]]*25%)))</f>
        <v>278.39999999999998</v>
      </c>
      <c r="L224" s="38">
        <f>Table2[[#This Row],[Total Cost]]-Table2[[#This Row],[Discount]]</f>
        <v>562089.6</v>
      </c>
      <c r="M224" s="38">
        <f>Table2[[#This Row],[Total Revenue ]]-Table2[[#This Row],[Discount Amount]]</f>
        <v>132054.40000000002</v>
      </c>
      <c r="N224" s="38" t="str">
        <f>IF(Table2[[#This Row],[Profit/Loss]]&gt;0,"Profit","Loss")</f>
        <v>Profit</v>
      </c>
    </row>
    <row r="225" spans="1:14" x14ac:dyDescent="0.25">
      <c r="A225">
        <v>224</v>
      </c>
      <c r="B225" t="s">
        <v>414</v>
      </c>
      <c r="C225">
        <v>33</v>
      </c>
      <c r="D2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25" t="s">
        <v>192</v>
      </c>
      <c r="F225">
        <v>1627</v>
      </c>
      <c r="G225">
        <v>328</v>
      </c>
      <c r="H225">
        <v>241</v>
      </c>
      <c r="I225">
        <f>Table2[[#This Row],[Quantity]]*Table2[[#This Row],[Cost]]</f>
        <v>533656</v>
      </c>
      <c r="J225">
        <f>Table2[[#This Row],[Quantity]]*Table2[[#This Row],[Price]]</f>
        <v>392107</v>
      </c>
      <c r="K225">
        <f>IF(Table2[[#This Row],[Quantity]]&lt;1000,0,IF(Table2[[#This Row],[Quantity]]&gt;1000,Table2[[#This Row],[Quantity]]*15%,IF(Table2[[#This Row],[Quantity]]&gt;1500,Table2[[#This Row],[Quantity]]*20%,Table2[[#This Row],[Quantity]]*25%)))</f>
        <v>244.04999999999998</v>
      </c>
      <c r="L225" s="38">
        <f>Table2[[#This Row],[Total Cost]]-Table2[[#This Row],[Discount]]</f>
        <v>533411.94999999995</v>
      </c>
      <c r="M225" s="38">
        <f>Table2[[#This Row],[Total Revenue ]]-Table2[[#This Row],[Discount Amount]]</f>
        <v>-141304.94999999995</v>
      </c>
      <c r="N225" s="38" t="str">
        <f>IF(Table2[[#This Row],[Profit/Loss]]&gt;0,"Profit","Loss")</f>
        <v>Loss</v>
      </c>
    </row>
    <row r="226" spans="1:14" x14ac:dyDescent="0.25">
      <c r="A226">
        <v>225</v>
      </c>
      <c r="B226" t="s">
        <v>415</v>
      </c>
      <c r="C226">
        <v>48</v>
      </c>
      <c r="D2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26" t="s">
        <v>192</v>
      </c>
      <c r="F226">
        <v>1295</v>
      </c>
      <c r="G226">
        <v>309</v>
      </c>
      <c r="H226">
        <v>274</v>
      </c>
      <c r="I226">
        <f>Table2[[#This Row],[Quantity]]*Table2[[#This Row],[Cost]]</f>
        <v>400155</v>
      </c>
      <c r="J226">
        <f>Table2[[#This Row],[Quantity]]*Table2[[#This Row],[Price]]</f>
        <v>354830</v>
      </c>
      <c r="K226">
        <f>IF(Table2[[#This Row],[Quantity]]&lt;1000,0,IF(Table2[[#This Row],[Quantity]]&gt;1000,Table2[[#This Row],[Quantity]]*15%,IF(Table2[[#This Row],[Quantity]]&gt;1500,Table2[[#This Row],[Quantity]]*20%,Table2[[#This Row],[Quantity]]*25%)))</f>
        <v>194.25</v>
      </c>
      <c r="L226" s="38">
        <f>Table2[[#This Row],[Total Cost]]-Table2[[#This Row],[Discount]]</f>
        <v>399960.75</v>
      </c>
      <c r="M226" s="38">
        <f>Table2[[#This Row],[Total Revenue ]]-Table2[[#This Row],[Discount Amount]]</f>
        <v>-45130.75</v>
      </c>
      <c r="N226" s="38" t="str">
        <f>IF(Table2[[#This Row],[Profit/Loss]]&gt;0,"Profit","Loss")</f>
        <v>Loss</v>
      </c>
    </row>
    <row r="227" spans="1:14" x14ac:dyDescent="0.25">
      <c r="A227">
        <v>226</v>
      </c>
      <c r="B227" t="s">
        <v>416</v>
      </c>
      <c r="C227">
        <v>67</v>
      </c>
      <c r="D2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27" t="s">
        <v>190</v>
      </c>
      <c r="F227">
        <v>1998</v>
      </c>
      <c r="G227">
        <v>275</v>
      </c>
      <c r="H227">
        <v>431</v>
      </c>
      <c r="I227">
        <f>Table2[[#This Row],[Quantity]]*Table2[[#This Row],[Cost]]</f>
        <v>549450</v>
      </c>
      <c r="J227">
        <f>Table2[[#This Row],[Quantity]]*Table2[[#This Row],[Price]]</f>
        <v>861138</v>
      </c>
      <c r="K227">
        <f>IF(Table2[[#This Row],[Quantity]]&lt;1000,0,IF(Table2[[#This Row],[Quantity]]&gt;1000,Table2[[#This Row],[Quantity]]*15%,IF(Table2[[#This Row],[Quantity]]&gt;1500,Table2[[#This Row],[Quantity]]*20%,Table2[[#This Row],[Quantity]]*25%)))</f>
        <v>299.7</v>
      </c>
      <c r="L227" s="38">
        <f>Table2[[#This Row],[Total Cost]]-Table2[[#This Row],[Discount]]</f>
        <v>549150.30000000005</v>
      </c>
      <c r="M227" s="38">
        <f>Table2[[#This Row],[Total Revenue ]]-Table2[[#This Row],[Discount Amount]]</f>
        <v>311987.69999999995</v>
      </c>
      <c r="N227" s="38" t="str">
        <f>IF(Table2[[#This Row],[Profit/Loss]]&gt;0,"Profit","Loss")</f>
        <v>Profit</v>
      </c>
    </row>
    <row r="228" spans="1:14" x14ac:dyDescent="0.25">
      <c r="A228">
        <v>227</v>
      </c>
      <c r="B228" t="s">
        <v>417</v>
      </c>
      <c r="C228">
        <v>43</v>
      </c>
      <c r="D2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28" t="s">
        <v>192</v>
      </c>
      <c r="F228">
        <v>1878</v>
      </c>
      <c r="G228">
        <v>202</v>
      </c>
      <c r="H228">
        <v>217</v>
      </c>
      <c r="I228">
        <f>Table2[[#This Row],[Quantity]]*Table2[[#This Row],[Cost]]</f>
        <v>379356</v>
      </c>
      <c r="J228">
        <f>Table2[[#This Row],[Quantity]]*Table2[[#This Row],[Price]]</f>
        <v>407526</v>
      </c>
      <c r="K228">
        <f>IF(Table2[[#This Row],[Quantity]]&lt;1000,0,IF(Table2[[#This Row],[Quantity]]&gt;1000,Table2[[#This Row],[Quantity]]*15%,IF(Table2[[#This Row],[Quantity]]&gt;1500,Table2[[#This Row],[Quantity]]*20%,Table2[[#This Row],[Quantity]]*25%)))</f>
        <v>281.7</v>
      </c>
      <c r="L228" s="38">
        <f>Table2[[#This Row],[Total Cost]]-Table2[[#This Row],[Discount]]</f>
        <v>379074.3</v>
      </c>
      <c r="M228" s="38">
        <f>Table2[[#This Row],[Total Revenue ]]-Table2[[#This Row],[Discount Amount]]</f>
        <v>28451.700000000012</v>
      </c>
      <c r="N228" s="38" t="str">
        <f>IF(Table2[[#This Row],[Profit/Loss]]&gt;0,"Profit","Loss")</f>
        <v>Profit</v>
      </c>
    </row>
    <row r="229" spans="1:14" x14ac:dyDescent="0.25">
      <c r="A229">
        <v>228</v>
      </c>
      <c r="B229" t="s">
        <v>418</v>
      </c>
      <c r="C229">
        <v>85</v>
      </c>
      <c r="D2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29" t="s">
        <v>190</v>
      </c>
      <c r="F229">
        <v>1938</v>
      </c>
      <c r="G229">
        <v>259</v>
      </c>
      <c r="H229">
        <v>267</v>
      </c>
      <c r="I229">
        <f>Table2[[#This Row],[Quantity]]*Table2[[#This Row],[Cost]]</f>
        <v>501942</v>
      </c>
      <c r="J229">
        <f>Table2[[#This Row],[Quantity]]*Table2[[#This Row],[Price]]</f>
        <v>517446</v>
      </c>
      <c r="K229">
        <f>IF(Table2[[#This Row],[Quantity]]&lt;1000,0,IF(Table2[[#This Row],[Quantity]]&gt;1000,Table2[[#This Row],[Quantity]]*15%,IF(Table2[[#This Row],[Quantity]]&gt;1500,Table2[[#This Row],[Quantity]]*20%,Table2[[#This Row],[Quantity]]*25%)))</f>
        <v>290.7</v>
      </c>
      <c r="L229" s="38">
        <f>Table2[[#This Row],[Total Cost]]-Table2[[#This Row],[Discount]]</f>
        <v>501651.3</v>
      </c>
      <c r="M229" s="38">
        <f>Table2[[#This Row],[Total Revenue ]]-Table2[[#This Row],[Discount Amount]]</f>
        <v>15794.700000000012</v>
      </c>
      <c r="N229" s="38" t="str">
        <f>IF(Table2[[#This Row],[Profit/Loss]]&gt;0,"Profit","Loss")</f>
        <v>Profit</v>
      </c>
    </row>
    <row r="230" spans="1:14" x14ac:dyDescent="0.25">
      <c r="A230">
        <v>229</v>
      </c>
      <c r="B230" t="s">
        <v>419</v>
      </c>
      <c r="C230">
        <v>57</v>
      </c>
      <c r="D2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30" t="s">
        <v>190</v>
      </c>
      <c r="F230">
        <v>1833</v>
      </c>
      <c r="G230">
        <v>342</v>
      </c>
      <c r="H230">
        <v>349</v>
      </c>
      <c r="I230">
        <f>Table2[[#This Row],[Quantity]]*Table2[[#This Row],[Cost]]</f>
        <v>626886</v>
      </c>
      <c r="J230">
        <f>Table2[[#This Row],[Quantity]]*Table2[[#This Row],[Price]]</f>
        <v>639717</v>
      </c>
      <c r="K230">
        <f>IF(Table2[[#This Row],[Quantity]]&lt;1000,0,IF(Table2[[#This Row],[Quantity]]&gt;1000,Table2[[#This Row],[Quantity]]*15%,IF(Table2[[#This Row],[Quantity]]&gt;1500,Table2[[#This Row],[Quantity]]*20%,Table2[[#This Row],[Quantity]]*25%)))</f>
        <v>274.95</v>
      </c>
      <c r="L230" s="38">
        <f>Table2[[#This Row],[Total Cost]]-Table2[[#This Row],[Discount]]</f>
        <v>626611.05000000005</v>
      </c>
      <c r="M230" s="38">
        <f>Table2[[#This Row],[Total Revenue ]]-Table2[[#This Row],[Discount Amount]]</f>
        <v>13105.949999999953</v>
      </c>
      <c r="N230" s="38" t="str">
        <f>IF(Table2[[#This Row],[Profit/Loss]]&gt;0,"Profit","Loss")</f>
        <v>Profit</v>
      </c>
    </row>
    <row r="231" spans="1:14" x14ac:dyDescent="0.25">
      <c r="A231">
        <v>230</v>
      </c>
      <c r="B231" t="s">
        <v>420</v>
      </c>
      <c r="C231">
        <v>40</v>
      </c>
      <c r="D2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31" t="s">
        <v>192</v>
      </c>
      <c r="F231">
        <v>1580</v>
      </c>
      <c r="G231">
        <v>282</v>
      </c>
      <c r="H231">
        <v>238</v>
      </c>
      <c r="I231">
        <f>Table2[[#This Row],[Quantity]]*Table2[[#This Row],[Cost]]</f>
        <v>445560</v>
      </c>
      <c r="J231">
        <f>Table2[[#This Row],[Quantity]]*Table2[[#This Row],[Price]]</f>
        <v>376040</v>
      </c>
      <c r="K231">
        <f>IF(Table2[[#This Row],[Quantity]]&lt;1000,0,IF(Table2[[#This Row],[Quantity]]&gt;1000,Table2[[#This Row],[Quantity]]*15%,IF(Table2[[#This Row],[Quantity]]&gt;1500,Table2[[#This Row],[Quantity]]*20%,Table2[[#This Row],[Quantity]]*25%)))</f>
        <v>237</v>
      </c>
      <c r="L231" s="38">
        <f>Table2[[#This Row],[Total Cost]]-Table2[[#This Row],[Discount]]</f>
        <v>445323</v>
      </c>
      <c r="M231" s="38">
        <f>Table2[[#This Row],[Total Revenue ]]-Table2[[#This Row],[Discount Amount]]</f>
        <v>-69283</v>
      </c>
      <c r="N231" s="38" t="str">
        <f>IF(Table2[[#This Row],[Profit/Loss]]&gt;0,"Profit","Loss")</f>
        <v>Loss</v>
      </c>
    </row>
    <row r="232" spans="1:14" x14ac:dyDescent="0.25">
      <c r="A232">
        <v>231</v>
      </c>
      <c r="B232" t="s">
        <v>421</v>
      </c>
      <c r="C232">
        <v>34</v>
      </c>
      <c r="D2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32" t="s">
        <v>190</v>
      </c>
      <c r="F232">
        <v>2467</v>
      </c>
      <c r="G232">
        <v>324</v>
      </c>
      <c r="H232">
        <v>530</v>
      </c>
      <c r="I232">
        <f>Table2[[#This Row],[Quantity]]*Table2[[#This Row],[Cost]]</f>
        <v>799308</v>
      </c>
      <c r="J232">
        <f>Table2[[#This Row],[Quantity]]*Table2[[#This Row],[Price]]</f>
        <v>1307510</v>
      </c>
      <c r="K232">
        <f>IF(Table2[[#This Row],[Quantity]]&lt;1000,0,IF(Table2[[#This Row],[Quantity]]&gt;1000,Table2[[#This Row],[Quantity]]*15%,IF(Table2[[#This Row],[Quantity]]&gt;1500,Table2[[#This Row],[Quantity]]*20%,Table2[[#This Row],[Quantity]]*25%)))</f>
        <v>370.05</v>
      </c>
      <c r="L232" s="38">
        <f>Table2[[#This Row],[Total Cost]]-Table2[[#This Row],[Discount]]</f>
        <v>798937.95</v>
      </c>
      <c r="M232" s="38">
        <f>Table2[[#This Row],[Total Revenue ]]-Table2[[#This Row],[Discount Amount]]</f>
        <v>508572.05000000005</v>
      </c>
      <c r="N232" s="38" t="str">
        <f>IF(Table2[[#This Row],[Profit/Loss]]&gt;0,"Profit","Loss")</f>
        <v>Profit</v>
      </c>
    </row>
    <row r="233" spans="1:14" x14ac:dyDescent="0.25">
      <c r="A233">
        <v>232</v>
      </c>
      <c r="B233" t="s">
        <v>422</v>
      </c>
      <c r="C233">
        <v>64</v>
      </c>
      <c r="D2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33" t="s">
        <v>190</v>
      </c>
      <c r="F233">
        <v>1916</v>
      </c>
      <c r="G233">
        <v>315</v>
      </c>
      <c r="H233">
        <v>382</v>
      </c>
      <c r="I233">
        <f>Table2[[#This Row],[Quantity]]*Table2[[#This Row],[Cost]]</f>
        <v>603540</v>
      </c>
      <c r="J233">
        <f>Table2[[#This Row],[Quantity]]*Table2[[#This Row],[Price]]</f>
        <v>731912</v>
      </c>
      <c r="K233">
        <f>IF(Table2[[#This Row],[Quantity]]&lt;1000,0,IF(Table2[[#This Row],[Quantity]]&gt;1000,Table2[[#This Row],[Quantity]]*15%,IF(Table2[[#This Row],[Quantity]]&gt;1500,Table2[[#This Row],[Quantity]]*20%,Table2[[#This Row],[Quantity]]*25%)))</f>
        <v>287.39999999999998</v>
      </c>
      <c r="L233" s="38">
        <f>Table2[[#This Row],[Total Cost]]-Table2[[#This Row],[Discount]]</f>
        <v>603252.6</v>
      </c>
      <c r="M233" s="38">
        <f>Table2[[#This Row],[Total Revenue ]]-Table2[[#This Row],[Discount Amount]]</f>
        <v>128659.40000000002</v>
      </c>
      <c r="N233" s="38" t="str">
        <f>IF(Table2[[#This Row],[Profit/Loss]]&gt;0,"Profit","Loss")</f>
        <v>Profit</v>
      </c>
    </row>
    <row r="234" spans="1:14" x14ac:dyDescent="0.25">
      <c r="A234">
        <v>233</v>
      </c>
      <c r="B234" t="s">
        <v>423</v>
      </c>
      <c r="C234">
        <v>69</v>
      </c>
      <c r="D2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34" t="s">
        <v>190</v>
      </c>
      <c r="F234">
        <v>1818</v>
      </c>
      <c r="G234">
        <v>198</v>
      </c>
      <c r="H234">
        <v>240</v>
      </c>
      <c r="I234">
        <f>Table2[[#This Row],[Quantity]]*Table2[[#This Row],[Cost]]</f>
        <v>359964</v>
      </c>
      <c r="J234">
        <f>Table2[[#This Row],[Quantity]]*Table2[[#This Row],[Price]]</f>
        <v>436320</v>
      </c>
      <c r="K234">
        <f>IF(Table2[[#This Row],[Quantity]]&lt;1000,0,IF(Table2[[#This Row],[Quantity]]&gt;1000,Table2[[#This Row],[Quantity]]*15%,IF(Table2[[#This Row],[Quantity]]&gt;1500,Table2[[#This Row],[Quantity]]*20%,Table2[[#This Row],[Quantity]]*25%)))</f>
        <v>272.7</v>
      </c>
      <c r="L234" s="38">
        <f>Table2[[#This Row],[Total Cost]]-Table2[[#This Row],[Discount]]</f>
        <v>359691.3</v>
      </c>
      <c r="M234" s="38">
        <f>Table2[[#This Row],[Total Revenue ]]-Table2[[#This Row],[Discount Amount]]</f>
        <v>76628.700000000012</v>
      </c>
      <c r="N234" s="38" t="str">
        <f>IF(Table2[[#This Row],[Profit/Loss]]&gt;0,"Profit","Loss")</f>
        <v>Profit</v>
      </c>
    </row>
    <row r="235" spans="1:14" x14ac:dyDescent="0.25">
      <c r="A235">
        <v>234</v>
      </c>
      <c r="B235" t="s">
        <v>424</v>
      </c>
      <c r="C235">
        <v>28</v>
      </c>
      <c r="D2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35" t="s">
        <v>192</v>
      </c>
      <c r="F235">
        <v>2330</v>
      </c>
      <c r="G235">
        <v>111</v>
      </c>
      <c r="H235">
        <v>363</v>
      </c>
      <c r="I235">
        <f>Table2[[#This Row],[Quantity]]*Table2[[#This Row],[Cost]]</f>
        <v>258630</v>
      </c>
      <c r="J235">
        <f>Table2[[#This Row],[Quantity]]*Table2[[#This Row],[Price]]</f>
        <v>845790</v>
      </c>
      <c r="K235">
        <f>IF(Table2[[#This Row],[Quantity]]&lt;1000,0,IF(Table2[[#This Row],[Quantity]]&gt;1000,Table2[[#This Row],[Quantity]]*15%,IF(Table2[[#This Row],[Quantity]]&gt;1500,Table2[[#This Row],[Quantity]]*20%,Table2[[#This Row],[Quantity]]*25%)))</f>
        <v>349.5</v>
      </c>
      <c r="L235" s="38">
        <f>Table2[[#This Row],[Total Cost]]-Table2[[#This Row],[Discount]]</f>
        <v>258280.5</v>
      </c>
      <c r="M235" s="38">
        <f>Table2[[#This Row],[Total Revenue ]]-Table2[[#This Row],[Discount Amount]]</f>
        <v>587509.5</v>
      </c>
      <c r="N235" s="38" t="str">
        <f>IF(Table2[[#This Row],[Profit/Loss]]&gt;0,"Profit","Loss")</f>
        <v>Profit</v>
      </c>
    </row>
    <row r="236" spans="1:14" x14ac:dyDescent="0.25">
      <c r="A236">
        <v>235</v>
      </c>
      <c r="B236" t="s">
        <v>425</v>
      </c>
      <c r="C236">
        <v>55</v>
      </c>
      <c r="D2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36" t="s">
        <v>190</v>
      </c>
      <c r="F236">
        <v>1725</v>
      </c>
      <c r="G236">
        <v>374</v>
      </c>
      <c r="H236">
        <v>306</v>
      </c>
      <c r="I236">
        <f>Table2[[#This Row],[Quantity]]*Table2[[#This Row],[Cost]]</f>
        <v>645150</v>
      </c>
      <c r="J236">
        <f>Table2[[#This Row],[Quantity]]*Table2[[#This Row],[Price]]</f>
        <v>527850</v>
      </c>
      <c r="K236">
        <f>IF(Table2[[#This Row],[Quantity]]&lt;1000,0,IF(Table2[[#This Row],[Quantity]]&gt;1000,Table2[[#This Row],[Quantity]]*15%,IF(Table2[[#This Row],[Quantity]]&gt;1500,Table2[[#This Row],[Quantity]]*20%,Table2[[#This Row],[Quantity]]*25%)))</f>
        <v>258.75</v>
      </c>
      <c r="L236" s="38">
        <f>Table2[[#This Row],[Total Cost]]-Table2[[#This Row],[Discount]]</f>
        <v>644891.25</v>
      </c>
      <c r="M236" s="38">
        <f>Table2[[#This Row],[Total Revenue ]]-Table2[[#This Row],[Discount Amount]]</f>
        <v>-117041.25</v>
      </c>
      <c r="N236" s="38" t="str">
        <f>IF(Table2[[#This Row],[Profit/Loss]]&gt;0,"Profit","Loss")</f>
        <v>Loss</v>
      </c>
    </row>
    <row r="237" spans="1:14" x14ac:dyDescent="0.25">
      <c r="A237">
        <v>236</v>
      </c>
      <c r="B237" t="s">
        <v>426</v>
      </c>
      <c r="C237">
        <v>62</v>
      </c>
      <c r="D2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37" t="s">
        <v>190</v>
      </c>
      <c r="F237">
        <v>2339</v>
      </c>
      <c r="G237">
        <v>307</v>
      </c>
      <c r="H237">
        <v>306</v>
      </c>
      <c r="I237">
        <f>Table2[[#This Row],[Quantity]]*Table2[[#This Row],[Cost]]</f>
        <v>718073</v>
      </c>
      <c r="J237">
        <f>Table2[[#This Row],[Quantity]]*Table2[[#This Row],[Price]]</f>
        <v>715734</v>
      </c>
      <c r="K237">
        <f>IF(Table2[[#This Row],[Quantity]]&lt;1000,0,IF(Table2[[#This Row],[Quantity]]&gt;1000,Table2[[#This Row],[Quantity]]*15%,IF(Table2[[#This Row],[Quantity]]&gt;1500,Table2[[#This Row],[Quantity]]*20%,Table2[[#This Row],[Quantity]]*25%)))</f>
        <v>350.84999999999997</v>
      </c>
      <c r="L237" s="38">
        <f>Table2[[#This Row],[Total Cost]]-Table2[[#This Row],[Discount]]</f>
        <v>717722.15</v>
      </c>
      <c r="M237" s="38">
        <f>Table2[[#This Row],[Total Revenue ]]-Table2[[#This Row],[Discount Amount]]</f>
        <v>-1988.1500000000233</v>
      </c>
      <c r="N237" s="38" t="str">
        <f>IF(Table2[[#This Row],[Profit/Loss]]&gt;0,"Profit","Loss")</f>
        <v>Loss</v>
      </c>
    </row>
    <row r="238" spans="1:14" x14ac:dyDescent="0.25">
      <c r="A238">
        <v>237</v>
      </c>
      <c r="B238" t="s">
        <v>427</v>
      </c>
      <c r="C238">
        <v>62</v>
      </c>
      <c r="D2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38" t="s">
        <v>192</v>
      </c>
      <c r="F238">
        <v>1075</v>
      </c>
      <c r="G238">
        <v>158</v>
      </c>
      <c r="H238">
        <v>434</v>
      </c>
      <c r="I238">
        <f>Table2[[#This Row],[Quantity]]*Table2[[#This Row],[Cost]]</f>
        <v>169850</v>
      </c>
      <c r="J238">
        <f>Table2[[#This Row],[Quantity]]*Table2[[#This Row],[Price]]</f>
        <v>466550</v>
      </c>
      <c r="K238">
        <f>IF(Table2[[#This Row],[Quantity]]&lt;1000,0,IF(Table2[[#This Row],[Quantity]]&gt;1000,Table2[[#This Row],[Quantity]]*15%,IF(Table2[[#This Row],[Quantity]]&gt;1500,Table2[[#This Row],[Quantity]]*20%,Table2[[#This Row],[Quantity]]*25%)))</f>
        <v>161.25</v>
      </c>
      <c r="L238" s="38">
        <f>Table2[[#This Row],[Total Cost]]-Table2[[#This Row],[Discount]]</f>
        <v>169688.75</v>
      </c>
      <c r="M238" s="38">
        <f>Table2[[#This Row],[Total Revenue ]]-Table2[[#This Row],[Discount Amount]]</f>
        <v>296861.25</v>
      </c>
      <c r="N238" s="38" t="str">
        <f>IF(Table2[[#This Row],[Profit/Loss]]&gt;0,"Profit","Loss")</f>
        <v>Profit</v>
      </c>
    </row>
    <row r="239" spans="1:14" x14ac:dyDescent="0.25">
      <c r="A239">
        <v>238</v>
      </c>
      <c r="B239" t="s">
        <v>428</v>
      </c>
      <c r="C239">
        <v>51</v>
      </c>
      <c r="D2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39" t="s">
        <v>192</v>
      </c>
      <c r="F239">
        <v>1972</v>
      </c>
      <c r="G239">
        <v>393</v>
      </c>
      <c r="H239">
        <v>273</v>
      </c>
      <c r="I239">
        <f>Table2[[#This Row],[Quantity]]*Table2[[#This Row],[Cost]]</f>
        <v>774996</v>
      </c>
      <c r="J239">
        <f>Table2[[#This Row],[Quantity]]*Table2[[#This Row],[Price]]</f>
        <v>538356</v>
      </c>
      <c r="K239">
        <f>IF(Table2[[#This Row],[Quantity]]&lt;1000,0,IF(Table2[[#This Row],[Quantity]]&gt;1000,Table2[[#This Row],[Quantity]]*15%,IF(Table2[[#This Row],[Quantity]]&gt;1500,Table2[[#This Row],[Quantity]]*20%,Table2[[#This Row],[Quantity]]*25%)))</f>
        <v>295.8</v>
      </c>
      <c r="L239" s="38">
        <f>Table2[[#This Row],[Total Cost]]-Table2[[#This Row],[Discount]]</f>
        <v>774700.2</v>
      </c>
      <c r="M239" s="38">
        <f>Table2[[#This Row],[Total Revenue ]]-Table2[[#This Row],[Discount Amount]]</f>
        <v>-236344.19999999995</v>
      </c>
      <c r="N239" s="38" t="str">
        <f>IF(Table2[[#This Row],[Profit/Loss]]&gt;0,"Profit","Loss")</f>
        <v>Loss</v>
      </c>
    </row>
    <row r="240" spans="1:14" x14ac:dyDescent="0.25">
      <c r="A240">
        <v>239</v>
      </c>
      <c r="B240" t="s">
        <v>429</v>
      </c>
      <c r="C240">
        <v>82</v>
      </c>
      <c r="D2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40" t="s">
        <v>190</v>
      </c>
      <c r="F240">
        <v>1663</v>
      </c>
      <c r="G240">
        <v>147</v>
      </c>
      <c r="H240">
        <v>215</v>
      </c>
      <c r="I240">
        <f>Table2[[#This Row],[Quantity]]*Table2[[#This Row],[Cost]]</f>
        <v>244461</v>
      </c>
      <c r="J240">
        <f>Table2[[#This Row],[Quantity]]*Table2[[#This Row],[Price]]</f>
        <v>357545</v>
      </c>
      <c r="K240">
        <f>IF(Table2[[#This Row],[Quantity]]&lt;1000,0,IF(Table2[[#This Row],[Quantity]]&gt;1000,Table2[[#This Row],[Quantity]]*15%,IF(Table2[[#This Row],[Quantity]]&gt;1500,Table2[[#This Row],[Quantity]]*20%,Table2[[#This Row],[Quantity]]*25%)))</f>
        <v>249.45</v>
      </c>
      <c r="L240" s="38">
        <f>Table2[[#This Row],[Total Cost]]-Table2[[#This Row],[Discount]]</f>
        <v>244211.55</v>
      </c>
      <c r="M240" s="38">
        <f>Table2[[#This Row],[Total Revenue ]]-Table2[[#This Row],[Discount Amount]]</f>
        <v>113333.45000000001</v>
      </c>
      <c r="N240" s="38" t="str">
        <f>IF(Table2[[#This Row],[Profit/Loss]]&gt;0,"Profit","Loss")</f>
        <v>Profit</v>
      </c>
    </row>
    <row r="241" spans="1:14" x14ac:dyDescent="0.25">
      <c r="A241">
        <v>240</v>
      </c>
      <c r="B241" t="s">
        <v>430</v>
      </c>
      <c r="C241">
        <v>67</v>
      </c>
      <c r="D2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41" t="s">
        <v>192</v>
      </c>
      <c r="F241">
        <v>2109</v>
      </c>
      <c r="G241">
        <v>258</v>
      </c>
      <c r="H241">
        <v>483</v>
      </c>
      <c r="I241">
        <f>Table2[[#This Row],[Quantity]]*Table2[[#This Row],[Cost]]</f>
        <v>544122</v>
      </c>
      <c r="J241">
        <f>Table2[[#This Row],[Quantity]]*Table2[[#This Row],[Price]]</f>
        <v>1018647</v>
      </c>
      <c r="K241">
        <f>IF(Table2[[#This Row],[Quantity]]&lt;1000,0,IF(Table2[[#This Row],[Quantity]]&gt;1000,Table2[[#This Row],[Quantity]]*15%,IF(Table2[[#This Row],[Quantity]]&gt;1500,Table2[[#This Row],[Quantity]]*20%,Table2[[#This Row],[Quantity]]*25%)))</f>
        <v>316.34999999999997</v>
      </c>
      <c r="L241" s="38">
        <f>Table2[[#This Row],[Total Cost]]-Table2[[#This Row],[Discount]]</f>
        <v>543805.65</v>
      </c>
      <c r="M241" s="38">
        <f>Table2[[#This Row],[Total Revenue ]]-Table2[[#This Row],[Discount Amount]]</f>
        <v>474841.35</v>
      </c>
      <c r="N241" s="38" t="str">
        <f>IF(Table2[[#This Row],[Profit/Loss]]&gt;0,"Profit","Loss")</f>
        <v>Profit</v>
      </c>
    </row>
    <row r="242" spans="1:14" x14ac:dyDescent="0.25">
      <c r="A242">
        <v>241</v>
      </c>
      <c r="B242" t="s">
        <v>431</v>
      </c>
      <c r="C242">
        <v>51</v>
      </c>
      <c r="D2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42" t="s">
        <v>190</v>
      </c>
      <c r="F242">
        <v>2207</v>
      </c>
      <c r="G242">
        <v>146</v>
      </c>
      <c r="H242">
        <v>230</v>
      </c>
      <c r="I242">
        <f>Table2[[#This Row],[Quantity]]*Table2[[#This Row],[Cost]]</f>
        <v>322222</v>
      </c>
      <c r="J242">
        <f>Table2[[#This Row],[Quantity]]*Table2[[#This Row],[Price]]</f>
        <v>507610</v>
      </c>
      <c r="K242">
        <f>IF(Table2[[#This Row],[Quantity]]&lt;1000,0,IF(Table2[[#This Row],[Quantity]]&gt;1000,Table2[[#This Row],[Quantity]]*15%,IF(Table2[[#This Row],[Quantity]]&gt;1500,Table2[[#This Row],[Quantity]]*20%,Table2[[#This Row],[Quantity]]*25%)))</f>
        <v>331.05</v>
      </c>
      <c r="L242" s="38">
        <f>Table2[[#This Row],[Total Cost]]-Table2[[#This Row],[Discount]]</f>
        <v>321890.95</v>
      </c>
      <c r="M242" s="38">
        <f>Table2[[#This Row],[Total Revenue ]]-Table2[[#This Row],[Discount Amount]]</f>
        <v>185719.05</v>
      </c>
      <c r="N242" s="38" t="str">
        <f>IF(Table2[[#This Row],[Profit/Loss]]&gt;0,"Profit","Loss")</f>
        <v>Profit</v>
      </c>
    </row>
    <row r="243" spans="1:14" x14ac:dyDescent="0.25">
      <c r="A243">
        <v>242</v>
      </c>
      <c r="B243" t="s">
        <v>432</v>
      </c>
      <c r="C243">
        <v>48</v>
      </c>
      <c r="D2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43" t="s">
        <v>190</v>
      </c>
      <c r="F243">
        <v>2089</v>
      </c>
      <c r="G243">
        <v>329</v>
      </c>
      <c r="H243">
        <v>444</v>
      </c>
      <c r="I243">
        <f>Table2[[#This Row],[Quantity]]*Table2[[#This Row],[Cost]]</f>
        <v>687281</v>
      </c>
      <c r="J243">
        <f>Table2[[#This Row],[Quantity]]*Table2[[#This Row],[Price]]</f>
        <v>927516</v>
      </c>
      <c r="K243">
        <f>IF(Table2[[#This Row],[Quantity]]&lt;1000,0,IF(Table2[[#This Row],[Quantity]]&gt;1000,Table2[[#This Row],[Quantity]]*15%,IF(Table2[[#This Row],[Quantity]]&gt;1500,Table2[[#This Row],[Quantity]]*20%,Table2[[#This Row],[Quantity]]*25%)))</f>
        <v>313.34999999999997</v>
      </c>
      <c r="L243" s="38">
        <f>Table2[[#This Row],[Total Cost]]-Table2[[#This Row],[Discount]]</f>
        <v>686967.65</v>
      </c>
      <c r="M243" s="38">
        <f>Table2[[#This Row],[Total Revenue ]]-Table2[[#This Row],[Discount Amount]]</f>
        <v>240548.34999999998</v>
      </c>
      <c r="N243" s="38" t="str">
        <f>IF(Table2[[#This Row],[Profit/Loss]]&gt;0,"Profit","Loss")</f>
        <v>Profit</v>
      </c>
    </row>
    <row r="244" spans="1:14" x14ac:dyDescent="0.25">
      <c r="A244">
        <v>243</v>
      </c>
      <c r="B244" t="s">
        <v>433</v>
      </c>
      <c r="C244">
        <v>76</v>
      </c>
      <c r="D2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44" t="s">
        <v>192</v>
      </c>
      <c r="F244">
        <v>1636</v>
      </c>
      <c r="G244">
        <v>344</v>
      </c>
      <c r="H244">
        <v>389</v>
      </c>
      <c r="I244">
        <f>Table2[[#This Row],[Quantity]]*Table2[[#This Row],[Cost]]</f>
        <v>562784</v>
      </c>
      <c r="J244">
        <f>Table2[[#This Row],[Quantity]]*Table2[[#This Row],[Price]]</f>
        <v>636404</v>
      </c>
      <c r="K244">
        <f>IF(Table2[[#This Row],[Quantity]]&lt;1000,0,IF(Table2[[#This Row],[Quantity]]&gt;1000,Table2[[#This Row],[Quantity]]*15%,IF(Table2[[#This Row],[Quantity]]&gt;1500,Table2[[#This Row],[Quantity]]*20%,Table2[[#This Row],[Quantity]]*25%)))</f>
        <v>245.39999999999998</v>
      </c>
      <c r="L244" s="38">
        <f>Table2[[#This Row],[Total Cost]]-Table2[[#This Row],[Discount]]</f>
        <v>562538.6</v>
      </c>
      <c r="M244" s="38">
        <f>Table2[[#This Row],[Total Revenue ]]-Table2[[#This Row],[Discount Amount]]</f>
        <v>73865.400000000023</v>
      </c>
      <c r="N244" s="38" t="str">
        <f>IF(Table2[[#This Row],[Profit/Loss]]&gt;0,"Profit","Loss")</f>
        <v>Profit</v>
      </c>
    </row>
    <row r="245" spans="1:14" x14ac:dyDescent="0.25">
      <c r="A245">
        <v>244</v>
      </c>
      <c r="B245" t="s">
        <v>434</v>
      </c>
      <c r="C245">
        <v>34</v>
      </c>
      <c r="D2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45" t="s">
        <v>190</v>
      </c>
      <c r="F245">
        <v>1753</v>
      </c>
      <c r="G245">
        <v>345</v>
      </c>
      <c r="H245">
        <v>511</v>
      </c>
      <c r="I245">
        <f>Table2[[#This Row],[Quantity]]*Table2[[#This Row],[Cost]]</f>
        <v>604785</v>
      </c>
      <c r="J245">
        <f>Table2[[#This Row],[Quantity]]*Table2[[#This Row],[Price]]</f>
        <v>895783</v>
      </c>
      <c r="K245">
        <f>IF(Table2[[#This Row],[Quantity]]&lt;1000,0,IF(Table2[[#This Row],[Quantity]]&gt;1000,Table2[[#This Row],[Quantity]]*15%,IF(Table2[[#This Row],[Quantity]]&gt;1500,Table2[[#This Row],[Quantity]]*20%,Table2[[#This Row],[Quantity]]*25%)))</f>
        <v>262.95</v>
      </c>
      <c r="L245" s="38">
        <f>Table2[[#This Row],[Total Cost]]-Table2[[#This Row],[Discount]]</f>
        <v>604522.05000000005</v>
      </c>
      <c r="M245" s="38">
        <f>Table2[[#This Row],[Total Revenue ]]-Table2[[#This Row],[Discount Amount]]</f>
        <v>291260.94999999995</v>
      </c>
      <c r="N245" s="38" t="str">
        <f>IF(Table2[[#This Row],[Profit/Loss]]&gt;0,"Profit","Loss")</f>
        <v>Profit</v>
      </c>
    </row>
    <row r="246" spans="1:14" x14ac:dyDescent="0.25">
      <c r="A246">
        <v>245</v>
      </c>
      <c r="B246" t="s">
        <v>435</v>
      </c>
      <c r="C246">
        <v>83</v>
      </c>
      <c r="D2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46" t="s">
        <v>192</v>
      </c>
      <c r="F246">
        <v>1024</v>
      </c>
      <c r="G246">
        <v>309</v>
      </c>
      <c r="H246">
        <v>316</v>
      </c>
      <c r="I246">
        <f>Table2[[#This Row],[Quantity]]*Table2[[#This Row],[Cost]]</f>
        <v>316416</v>
      </c>
      <c r="J246">
        <f>Table2[[#This Row],[Quantity]]*Table2[[#This Row],[Price]]</f>
        <v>323584</v>
      </c>
      <c r="K246">
        <f>IF(Table2[[#This Row],[Quantity]]&lt;1000,0,IF(Table2[[#This Row],[Quantity]]&gt;1000,Table2[[#This Row],[Quantity]]*15%,IF(Table2[[#This Row],[Quantity]]&gt;1500,Table2[[#This Row],[Quantity]]*20%,Table2[[#This Row],[Quantity]]*25%)))</f>
        <v>153.6</v>
      </c>
      <c r="L246" s="38">
        <f>Table2[[#This Row],[Total Cost]]-Table2[[#This Row],[Discount]]</f>
        <v>316262.40000000002</v>
      </c>
      <c r="M246" s="38">
        <f>Table2[[#This Row],[Total Revenue ]]-Table2[[#This Row],[Discount Amount]]</f>
        <v>7321.5999999999767</v>
      </c>
      <c r="N246" s="38" t="str">
        <f>IF(Table2[[#This Row],[Profit/Loss]]&gt;0,"Profit","Loss")</f>
        <v>Profit</v>
      </c>
    </row>
    <row r="247" spans="1:14" x14ac:dyDescent="0.25">
      <c r="A247">
        <v>246</v>
      </c>
      <c r="B247" t="s">
        <v>436</v>
      </c>
      <c r="C247">
        <v>37</v>
      </c>
      <c r="D2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47" t="s">
        <v>190</v>
      </c>
      <c r="F247">
        <v>2491</v>
      </c>
      <c r="G247">
        <v>126</v>
      </c>
      <c r="H247">
        <v>443</v>
      </c>
      <c r="I247">
        <f>Table2[[#This Row],[Quantity]]*Table2[[#This Row],[Cost]]</f>
        <v>313866</v>
      </c>
      <c r="J247">
        <f>Table2[[#This Row],[Quantity]]*Table2[[#This Row],[Price]]</f>
        <v>1103513</v>
      </c>
      <c r="K247">
        <f>IF(Table2[[#This Row],[Quantity]]&lt;1000,0,IF(Table2[[#This Row],[Quantity]]&gt;1000,Table2[[#This Row],[Quantity]]*15%,IF(Table2[[#This Row],[Quantity]]&gt;1500,Table2[[#This Row],[Quantity]]*20%,Table2[[#This Row],[Quantity]]*25%)))</f>
        <v>373.65</v>
      </c>
      <c r="L247" s="38">
        <f>Table2[[#This Row],[Total Cost]]-Table2[[#This Row],[Discount]]</f>
        <v>313492.34999999998</v>
      </c>
      <c r="M247" s="38">
        <f>Table2[[#This Row],[Total Revenue ]]-Table2[[#This Row],[Discount Amount]]</f>
        <v>790020.65</v>
      </c>
      <c r="N247" s="38" t="str">
        <f>IF(Table2[[#This Row],[Profit/Loss]]&gt;0,"Profit","Loss")</f>
        <v>Profit</v>
      </c>
    </row>
    <row r="248" spans="1:14" x14ac:dyDescent="0.25">
      <c r="A248">
        <v>247</v>
      </c>
      <c r="B248" t="s">
        <v>437</v>
      </c>
      <c r="C248">
        <v>45</v>
      </c>
      <c r="D2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48" t="s">
        <v>190</v>
      </c>
      <c r="F248">
        <v>1599</v>
      </c>
      <c r="G248">
        <v>101</v>
      </c>
      <c r="H248">
        <v>395</v>
      </c>
      <c r="I248">
        <f>Table2[[#This Row],[Quantity]]*Table2[[#This Row],[Cost]]</f>
        <v>161499</v>
      </c>
      <c r="J248">
        <f>Table2[[#This Row],[Quantity]]*Table2[[#This Row],[Price]]</f>
        <v>631605</v>
      </c>
      <c r="K248">
        <f>IF(Table2[[#This Row],[Quantity]]&lt;1000,0,IF(Table2[[#This Row],[Quantity]]&gt;1000,Table2[[#This Row],[Quantity]]*15%,IF(Table2[[#This Row],[Quantity]]&gt;1500,Table2[[#This Row],[Quantity]]*20%,Table2[[#This Row],[Quantity]]*25%)))</f>
        <v>239.85</v>
      </c>
      <c r="L248" s="38">
        <f>Table2[[#This Row],[Total Cost]]-Table2[[#This Row],[Discount]]</f>
        <v>161259.15</v>
      </c>
      <c r="M248" s="38">
        <f>Table2[[#This Row],[Total Revenue ]]-Table2[[#This Row],[Discount Amount]]</f>
        <v>470345.85</v>
      </c>
      <c r="N248" s="38" t="str">
        <f>IF(Table2[[#This Row],[Profit/Loss]]&gt;0,"Profit","Loss")</f>
        <v>Profit</v>
      </c>
    </row>
    <row r="249" spans="1:14" x14ac:dyDescent="0.25">
      <c r="A249">
        <v>248</v>
      </c>
      <c r="B249" t="s">
        <v>438</v>
      </c>
      <c r="C249">
        <v>65</v>
      </c>
      <c r="D2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49" t="s">
        <v>192</v>
      </c>
      <c r="F249">
        <v>1478</v>
      </c>
      <c r="G249">
        <v>228</v>
      </c>
      <c r="H249">
        <v>282</v>
      </c>
      <c r="I249">
        <f>Table2[[#This Row],[Quantity]]*Table2[[#This Row],[Cost]]</f>
        <v>336984</v>
      </c>
      <c r="J249">
        <f>Table2[[#This Row],[Quantity]]*Table2[[#This Row],[Price]]</f>
        <v>416796</v>
      </c>
      <c r="K249">
        <f>IF(Table2[[#This Row],[Quantity]]&lt;1000,0,IF(Table2[[#This Row],[Quantity]]&gt;1000,Table2[[#This Row],[Quantity]]*15%,IF(Table2[[#This Row],[Quantity]]&gt;1500,Table2[[#This Row],[Quantity]]*20%,Table2[[#This Row],[Quantity]]*25%)))</f>
        <v>221.7</v>
      </c>
      <c r="L249" s="38">
        <f>Table2[[#This Row],[Total Cost]]-Table2[[#This Row],[Discount]]</f>
        <v>336762.3</v>
      </c>
      <c r="M249" s="38">
        <f>Table2[[#This Row],[Total Revenue ]]-Table2[[#This Row],[Discount Amount]]</f>
        <v>80033.700000000012</v>
      </c>
      <c r="N249" s="38" t="str">
        <f>IF(Table2[[#This Row],[Profit/Loss]]&gt;0,"Profit","Loss")</f>
        <v>Profit</v>
      </c>
    </row>
    <row r="250" spans="1:14" x14ac:dyDescent="0.25">
      <c r="A250">
        <v>249</v>
      </c>
      <c r="B250" t="s">
        <v>439</v>
      </c>
      <c r="C250">
        <v>85</v>
      </c>
      <c r="D2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50" t="s">
        <v>190</v>
      </c>
      <c r="F250">
        <v>2276</v>
      </c>
      <c r="G250">
        <v>108</v>
      </c>
      <c r="H250">
        <v>318</v>
      </c>
      <c r="I250">
        <f>Table2[[#This Row],[Quantity]]*Table2[[#This Row],[Cost]]</f>
        <v>245808</v>
      </c>
      <c r="J250">
        <f>Table2[[#This Row],[Quantity]]*Table2[[#This Row],[Price]]</f>
        <v>723768</v>
      </c>
      <c r="K250">
        <f>IF(Table2[[#This Row],[Quantity]]&lt;1000,0,IF(Table2[[#This Row],[Quantity]]&gt;1000,Table2[[#This Row],[Quantity]]*15%,IF(Table2[[#This Row],[Quantity]]&gt;1500,Table2[[#This Row],[Quantity]]*20%,Table2[[#This Row],[Quantity]]*25%)))</f>
        <v>341.4</v>
      </c>
      <c r="L250" s="38">
        <f>Table2[[#This Row],[Total Cost]]-Table2[[#This Row],[Discount]]</f>
        <v>245466.6</v>
      </c>
      <c r="M250" s="38">
        <f>Table2[[#This Row],[Total Revenue ]]-Table2[[#This Row],[Discount Amount]]</f>
        <v>478301.4</v>
      </c>
      <c r="N250" s="38" t="str">
        <f>IF(Table2[[#This Row],[Profit/Loss]]&gt;0,"Profit","Loss")</f>
        <v>Profit</v>
      </c>
    </row>
    <row r="251" spans="1:14" x14ac:dyDescent="0.25">
      <c r="A251">
        <v>250</v>
      </c>
      <c r="B251" t="s">
        <v>440</v>
      </c>
      <c r="C251">
        <v>20</v>
      </c>
      <c r="D2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51" t="s">
        <v>192</v>
      </c>
      <c r="F251">
        <v>1455</v>
      </c>
      <c r="G251">
        <v>302</v>
      </c>
      <c r="H251">
        <v>445</v>
      </c>
      <c r="I251">
        <f>Table2[[#This Row],[Quantity]]*Table2[[#This Row],[Cost]]</f>
        <v>439410</v>
      </c>
      <c r="J251">
        <f>Table2[[#This Row],[Quantity]]*Table2[[#This Row],[Price]]</f>
        <v>647475</v>
      </c>
      <c r="K251">
        <f>IF(Table2[[#This Row],[Quantity]]&lt;1000,0,IF(Table2[[#This Row],[Quantity]]&gt;1000,Table2[[#This Row],[Quantity]]*15%,IF(Table2[[#This Row],[Quantity]]&gt;1500,Table2[[#This Row],[Quantity]]*20%,Table2[[#This Row],[Quantity]]*25%)))</f>
        <v>218.25</v>
      </c>
      <c r="L251" s="38">
        <f>Table2[[#This Row],[Total Cost]]-Table2[[#This Row],[Discount]]</f>
        <v>439191.75</v>
      </c>
      <c r="M251" s="38">
        <f>Table2[[#This Row],[Total Revenue ]]-Table2[[#This Row],[Discount Amount]]</f>
        <v>208283.25</v>
      </c>
      <c r="N251" s="38" t="str">
        <f>IF(Table2[[#This Row],[Profit/Loss]]&gt;0,"Profit","Loss")</f>
        <v>Profit</v>
      </c>
    </row>
    <row r="252" spans="1:14" x14ac:dyDescent="0.25">
      <c r="A252">
        <v>251</v>
      </c>
      <c r="B252" t="s">
        <v>441</v>
      </c>
      <c r="C252">
        <v>62</v>
      </c>
      <c r="D2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52" t="s">
        <v>190</v>
      </c>
      <c r="F252">
        <v>1522</v>
      </c>
      <c r="G252">
        <v>129</v>
      </c>
      <c r="H252">
        <v>292</v>
      </c>
      <c r="I252">
        <f>Table2[[#This Row],[Quantity]]*Table2[[#This Row],[Cost]]</f>
        <v>196338</v>
      </c>
      <c r="J252">
        <f>Table2[[#This Row],[Quantity]]*Table2[[#This Row],[Price]]</f>
        <v>444424</v>
      </c>
      <c r="K252">
        <f>IF(Table2[[#This Row],[Quantity]]&lt;1000,0,IF(Table2[[#This Row],[Quantity]]&gt;1000,Table2[[#This Row],[Quantity]]*15%,IF(Table2[[#This Row],[Quantity]]&gt;1500,Table2[[#This Row],[Quantity]]*20%,Table2[[#This Row],[Quantity]]*25%)))</f>
        <v>228.29999999999998</v>
      </c>
      <c r="L252" s="38">
        <f>Table2[[#This Row],[Total Cost]]-Table2[[#This Row],[Discount]]</f>
        <v>196109.7</v>
      </c>
      <c r="M252" s="38">
        <f>Table2[[#This Row],[Total Revenue ]]-Table2[[#This Row],[Discount Amount]]</f>
        <v>248314.3</v>
      </c>
      <c r="N252" s="38" t="str">
        <f>IF(Table2[[#This Row],[Profit/Loss]]&gt;0,"Profit","Loss")</f>
        <v>Profit</v>
      </c>
    </row>
    <row r="253" spans="1:14" x14ac:dyDescent="0.25">
      <c r="A253">
        <v>252</v>
      </c>
      <c r="B253" t="s">
        <v>442</v>
      </c>
      <c r="C253">
        <v>48</v>
      </c>
      <c r="D2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53" t="s">
        <v>190</v>
      </c>
      <c r="F253">
        <v>2005</v>
      </c>
      <c r="G253">
        <v>292</v>
      </c>
      <c r="H253">
        <v>344</v>
      </c>
      <c r="I253">
        <f>Table2[[#This Row],[Quantity]]*Table2[[#This Row],[Cost]]</f>
        <v>585460</v>
      </c>
      <c r="J253">
        <f>Table2[[#This Row],[Quantity]]*Table2[[#This Row],[Price]]</f>
        <v>689720</v>
      </c>
      <c r="K253">
        <f>IF(Table2[[#This Row],[Quantity]]&lt;1000,0,IF(Table2[[#This Row],[Quantity]]&gt;1000,Table2[[#This Row],[Quantity]]*15%,IF(Table2[[#This Row],[Quantity]]&gt;1500,Table2[[#This Row],[Quantity]]*20%,Table2[[#This Row],[Quantity]]*25%)))</f>
        <v>300.75</v>
      </c>
      <c r="L253" s="38">
        <f>Table2[[#This Row],[Total Cost]]-Table2[[#This Row],[Discount]]</f>
        <v>585159.25</v>
      </c>
      <c r="M253" s="38">
        <f>Table2[[#This Row],[Total Revenue ]]-Table2[[#This Row],[Discount Amount]]</f>
        <v>104560.75</v>
      </c>
      <c r="N253" s="38" t="str">
        <f>IF(Table2[[#This Row],[Profit/Loss]]&gt;0,"Profit","Loss")</f>
        <v>Profit</v>
      </c>
    </row>
    <row r="254" spans="1:14" x14ac:dyDescent="0.25">
      <c r="A254">
        <v>253</v>
      </c>
      <c r="B254" t="s">
        <v>443</v>
      </c>
      <c r="C254">
        <v>48</v>
      </c>
      <c r="D2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54" t="s">
        <v>190</v>
      </c>
      <c r="F254">
        <v>1104</v>
      </c>
      <c r="G254">
        <v>163</v>
      </c>
      <c r="H254">
        <v>515</v>
      </c>
      <c r="I254">
        <f>Table2[[#This Row],[Quantity]]*Table2[[#This Row],[Cost]]</f>
        <v>179952</v>
      </c>
      <c r="J254">
        <f>Table2[[#This Row],[Quantity]]*Table2[[#This Row],[Price]]</f>
        <v>568560</v>
      </c>
      <c r="K254">
        <f>IF(Table2[[#This Row],[Quantity]]&lt;1000,0,IF(Table2[[#This Row],[Quantity]]&gt;1000,Table2[[#This Row],[Quantity]]*15%,IF(Table2[[#This Row],[Quantity]]&gt;1500,Table2[[#This Row],[Quantity]]*20%,Table2[[#This Row],[Quantity]]*25%)))</f>
        <v>165.6</v>
      </c>
      <c r="L254" s="38">
        <f>Table2[[#This Row],[Total Cost]]-Table2[[#This Row],[Discount]]</f>
        <v>179786.4</v>
      </c>
      <c r="M254" s="38">
        <f>Table2[[#This Row],[Total Revenue ]]-Table2[[#This Row],[Discount Amount]]</f>
        <v>388773.6</v>
      </c>
      <c r="N254" s="38" t="str">
        <f>IF(Table2[[#This Row],[Profit/Loss]]&gt;0,"Profit","Loss")</f>
        <v>Profit</v>
      </c>
    </row>
    <row r="255" spans="1:14" x14ac:dyDescent="0.25">
      <c r="A255">
        <v>254</v>
      </c>
      <c r="B255" t="s">
        <v>444</v>
      </c>
      <c r="C255">
        <v>69</v>
      </c>
      <c r="D2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55" t="s">
        <v>192</v>
      </c>
      <c r="F255">
        <v>1728</v>
      </c>
      <c r="G255">
        <v>321</v>
      </c>
      <c r="H255">
        <v>436</v>
      </c>
      <c r="I255">
        <f>Table2[[#This Row],[Quantity]]*Table2[[#This Row],[Cost]]</f>
        <v>554688</v>
      </c>
      <c r="J255">
        <f>Table2[[#This Row],[Quantity]]*Table2[[#This Row],[Price]]</f>
        <v>753408</v>
      </c>
      <c r="K255">
        <f>IF(Table2[[#This Row],[Quantity]]&lt;1000,0,IF(Table2[[#This Row],[Quantity]]&gt;1000,Table2[[#This Row],[Quantity]]*15%,IF(Table2[[#This Row],[Quantity]]&gt;1500,Table2[[#This Row],[Quantity]]*20%,Table2[[#This Row],[Quantity]]*25%)))</f>
        <v>259.2</v>
      </c>
      <c r="L255" s="38">
        <f>Table2[[#This Row],[Total Cost]]-Table2[[#This Row],[Discount]]</f>
        <v>554428.80000000005</v>
      </c>
      <c r="M255" s="38">
        <f>Table2[[#This Row],[Total Revenue ]]-Table2[[#This Row],[Discount Amount]]</f>
        <v>198979.19999999995</v>
      </c>
      <c r="N255" s="38" t="str">
        <f>IF(Table2[[#This Row],[Profit/Loss]]&gt;0,"Profit","Loss")</f>
        <v>Profit</v>
      </c>
    </row>
    <row r="256" spans="1:14" x14ac:dyDescent="0.25">
      <c r="A256">
        <v>255</v>
      </c>
      <c r="B256" t="s">
        <v>445</v>
      </c>
      <c r="C256">
        <v>83</v>
      </c>
      <c r="D2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56" t="s">
        <v>192</v>
      </c>
      <c r="F256">
        <v>2458</v>
      </c>
      <c r="G256">
        <v>191</v>
      </c>
      <c r="H256">
        <v>231</v>
      </c>
      <c r="I256">
        <f>Table2[[#This Row],[Quantity]]*Table2[[#This Row],[Cost]]</f>
        <v>469478</v>
      </c>
      <c r="J256">
        <f>Table2[[#This Row],[Quantity]]*Table2[[#This Row],[Price]]</f>
        <v>567798</v>
      </c>
      <c r="K256">
        <f>IF(Table2[[#This Row],[Quantity]]&lt;1000,0,IF(Table2[[#This Row],[Quantity]]&gt;1000,Table2[[#This Row],[Quantity]]*15%,IF(Table2[[#This Row],[Quantity]]&gt;1500,Table2[[#This Row],[Quantity]]*20%,Table2[[#This Row],[Quantity]]*25%)))</f>
        <v>368.7</v>
      </c>
      <c r="L256" s="38">
        <f>Table2[[#This Row],[Total Cost]]-Table2[[#This Row],[Discount]]</f>
        <v>469109.3</v>
      </c>
      <c r="M256" s="38">
        <f>Table2[[#This Row],[Total Revenue ]]-Table2[[#This Row],[Discount Amount]]</f>
        <v>98688.700000000012</v>
      </c>
      <c r="N256" s="38" t="str">
        <f>IF(Table2[[#This Row],[Profit/Loss]]&gt;0,"Profit","Loss")</f>
        <v>Profit</v>
      </c>
    </row>
    <row r="257" spans="1:14" x14ac:dyDescent="0.25">
      <c r="A257">
        <v>256</v>
      </c>
      <c r="B257" t="s">
        <v>446</v>
      </c>
      <c r="C257">
        <v>31</v>
      </c>
      <c r="D2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57" t="s">
        <v>190</v>
      </c>
      <c r="F257">
        <v>1526</v>
      </c>
      <c r="G257">
        <v>317</v>
      </c>
      <c r="H257">
        <v>285</v>
      </c>
      <c r="I257">
        <f>Table2[[#This Row],[Quantity]]*Table2[[#This Row],[Cost]]</f>
        <v>483742</v>
      </c>
      <c r="J257">
        <f>Table2[[#This Row],[Quantity]]*Table2[[#This Row],[Price]]</f>
        <v>434910</v>
      </c>
      <c r="K257">
        <f>IF(Table2[[#This Row],[Quantity]]&lt;1000,0,IF(Table2[[#This Row],[Quantity]]&gt;1000,Table2[[#This Row],[Quantity]]*15%,IF(Table2[[#This Row],[Quantity]]&gt;1500,Table2[[#This Row],[Quantity]]*20%,Table2[[#This Row],[Quantity]]*25%)))</f>
        <v>228.9</v>
      </c>
      <c r="L257" s="38">
        <f>Table2[[#This Row],[Total Cost]]-Table2[[#This Row],[Discount]]</f>
        <v>483513.1</v>
      </c>
      <c r="M257" s="38">
        <f>Table2[[#This Row],[Total Revenue ]]-Table2[[#This Row],[Discount Amount]]</f>
        <v>-48603.099999999977</v>
      </c>
      <c r="N257" s="38" t="str">
        <f>IF(Table2[[#This Row],[Profit/Loss]]&gt;0,"Profit","Loss")</f>
        <v>Loss</v>
      </c>
    </row>
    <row r="258" spans="1:14" x14ac:dyDescent="0.25">
      <c r="A258">
        <v>257</v>
      </c>
      <c r="B258" t="s">
        <v>447</v>
      </c>
      <c r="C258">
        <v>59</v>
      </c>
      <c r="D2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58" t="s">
        <v>190</v>
      </c>
      <c r="F258">
        <v>1848</v>
      </c>
      <c r="G258">
        <v>384</v>
      </c>
      <c r="H258">
        <v>331</v>
      </c>
      <c r="I258">
        <f>Table2[[#This Row],[Quantity]]*Table2[[#This Row],[Cost]]</f>
        <v>709632</v>
      </c>
      <c r="J258">
        <f>Table2[[#This Row],[Quantity]]*Table2[[#This Row],[Price]]</f>
        <v>611688</v>
      </c>
      <c r="K258">
        <f>IF(Table2[[#This Row],[Quantity]]&lt;1000,0,IF(Table2[[#This Row],[Quantity]]&gt;1000,Table2[[#This Row],[Quantity]]*15%,IF(Table2[[#This Row],[Quantity]]&gt;1500,Table2[[#This Row],[Quantity]]*20%,Table2[[#This Row],[Quantity]]*25%)))</f>
        <v>277.2</v>
      </c>
      <c r="L258" s="38">
        <f>Table2[[#This Row],[Total Cost]]-Table2[[#This Row],[Discount]]</f>
        <v>709354.8</v>
      </c>
      <c r="M258" s="38">
        <f>Table2[[#This Row],[Total Revenue ]]-Table2[[#This Row],[Discount Amount]]</f>
        <v>-97666.800000000047</v>
      </c>
      <c r="N258" s="38" t="str">
        <f>IF(Table2[[#This Row],[Profit/Loss]]&gt;0,"Profit","Loss")</f>
        <v>Loss</v>
      </c>
    </row>
    <row r="259" spans="1:14" x14ac:dyDescent="0.25">
      <c r="A259">
        <v>258</v>
      </c>
      <c r="B259" t="s">
        <v>448</v>
      </c>
      <c r="C259">
        <v>57</v>
      </c>
      <c r="D2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59" t="s">
        <v>190</v>
      </c>
      <c r="F259">
        <v>1329</v>
      </c>
      <c r="G259">
        <v>103</v>
      </c>
      <c r="H259">
        <v>273</v>
      </c>
      <c r="I259">
        <f>Table2[[#This Row],[Quantity]]*Table2[[#This Row],[Cost]]</f>
        <v>136887</v>
      </c>
      <c r="J259">
        <f>Table2[[#This Row],[Quantity]]*Table2[[#This Row],[Price]]</f>
        <v>362817</v>
      </c>
      <c r="K259">
        <f>IF(Table2[[#This Row],[Quantity]]&lt;1000,0,IF(Table2[[#This Row],[Quantity]]&gt;1000,Table2[[#This Row],[Quantity]]*15%,IF(Table2[[#This Row],[Quantity]]&gt;1500,Table2[[#This Row],[Quantity]]*20%,Table2[[#This Row],[Quantity]]*25%)))</f>
        <v>199.35</v>
      </c>
      <c r="L259" s="38">
        <f>Table2[[#This Row],[Total Cost]]-Table2[[#This Row],[Discount]]</f>
        <v>136687.65</v>
      </c>
      <c r="M259" s="38">
        <f>Table2[[#This Row],[Total Revenue ]]-Table2[[#This Row],[Discount Amount]]</f>
        <v>226129.35</v>
      </c>
      <c r="N259" s="38" t="str">
        <f>IF(Table2[[#This Row],[Profit/Loss]]&gt;0,"Profit","Loss")</f>
        <v>Profit</v>
      </c>
    </row>
    <row r="260" spans="1:14" x14ac:dyDescent="0.25">
      <c r="A260">
        <v>259</v>
      </c>
      <c r="B260" t="s">
        <v>449</v>
      </c>
      <c r="C260">
        <v>48</v>
      </c>
      <c r="D2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60" t="s">
        <v>190</v>
      </c>
      <c r="F260">
        <v>1931</v>
      </c>
      <c r="G260">
        <v>307</v>
      </c>
      <c r="H260">
        <v>333</v>
      </c>
      <c r="I260">
        <f>Table2[[#This Row],[Quantity]]*Table2[[#This Row],[Cost]]</f>
        <v>592817</v>
      </c>
      <c r="J260">
        <f>Table2[[#This Row],[Quantity]]*Table2[[#This Row],[Price]]</f>
        <v>643023</v>
      </c>
      <c r="K260">
        <f>IF(Table2[[#This Row],[Quantity]]&lt;1000,0,IF(Table2[[#This Row],[Quantity]]&gt;1000,Table2[[#This Row],[Quantity]]*15%,IF(Table2[[#This Row],[Quantity]]&gt;1500,Table2[[#This Row],[Quantity]]*20%,Table2[[#This Row],[Quantity]]*25%)))</f>
        <v>289.64999999999998</v>
      </c>
      <c r="L260" s="38">
        <f>Table2[[#This Row],[Total Cost]]-Table2[[#This Row],[Discount]]</f>
        <v>592527.35</v>
      </c>
      <c r="M260" s="38">
        <f>Table2[[#This Row],[Total Revenue ]]-Table2[[#This Row],[Discount Amount]]</f>
        <v>50495.650000000023</v>
      </c>
      <c r="N260" s="38" t="str">
        <f>IF(Table2[[#This Row],[Profit/Loss]]&gt;0,"Profit","Loss")</f>
        <v>Profit</v>
      </c>
    </row>
    <row r="261" spans="1:14" x14ac:dyDescent="0.25">
      <c r="A261">
        <v>260</v>
      </c>
      <c r="B261" t="s">
        <v>450</v>
      </c>
      <c r="C261">
        <v>31</v>
      </c>
      <c r="D2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61" t="s">
        <v>190</v>
      </c>
      <c r="F261">
        <v>1795</v>
      </c>
      <c r="G261">
        <v>299</v>
      </c>
      <c r="H261">
        <v>459</v>
      </c>
      <c r="I261">
        <f>Table2[[#This Row],[Quantity]]*Table2[[#This Row],[Cost]]</f>
        <v>536705</v>
      </c>
      <c r="J261">
        <f>Table2[[#This Row],[Quantity]]*Table2[[#This Row],[Price]]</f>
        <v>823905</v>
      </c>
      <c r="K261">
        <f>IF(Table2[[#This Row],[Quantity]]&lt;1000,0,IF(Table2[[#This Row],[Quantity]]&gt;1000,Table2[[#This Row],[Quantity]]*15%,IF(Table2[[#This Row],[Quantity]]&gt;1500,Table2[[#This Row],[Quantity]]*20%,Table2[[#This Row],[Quantity]]*25%)))</f>
        <v>269.25</v>
      </c>
      <c r="L261" s="38">
        <f>Table2[[#This Row],[Total Cost]]-Table2[[#This Row],[Discount]]</f>
        <v>536435.75</v>
      </c>
      <c r="M261" s="38">
        <f>Table2[[#This Row],[Total Revenue ]]-Table2[[#This Row],[Discount Amount]]</f>
        <v>287469.25</v>
      </c>
      <c r="N261" s="38" t="str">
        <f>IF(Table2[[#This Row],[Profit/Loss]]&gt;0,"Profit","Loss")</f>
        <v>Profit</v>
      </c>
    </row>
    <row r="262" spans="1:14" x14ac:dyDescent="0.25">
      <c r="A262">
        <v>261</v>
      </c>
      <c r="B262" t="s">
        <v>451</v>
      </c>
      <c r="C262">
        <v>60</v>
      </c>
      <c r="D2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62" t="s">
        <v>190</v>
      </c>
      <c r="F262">
        <v>1117</v>
      </c>
      <c r="G262">
        <v>370</v>
      </c>
      <c r="H262">
        <v>246</v>
      </c>
      <c r="I262">
        <f>Table2[[#This Row],[Quantity]]*Table2[[#This Row],[Cost]]</f>
        <v>413290</v>
      </c>
      <c r="J262">
        <f>Table2[[#This Row],[Quantity]]*Table2[[#This Row],[Price]]</f>
        <v>274782</v>
      </c>
      <c r="K262">
        <f>IF(Table2[[#This Row],[Quantity]]&lt;1000,0,IF(Table2[[#This Row],[Quantity]]&gt;1000,Table2[[#This Row],[Quantity]]*15%,IF(Table2[[#This Row],[Quantity]]&gt;1500,Table2[[#This Row],[Quantity]]*20%,Table2[[#This Row],[Quantity]]*25%)))</f>
        <v>167.54999999999998</v>
      </c>
      <c r="L262" s="38">
        <f>Table2[[#This Row],[Total Cost]]-Table2[[#This Row],[Discount]]</f>
        <v>413122.45</v>
      </c>
      <c r="M262" s="38">
        <f>Table2[[#This Row],[Total Revenue ]]-Table2[[#This Row],[Discount Amount]]</f>
        <v>-138340.45000000001</v>
      </c>
      <c r="N262" s="38" t="str">
        <f>IF(Table2[[#This Row],[Profit/Loss]]&gt;0,"Profit","Loss")</f>
        <v>Loss</v>
      </c>
    </row>
    <row r="263" spans="1:14" x14ac:dyDescent="0.25">
      <c r="A263">
        <v>262</v>
      </c>
      <c r="B263" t="s">
        <v>452</v>
      </c>
      <c r="C263">
        <v>45</v>
      </c>
      <c r="D2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63" t="s">
        <v>192</v>
      </c>
      <c r="F263">
        <v>1298</v>
      </c>
      <c r="G263">
        <v>381</v>
      </c>
      <c r="H263">
        <v>426</v>
      </c>
      <c r="I263">
        <f>Table2[[#This Row],[Quantity]]*Table2[[#This Row],[Cost]]</f>
        <v>494538</v>
      </c>
      <c r="J263">
        <f>Table2[[#This Row],[Quantity]]*Table2[[#This Row],[Price]]</f>
        <v>552948</v>
      </c>
      <c r="K263">
        <f>IF(Table2[[#This Row],[Quantity]]&lt;1000,0,IF(Table2[[#This Row],[Quantity]]&gt;1000,Table2[[#This Row],[Quantity]]*15%,IF(Table2[[#This Row],[Quantity]]&gt;1500,Table2[[#This Row],[Quantity]]*20%,Table2[[#This Row],[Quantity]]*25%)))</f>
        <v>194.7</v>
      </c>
      <c r="L263" s="38">
        <f>Table2[[#This Row],[Total Cost]]-Table2[[#This Row],[Discount]]</f>
        <v>494343.3</v>
      </c>
      <c r="M263" s="38">
        <f>Table2[[#This Row],[Total Revenue ]]-Table2[[#This Row],[Discount Amount]]</f>
        <v>58604.700000000012</v>
      </c>
      <c r="N263" s="38" t="str">
        <f>IF(Table2[[#This Row],[Profit/Loss]]&gt;0,"Profit","Loss")</f>
        <v>Profit</v>
      </c>
    </row>
    <row r="264" spans="1:14" x14ac:dyDescent="0.25">
      <c r="A264">
        <v>263</v>
      </c>
      <c r="B264" t="s">
        <v>453</v>
      </c>
      <c r="C264">
        <v>16</v>
      </c>
      <c r="D2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64" t="s">
        <v>192</v>
      </c>
      <c r="F264">
        <v>1594</v>
      </c>
      <c r="G264">
        <v>201</v>
      </c>
      <c r="H264">
        <v>296</v>
      </c>
      <c r="I264">
        <f>Table2[[#This Row],[Quantity]]*Table2[[#This Row],[Cost]]</f>
        <v>320394</v>
      </c>
      <c r="J264">
        <f>Table2[[#This Row],[Quantity]]*Table2[[#This Row],[Price]]</f>
        <v>471824</v>
      </c>
      <c r="K264">
        <f>IF(Table2[[#This Row],[Quantity]]&lt;1000,0,IF(Table2[[#This Row],[Quantity]]&gt;1000,Table2[[#This Row],[Quantity]]*15%,IF(Table2[[#This Row],[Quantity]]&gt;1500,Table2[[#This Row],[Quantity]]*20%,Table2[[#This Row],[Quantity]]*25%)))</f>
        <v>239.1</v>
      </c>
      <c r="L264" s="38">
        <f>Table2[[#This Row],[Total Cost]]-Table2[[#This Row],[Discount]]</f>
        <v>320154.90000000002</v>
      </c>
      <c r="M264" s="38">
        <f>Table2[[#This Row],[Total Revenue ]]-Table2[[#This Row],[Discount Amount]]</f>
        <v>151669.09999999998</v>
      </c>
      <c r="N264" s="38" t="str">
        <f>IF(Table2[[#This Row],[Profit/Loss]]&gt;0,"Profit","Loss")</f>
        <v>Profit</v>
      </c>
    </row>
    <row r="265" spans="1:14" x14ac:dyDescent="0.25">
      <c r="A265">
        <v>264</v>
      </c>
      <c r="B265" t="s">
        <v>454</v>
      </c>
      <c r="C265">
        <v>59</v>
      </c>
      <c r="D2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65" t="s">
        <v>192</v>
      </c>
      <c r="F265">
        <v>1282</v>
      </c>
      <c r="G265">
        <v>259</v>
      </c>
      <c r="H265">
        <v>514</v>
      </c>
      <c r="I265">
        <f>Table2[[#This Row],[Quantity]]*Table2[[#This Row],[Cost]]</f>
        <v>332038</v>
      </c>
      <c r="J265">
        <f>Table2[[#This Row],[Quantity]]*Table2[[#This Row],[Price]]</f>
        <v>658948</v>
      </c>
      <c r="K265">
        <f>IF(Table2[[#This Row],[Quantity]]&lt;1000,0,IF(Table2[[#This Row],[Quantity]]&gt;1000,Table2[[#This Row],[Quantity]]*15%,IF(Table2[[#This Row],[Quantity]]&gt;1500,Table2[[#This Row],[Quantity]]*20%,Table2[[#This Row],[Quantity]]*25%)))</f>
        <v>192.29999999999998</v>
      </c>
      <c r="L265" s="38">
        <f>Table2[[#This Row],[Total Cost]]-Table2[[#This Row],[Discount]]</f>
        <v>331845.7</v>
      </c>
      <c r="M265" s="38">
        <f>Table2[[#This Row],[Total Revenue ]]-Table2[[#This Row],[Discount Amount]]</f>
        <v>327102.3</v>
      </c>
      <c r="N265" s="38" t="str">
        <f>IF(Table2[[#This Row],[Profit/Loss]]&gt;0,"Profit","Loss")</f>
        <v>Profit</v>
      </c>
    </row>
    <row r="266" spans="1:14" x14ac:dyDescent="0.25">
      <c r="A266">
        <v>265</v>
      </c>
      <c r="B266" t="s">
        <v>455</v>
      </c>
      <c r="C266">
        <v>76</v>
      </c>
      <c r="D2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66" t="s">
        <v>190</v>
      </c>
      <c r="F266">
        <v>1406</v>
      </c>
      <c r="G266">
        <v>214</v>
      </c>
      <c r="H266">
        <v>425</v>
      </c>
      <c r="I266">
        <f>Table2[[#This Row],[Quantity]]*Table2[[#This Row],[Cost]]</f>
        <v>300884</v>
      </c>
      <c r="J266">
        <f>Table2[[#This Row],[Quantity]]*Table2[[#This Row],[Price]]</f>
        <v>597550</v>
      </c>
      <c r="K266">
        <f>IF(Table2[[#This Row],[Quantity]]&lt;1000,0,IF(Table2[[#This Row],[Quantity]]&gt;1000,Table2[[#This Row],[Quantity]]*15%,IF(Table2[[#This Row],[Quantity]]&gt;1500,Table2[[#This Row],[Quantity]]*20%,Table2[[#This Row],[Quantity]]*25%)))</f>
        <v>210.9</v>
      </c>
      <c r="L266" s="38">
        <f>Table2[[#This Row],[Total Cost]]-Table2[[#This Row],[Discount]]</f>
        <v>300673.09999999998</v>
      </c>
      <c r="M266" s="38">
        <f>Table2[[#This Row],[Total Revenue ]]-Table2[[#This Row],[Discount Amount]]</f>
        <v>296876.90000000002</v>
      </c>
      <c r="N266" s="38" t="str">
        <f>IF(Table2[[#This Row],[Profit/Loss]]&gt;0,"Profit","Loss")</f>
        <v>Profit</v>
      </c>
    </row>
    <row r="267" spans="1:14" x14ac:dyDescent="0.25">
      <c r="A267">
        <v>266</v>
      </c>
      <c r="B267" t="s">
        <v>456</v>
      </c>
      <c r="C267">
        <v>28</v>
      </c>
      <c r="D2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67" t="s">
        <v>190</v>
      </c>
      <c r="F267">
        <v>1293</v>
      </c>
      <c r="G267">
        <v>114</v>
      </c>
      <c r="H267">
        <v>204</v>
      </c>
      <c r="I267">
        <f>Table2[[#This Row],[Quantity]]*Table2[[#This Row],[Cost]]</f>
        <v>147402</v>
      </c>
      <c r="J267">
        <f>Table2[[#This Row],[Quantity]]*Table2[[#This Row],[Price]]</f>
        <v>263772</v>
      </c>
      <c r="K267">
        <f>IF(Table2[[#This Row],[Quantity]]&lt;1000,0,IF(Table2[[#This Row],[Quantity]]&gt;1000,Table2[[#This Row],[Quantity]]*15%,IF(Table2[[#This Row],[Quantity]]&gt;1500,Table2[[#This Row],[Quantity]]*20%,Table2[[#This Row],[Quantity]]*25%)))</f>
        <v>193.95</v>
      </c>
      <c r="L267" s="38">
        <f>Table2[[#This Row],[Total Cost]]-Table2[[#This Row],[Discount]]</f>
        <v>147208.04999999999</v>
      </c>
      <c r="M267" s="38">
        <f>Table2[[#This Row],[Total Revenue ]]-Table2[[#This Row],[Discount Amount]]</f>
        <v>116563.95000000001</v>
      </c>
      <c r="N267" s="38" t="str">
        <f>IF(Table2[[#This Row],[Profit/Loss]]&gt;0,"Profit","Loss")</f>
        <v>Profit</v>
      </c>
    </row>
    <row r="268" spans="1:14" x14ac:dyDescent="0.25">
      <c r="A268">
        <v>267</v>
      </c>
      <c r="B268" t="s">
        <v>457</v>
      </c>
      <c r="C268">
        <v>83</v>
      </c>
      <c r="D2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68" t="s">
        <v>190</v>
      </c>
      <c r="F268">
        <v>2258</v>
      </c>
      <c r="G268">
        <v>392</v>
      </c>
      <c r="H268">
        <v>494</v>
      </c>
      <c r="I268">
        <f>Table2[[#This Row],[Quantity]]*Table2[[#This Row],[Cost]]</f>
        <v>885136</v>
      </c>
      <c r="J268">
        <f>Table2[[#This Row],[Quantity]]*Table2[[#This Row],[Price]]</f>
        <v>1115452</v>
      </c>
      <c r="K268">
        <f>IF(Table2[[#This Row],[Quantity]]&lt;1000,0,IF(Table2[[#This Row],[Quantity]]&gt;1000,Table2[[#This Row],[Quantity]]*15%,IF(Table2[[#This Row],[Quantity]]&gt;1500,Table2[[#This Row],[Quantity]]*20%,Table2[[#This Row],[Quantity]]*25%)))</f>
        <v>338.7</v>
      </c>
      <c r="L268" s="38">
        <f>Table2[[#This Row],[Total Cost]]-Table2[[#This Row],[Discount]]</f>
        <v>884797.3</v>
      </c>
      <c r="M268" s="38">
        <f>Table2[[#This Row],[Total Revenue ]]-Table2[[#This Row],[Discount Amount]]</f>
        <v>230654.69999999995</v>
      </c>
      <c r="N268" s="38" t="str">
        <f>IF(Table2[[#This Row],[Profit/Loss]]&gt;0,"Profit","Loss")</f>
        <v>Profit</v>
      </c>
    </row>
    <row r="269" spans="1:14" x14ac:dyDescent="0.25">
      <c r="A269">
        <v>268</v>
      </c>
      <c r="B269" t="s">
        <v>458</v>
      </c>
      <c r="C269">
        <v>79</v>
      </c>
      <c r="D2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69" t="s">
        <v>192</v>
      </c>
      <c r="F269">
        <v>1894</v>
      </c>
      <c r="G269">
        <v>357</v>
      </c>
      <c r="H269">
        <v>270</v>
      </c>
      <c r="I269">
        <f>Table2[[#This Row],[Quantity]]*Table2[[#This Row],[Cost]]</f>
        <v>676158</v>
      </c>
      <c r="J269">
        <f>Table2[[#This Row],[Quantity]]*Table2[[#This Row],[Price]]</f>
        <v>511380</v>
      </c>
      <c r="K269">
        <f>IF(Table2[[#This Row],[Quantity]]&lt;1000,0,IF(Table2[[#This Row],[Quantity]]&gt;1000,Table2[[#This Row],[Quantity]]*15%,IF(Table2[[#This Row],[Quantity]]&gt;1500,Table2[[#This Row],[Quantity]]*20%,Table2[[#This Row],[Quantity]]*25%)))</f>
        <v>284.09999999999997</v>
      </c>
      <c r="L269" s="38">
        <f>Table2[[#This Row],[Total Cost]]-Table2[[#This Row],[Discount]]</f>
        <v>675873.9</v>
      </c>
      <c r="M269" s="38">
        <f>Table2[[#This Row],[Total Revenue ]]-Table2[[#This Row],[Discount Amount]]</f>
        <v>-164493.90000000002</v>
      </c>
      <c r="N269" s="38" t="str">
        <f>IF(Table2[[#This Row],[Profit/Loss]]&gt;0,"Profit","Loss")</f>
        <v>Loss</v>
      </c>
    </row>
    <row r="270" spans="1:14" x14ac:dyDescent="0.25">
      <c r="A270">
        <v>269</v>
      </c>
      <c r="B270" t="s">
        <v>459</v>
      </c>
      <c r="C270">
        <v>75</v>
      </c>
      <c r="D2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70" t="s">
        <v>192</v>
      </c>
      <c r="F270">
        <v>1455</v>
      </c>
      <c r="G270">
        <v>155</v>
      </c>
      <c r="H270">
        <v>404</v>
      </c>
      <c r="I270">
        <f>Table2[[#This Row],[Quantity]]*Table2[[#This Row],[Cost]]</f>
        <v>225525</v>
      </c>
      <c r="J270">
        <f>Table2[[#This Row],[Quantity]]*Table2[[#This Row],[Price]]</f>
        <v>587820</v>
      </c>
      <c r="K270">
        <f>IF(Table2[[#This Row],[Quantity]]&lt;1000,0,IF(Table2[[#This Row],[Quantity]]&gt;1000,Table2[[#This Row],[Quantity]]*15%,IF(Table2[[#This Row],[Quantity]]&gt;1500,Table2[[#This Row],[Quantity]]*20%,Table2[[#This Row],[Quantity]]*25%)))</f>
        <v>218.25</v>
      </c>
      <c r="L270" s="38">
        <f>Table2[[#This Row],[Total Cost]]-Table2[[#This Row],[Discount]]</f>
        <v>225306.75</v>
      </c>
      <c r="M270" s="38">
        <f>Table2[[#This Row],[Total Revenue ]]-Table2[[#This Row],[Discount Amount]]</f>
        <v>362513.25</v>
      </c>
      <c r="N270" s="38" t="str">
        <f>IF(Table2[[#This Row],[Profit/Loss]]&gt;0,"Profit","Loss")</f>
        <v>Profit</v>
      </c>
    </row>
    <row r="271" spans="1:14" x14ac:dyDescent="0.25">
      <c r="A271">
        <v>270</v>
      </c>
      <c r="B271" t="s">
        <v>460</v>
      </c>
      <c r="C271">
        <v>26</v>
      </c>
      <c r="D2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71" t="s">
        <v>190</v>
      </c>
      <c r="F271">
        <v>2151</v>
      </c>
      <c r="G271">
        <v>301</v>
      </c>
      <c r="H271">
        <v>511</v>
      </c>
      <c r="I271">
        <f>Table2[[#This Row],[Quantity]]*Table2[[#This Row],[Cost]]</f>
        <v>647451</v>
      </c>
      <c r="J271">
        <f>Table2[[#This Row],[Quantity]]*Table2[[#This Row],[Price]]</f>
        <v>1099161</v>
      </c>
      <c r="K271">
        <f>IF(Table2[[#This Row],[Quantity]]&lt;1000,0,IF(Table2[[#This Row],[Quantity]]&gt;1000,Table2[[#This Row],[Quantity]]*15%,IF(Table2[[#This Row],[Quantity]]&gt;1500,Table2[[#This Row],[Quantity]]*20%,Table2[[#This Row],[Quantity]]*25%)))</f>
        <v>322.64999999999998</v>
      </c>
      <c r="L271" s="38">
        <f>Table2[[#This Row],[Total Cost]]-Table2[[#This Row],[Discount]]</f>
        <v>647128.35</v>
      </c>
      <c r="M271" s="38">
        <f>Table2[[#This Row],[Total Revenue ]]-Table2[[#This Row],[Discount Amount]]</f>
        <v>452032.65</v>
      </c>
      <c r="N271" s="38" t="str">
        <f>IF(Table2[[#This Row],[Profit/Loss]]&gt;0,"Profit","Loss")</f>
        <v>Profit</v>
      </c>
    </row>
    <row r="272" spans="1:14" x14ac:dyDescent="0.25">
      <c r="A272">
        <v>271</v>
      </c>
      <c r="B272" t="s">
        <v>461</v>
      </c>
      <c r="C272">
        <v>79</v>
      </c>
      <c r="D2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72" t="s">
        <v>192</v>
      </c>
      <c r="F272">
        <v>1900</v>
      </c>
      <c r="G272">
        <v>381</v>
      </c>
      <c r="H272">
        <v>313</v>
      </c>
      <c r="I272">
        <f>Table2[[#This Row],[Quantity]]*Table2[[#This Row],[Cost]]</f>
        <v>723900</v>
      </c>
      <c r="J272">
        <f>Table2[[#This Row],[Quantity]]*Table2[[#This Row],[Price]]</f>
        <v>594700</v>
      </c>
      <c r="K272">
        <f>IF(Table2[[#This Row],[Quantity]]&lt;1000,0,IF(Table2[[#This Row],[Quantity]]&gt;1000,Table2[[#This Row],[Quantity]]*15%,IF(Table2[[#This Row],[Quantity]]&gt;1500,Table2[[#This Row],[Quantity]]*20%,Table2[[#This Row],[Quantity]]*25%)))</f>
        <v>285</v>
      </c>
      <c r="L272" s="38">
        <f>Table2[[#This Row],[Total Cost]]-Table2[[#This Row],[Discount]]</f>
        <v>723615</v>
      </c>
      <c r="M272" s="38">
        <f>Table2[[#This Row],[Total Revenue ]]-Table2[[#This Row],[Discount Amount]]</f>
        <v>-128915</v>
      </c>
      <c r="N272" s="38" t="str">
        <f>IF(Table2[[#This Row],[Profit/Loss]]&gt;0,"Profit","Loss")</f>
        <v>Loss</v>
      </c>
    </row>
    <row r="273" spans="1:14" x14ac:dyDescent="0.25">
      <c r="A273">
        <v>272</v>
      </c>
      <c r="B273" t="s">
        <v>462</v>
      </c>
      <c r="C273">
        <v>26</v>
      </c>
      <c r="D2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73" t="s">
        <v>190</v>
      </c>
      <c r="F273">
        <v>1733</v>
      </c>
      <c r="G273">
        <v>267</v>
      </c>
      <c r="H273">
        <v>267</v>
      </c>
      <c r="I273">
        <f>Table2[[#This Row],[Quantity]]*Table2[[#This Row],[Cost]]</f>
        <v>462711</v>
      </c>
      <c r="J273">
        <f>Table2[[#This Row],[Quantity]]*Table2[[#This Row],[Price]]</f>
        <v>462711</v>
      </c>
      <c r="K273">
        <f>IF(Table2[[#This Row],[Quantity]]&lt;1000,0,IF(Table2[[#This Row],[Quantity]]&gt;1000,Table2[[#This Row],[Quantity]]*15%,IF(Table2[[#This Row],[Quantity]]&gt;1500,Table2[[#This Row],[Quantity]]*20%,Table2[[#This Row],[Quantity]]*25%)))</f>
        <v>259.95</v>
      </c>
      <c r="L273" s="38">
        <f>Table2[[#This Row],[Total Cost]]-Table2[[#This Row],[Discount]]</f>
        <v>462451.05</v>
      </c>
      <c r="M273" s="38">
        <f>Table2[[#This Row],[Total Revenue ]]-Table2[[#This Row],[Discount Amount]]</f>
        <v>259.95000000001164</v>
      </c>
      <c r="N273" s="38" t="str">
        <f>IF(Table2[[#This Row],[Profit/Loss]]&gt;0,"Profit","Loss")</f>
        <v>Profit</v>
      </c>
    </row>
    <row r="274" spans="1:14" x14ac:dyDescent="0.25">
      <c r="A274">
        <v>273</v>
      </c>
      <c r="B274" t="s">
        <v>463</v>
      </c>
      <c r="C274">
        <v>82</v>
      </c>
      <c r="D2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74" t="s">
        <v>190</v>
      </c>
      <c r="F274">
        <v>2361</v>
      </c>
      <c r="G274">
        <v>147</v>
      </c>
      <c r="H274">
        <v>455</v>
      </c>
      <c r="I274">
        <f>Table2[[#This Row],[Quantity]]*Table2[[#This Row],[Cost]]</f>
        <v>347067</v>
      </c>
      <c r="J274">
        <f>Table2[[#This Row],[Quantity]]*Table2[[#This Row],[Price]]</f>
        <v>1074255</v>
      </c>
      <c r="K274">
        <f>IF(Table2[[#This Row],[Quantity]]&lt;1000,0,IF(Table2[[#This Row],[Quantity]]&gt;1000,Table2[[#This Row],[Quantity]]*15%,IF(Table2[[#This Row],[Quantity]]&gt;1500,Table2[[#This Row],[Quantity]]*20%,Table2[[#This Row],[Quantity]]*25%)))</f>
        <v>354.15</v>
      </c>
      <c r="L274" s="38">
        <f>Table2[[#This Row],[Total Cost]]-Table2[[#This Row],[Discount]]</f>
        <v>346712.85</v>
      </c>
      <c r="M274" s="38">
        <f>Table2[[#This Row],[Total Revenue ]]-Table2[[#This Row],[Discount Amount]]</f>
        <v>727542.15</v>
      </c>
      <c r="N274" s="38" t="str">
        <f>IF(Table2[[#This Row],[Profit/Loss]]&gt;0,"Profit","Loss")</f>
        <v>Profit</v>
      </c>
    </row>
    <row r="275" spans="1:14" x14ac:dyDescent="0.25">
      <c r="A275">
        <v>274</v>
      </c>
      <c r="B275" t="s">
        <v>464</v>
      </c>
      <c r="C275">
        <v>20</v>
      </c>
      <c r="D2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75" t="s">
        <v>192</v>
      </c>
      <c r="F275">
        <v>1574</v>
      </c>
      <c r="G275">
        <v>293</v>
      </c>
      <c r="H275">
        <v>362</v>
      </c>
      <c r="I275">
        <f>Table2[[#This Row],[Quantity]]*Table2[[#This Row],[Cost]]</f>
        <v>461182</v>
      </c>
      <c r="J275">
        <f>Table2[[#This Row],[Quantity]]*Table2[[#This Row],[Price]]</f>
        <v>569788</v>
      </c>
      <c r="K275">
        <f>IF(Table2[[#This Row],[Quantity]]&lt;1000,0,IF(Table2[[#This Row],[Quantity]]&gt;1000,Table2[[#This Row],[Quantity]]*15%,IF(Table2[[#This Row],[Quantity]]&gt;1500,Table2[[#This Row],[Quantity]]*20%,Table2[[#This Row],[Quantity]]*25%)))</f>
        <v>236.1</v>
      </c>
      <c r="L275" s="38">
        <f>Table2[[#This Row],[Total Cost]]-Table2[[#This Row],[Discount]]</f>
        <v>460945.9</v>
      </c>
      <c r="M275" s="38">
        <f>Table2[[#This Row],[Total Revenue ]]-Table2[[#This Row],[Discount Amount]]</f>
        <v>108842.09999999998</v>
      </c>
      <c r="N275" s="38" t="str">
        <f>IF(Table2[[#This Row],[Profit/Loss]]&gt;0,"Profit","Loss")</f>
        <v>Profit</v>
      </c>
    </row>
    <row r="276" spans="1:14" x14ac:dyDescent="0.25">
      <c r="A276">
        <v>275</v>
      </c>
      <c r="B276" t="s">
        <v>465</v>
      </c>
      <c r="C276">
        <v>83</v>
      </c>
      <c r="D2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76" t="s">
        <v>192</v>
      </c>
      <c r="F276">
        <v>1123</v>
      </c>
      <c r="G276">
        <v>106</v>
      </c>
      <c r="H276">
        <v>540</v>
      </c>
      <c r="I276">
        <f>Table2[[#This Row],[Quantity]]*Table2[[#This Row],[Cost]]</f>
        <v>119038</v>
      </c>
      <c r="J276">
        <f>Table2[[#This Row],[Quantity]]*Table2[[#This Row],[Price]]</f>
        <v>606420</v>
      </c>
      <c r="K276">
        <f>IF(Table2[[#This Row],[Quantity]]&lt;1000,0,IF(Table2[[#This Row],[Quantity]]&gt;1000,Table2[[#This Row],[Quantity]]*15%,IF(Table2[[#This Row],[Quantity]]&gt;1500,Table2[[#This Row],[Quantity]]*20%,Table2[[#This Row],[Quantity]]*25%)))</f>
        <v>168.45</v>
      </c>
      <c r="L276" s="38">
        <f>Table2[[#This Row],[Total Cost]]-Table2[[#This Row],[Discount]]</f>
        <v>118869.55</v>
      </c>
      <c r="M276" s="38">
        <f>Table2[[#This Row],[Total Revenue ]]-Table2[[#This Row],[Discount Amount]]</f>
        <v>487550.45</v>
      </c>
      <c r="N276" s="38" t="str">
        <f>IF(Table2[[#This Row],[Profit/Loss]]&gt;0,"Profit","Loss")</f>
        <v>Profit</v>
      </c>
    </row>
    <row r="277" spans="1:14" x14ac:dyDescent="0.25">
      <c r="A277">
        <v>276</v>
      </c>
      <c r="B277" t="s">
        <v>466</v>
      </c>
      <c r="C277">
        <v>50</v>
      </c>
      <c r="D2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77" t="s">
        <v>190</v>
      </c>
      <c r="F277">
        <v>1029</v>
      </c>
      <c r="G277">
        <v>148</v>
      </c>
      <c r="H277">
        <v>513</v>
      </c>
      <c r="I277">
        <f>Table2[[#This Row],[Quantity]]*Table2[[#This Row],[Cost]]</f>
        <v>152292</v>
      </c>
      <c r="J277">
        <f>Table2[[#This Row],[Quantity]]*Table2[[#This Row],[Price]]</f>
        <v>527877</v>
      </c>
      <c r="K277">
        <f>IF(Table2[[#This Row],[Quantity]]&lt;1000,0,IF(Table2[[#This Row],[Quantity]]&gt;1000,Table2[[#This Row],[Quantity]]*15%,IF(Table2[[#This Row],[Quantity]]&gt;1500,Table2[[#This Row],[Quantity]]*20%,Table2[[#This Row],[Quantity]]*25%)))</f>
        <v>154.35</v>
      </c>
      <c r="L277" s="38">
        <f>Table2[[#This Row],[Total Cost]]-Table2[[#This Row],[Discount]]</f>
        <v>152137.65</v>
      </c>
      <c r="M277" s="38">
        <f>Table2[[#This Row],[Total Revenue ]]-Table2[[#This Row],[Discount Amount]]</f>
        <v>375739.35</v>
      </c>
      <c r="N277" s="38" t="str">
        <f>IF(Table2[[#This Row],[Profit/Loss]]&gt;0,"Profit","Loss")</f>
        <v>Profit</v>
      </c>
    </row>
    <row r="278" spans="1:14" x14ac:dyDescent="0.25">
      <c r="A278">
        <v>277</v>
      </c>
      <c r="B278" t="s">
        <v>467</v>
      </c>
      <c r="C278">
        <v>21</v>
      </c>
      <c r="D2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78" t="s">
        <v>192</v>
      </c>
      <c r="F278">
        <v>1012</v>
      </c>
      <c r="G278">
        <v>372</v>
      </c>
      <c r="H278">
        <v>371</v>
      </c>
      <c r="I278">
        <f>Table2[[#This Row],[Quantity]]*Table2[[#This Row],[Cost]]</f>
        <v>376464</v>
      </c>
      <c r="J278">
        <f>Table2[[#This Row],[Quantity]]*Table2[[#This Row],[Price]]</f>
        <v>375452</v>
      </c>
      <c r="K278">
        <f>IF(Table2[[#This Row],[Quantity]]&lt;1000,0,IF(Table2[[#This Row],[Quantity]]&gt;1000,Table2[[#This Row],[Quantity]]*15%,IF(Table2[[#This Row],[Quantity]]&gt;1500,Table2[[#This Row],[Quantity]]*20%,Table2[[#This Row],[Quantity]]*25%)))</f>
        <v>151.79999999999998</v>
      </c>
      <c r="L278" s="38">
        <f>Table2[[#This Row],[Total Cost]]-Table2[[#This Row],[Discount]]</f>
        <v>376312.2</v>
      </c>
      <c r="M278" s="38">
        <f>Table2[[#This Row],[Total Revenue ]]-Table2[[#This Row],[Discount Amount]]</f>
        <v>-860.20000000001164</v>
      </c>
      <c r="N278" s="38" t="str">
        <f>IF(Table2[[#This Row],[Profit/Loss]]&gt;0,"Profit","Loss")</f>
        <v>Loss</v>
      </c>
    </row>
    <row r="279" spans="1:14" x14ac:dyDescent="0.25">
      <c r="A279">
        <v>278</v>
      </c>
      <c r="B279" t="s">
        <v>468</v>
      </c>
      <c r="C279">
        <v>57</v>
      </c>
      <c r="D2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79" t="s">
        <v>192</v>
      </c>
      <c r="F279">
        <v>2343</v>
      </c>
      <c r="G279">
        <v>249</v>
      </c>
      <c r="H279">
        <v>389</v>
      </c>
      <c r="I279">
        <f>Table2[[#This Row],[Quantity]]*Table2[[#This Row],[Cost]]</f>
        <v>583407</v>
      </c>
      <c r="J279">
        <f>Table2[[#This Row],[Quantity]]*Table2[[#This Row],[Price]]</f>
        <v>911427</v>
      </c>
      <c r="K279">
        <f>IF(Table2[[#This Row],[Quantity]]&lt;1000,0,IF(Table2[[#This Row],[Quantity]]&gt;1000,Table2[[#This Row],[Quantity]]*15%,IF(Table2[[#This Row],[Quantity]]&gt;1500,Table2[[#This Row],[Quantity]]*20%,Table2[[#This Row],[Quantity]]*25%)))</f>
        <v>351.45</v>
      </c>
      <c r="L279" s="38">
        <f>Table2[[#This Row],[Total Cost]]-Table2[[#This Row],[Discount]]</f>
        <v>583055.55000000005</v>
      </c>
      <c r="M279" s="38">
        <f>Table2[[#This Row],[Total Revenue ]]-Table2[[#This Row],[Discount Amount]]</f>
        <v>328371.44999999995</v>
      </c>
      <c r="N279" s="38" t="str">
        <f>IF(Table2[[#This Row],[Profit/Loss]]&gt;0,"Profit","Loss")</f>
        <v>Profit</v>
      </c>
    </row>
    <row r="280" spans="1:14" x14ac:dyDescent="0.25">
      <c r="A280">
        <v>279</v>
      </c>
      <c r="B280" t="s">
        <v>469</v>
      </c>
      <c r="C280">
        <v>73</v>
      </c>
      <c r="D2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80" t="s">
        <v>192</v>
      </c>
      <c r="F280">
        <v>2083</v>
      </c>
      <c r="G280">
        <v>311</v>
      </c>
      <c r="H280">
        <v>487</v>
      </c>
      <c r="I280">
        <f>Table2[[#This Row],[Quantity]]*Table2[[#This Row],[Cost]]</f>
        <v>647813</v>
      </c>
      <c r="J280">
        <f>Table2[[#This Row],[Quantity]]*Table2[[#This Row],[Price]]</f>
        <v>1014421</v>
      </c>
      <c r="K280">
        <f>IF(Table2[[#This Row],[Quantity]]&lt;1000,0,IF(Table2[[#This Row],[Quantity]]&gt;1000,Table2[[#This Row],[Quantity]]*15%,IF(Table2[[#This Row],[Quantity]]&gt;1500,Table2[[#This Row],[Quantity]]*20%,Table2[[#This Row],[Quantity]]*25%)))</f>
        <v>312.45</v>
      </c>
      <c r="L280" s="38">
        <f>Table2[[#This Row],[Total Cost]]-Table2[[#This Row],[Discount]]</f>
        <v>647500.55000000005</v>
      </c>
      <c r="M280" s="38">
        <f>Table2[[#This Row],[Total Revenue ]]-Table2[[#This Row],[Discount Amount]]</f>
        <v>366920.44999999995</v>
      </c>
      <c r="N280" s="38" t="str">
        <f>IF(Table2[[#This Row],[Profit/Loss]]&gt;0,"Profit","Loss")</f>
        <v>Profit</v>
      </c>
    </row>
    <row r="281" spans="1:14" x14ac:dyDescent="0.25">
      <c r="A281">
        <v>280</v>
      </c>
      <c r="B281" t="s">
        <v>470</v>
      </c>
      <c r="C281">
        <v>62</v>
      </c>
      <c r="D2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81" t="s">
        <v>190</v>
      </c>
      <c r="F281">
        <v>2485</v>
      </c>
      <c r="G281">
        <v>187</v>
      </c>
      <c r="H281">
        <v>519</v>
      </c>
      <c r="I281">
        <f>Table2[[#This Row],[Quantity]]*Table2[[#This Row],[Cost]]</f>
        <v>464695</v>
      </c>
      <c r="J281">
        <f>Table2[[#This Row],[Quantity]]*Table2[[#This Row],[Price]]</f>
        <v>1289715</v>
      </c>
      <c r="K281">
        <f>IF(Table2[[#This Row],[Quantity]]&lt;1000,0,IF(Table2[[#This Row],[Quantity]]&gt;1000,Table2[[#This Row],[Quantity]]*15%,IF(Table2[[#This Row],[Quantity]]&gt;1500,Table2[[#This Row],[Quantity]]*20%,Table2[[#This Row],[Quantity]]*25%)))</f>
        <v>372.75</v>
      </c>
      <c r="L281" s="38">
        <f>Table2[[#This Row],[Total Cost]]-Table2[[#This Row],[Discount]]</f>
        <v>464322.25</v>
      </c>
      <c r="M281" s="38">
        <f>Table2[[#This Row],[Total Revenue ]]-Table2[[#This Row],[Discount Amount]]</f>
        <v>825392.75</v>
      </c>
      <c r="N281" s="38" t="str">
        <f>IF(Table2[[#This Row],[Profit/Loss]]&gt;0,"Profit","Loss")</f>
        <v>Profit</v>
      </c>
    </row>
    <row r="282" spans="1:14" x14ac:dyDescent="0.25">
      <c r="A282">
        <v>281</v>
      </c>
      <c r="B282" t="s">
        <v>471</v>
      </c>
      <c r="C282">
        <v>85</v>
      </c>
      <c r="D2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82" t="s">
        <v>190</v>
      </c>
      <c r="F282">
        <v>1419</v>
      </c>
      <c r="G282">
        <v>372</v>
      </c>
      <c r="H282">
        <v>463</v>
      </c>
      <c r="I282">
        <f>Table2[[#This Row],[Quantity]]*Table2[[#This Row],[Cost]]</f>
        <v>527868</v>
      </c>
      <c r="J282">
        <f>Table2[[#This Row],[Quantity]]*Table2[[#This Row],[Price]]</f>
        <v>656997</v>
      </c>
      <c r="K282">
        <f>IF(Table2[[#This Row],[Quantity]]&lt;1000,0,IF(Table2[[#This Row],[Quantity]]&gt;1000,Table2[[#This Row],[Quantity]]*15%,IF(Table2[[#This Row],[Quantity]]&gt;1500,Table2[[#This Row],[Quantity]]*20%,Table2[[#This Row],[Quantity]]*25%)))</f>
        <v>212.85</v>
      </c>
      <c r="L282" s="38">
        <f>Table2[[#This Row],[Total Cost]]-Table2[[#This Row],[Discount]]</f>
        <v>527655.15</v>
      </c>
      <c r="M282" s="38">
        <f>Table2[[#This Row],[Total Revenue ]]-Table2[[#This Row],[Discount Amount]]</f>
        <v>129341.84999999998</v>
      </c>
      <c r="N282" s="38" t="str">
        <f>IF(Table2[[#This Row],[Profit/Loss]]&gt;0,"Profit","Loss")</f>
        <v>Profit</v>
      </c>
    </row>
    <row r="283" spans="1:14" x14ac:dyDescent="0.25">
      <c r="A283">
        <v>282</v>
      </c>
      <c r="B283" t="s">
        <v>472</v>
      </c>
      <c r="C283">
        <v>79</v>
      </c>
      <c r="D2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83" t="s">
        <v>190</v>
      </c>
      <c r="F283">
        <v>2283</v>
      </c>
      <c r="G283">
        <v>339</v>
      </c>
      <c r="H283">
        <v>516</v>
      </c>
      <c r="I283">
        <f>Table2[[#This Row],[Quantity]]*Table2[[#This Row],[Cost]]</f>
        <v>773937</v>
      </c>
      <c r="J283">
        <f>Table2[[#This Row],[Quantity]]*Table2[[#This Row],[Price]]</f>
        <v>1178028</v>
      </c>
      <c r="K283">
        <f>IF(Table2[[#This Row],[Quantity]]&lt;1000,0,IF(Table2[[#This Row],[Quantity]]&gt;1000,Table2[[#This Row],[Quantity]]*15%,IF(Table2[[#This Row],[Quantity]]&gt;1500,Table2[[#This Row],[Quantity]]*20%,Table2[[#This Row],[Quantity]]*25%)))</f>
        <v>342.45</v>
      </c>
      <c r="L283" s="38">
        <f>Table2[[#This Row],[Total Cost]]-Table2[[#This Row],[Discount]]</f>
        <v>773594.55</v>
      </c>
      <c r="M283" s="38">
        <f>Table2[[#This Row],[Total Revenue ]]-Table2[[#This Row],[Discount Amount]]</f>
        <v>404433.44999999995</v>
      </c>
      <c r="N283" s="38" t="str">
        <f>IF(Table2[[#This Row],[Profit/Loss]]&gt;0,"Profit","Loss")</f>
        <v>Profit</v>
      </c>
    </row>
    <row r="284" spans="1:14" x14ac:dyDescent="0.25">
      <c r="A284">
        <v>283</v>
      </c>
      <c r="B284" t="s">
        <v>473</v>
      </c>
      <c r="C284">
        <v>59</v>
      </c>
      <c r="D2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84" t="s">
        <v>190</v>
      </c>
      <c r="F284">
        <v>1339</v>
      </c>
      <c r="G284">
        <v>343</v>
      </c>
      <c r="H284">
        <v>230</v>
      </c>
      <c r="I284">
        <f>Table2[[#This Row],[Quantity]]*Table2[[#This Row],[Cost]]</f>
        <v>459277</v>
      </c>
      <c r="J284">
        <f>Table2[[#This Row],[Quantity]]*Table2[[#This Row],[Price]]</f>
        <v>307970</v>
      </c>
      <c r="K284">
        <f>IF(Table2[[#This Row],[Quantity]]&lt;1000,0,IF(Table2[[#This Row],[Quantity]]&gt;1000,Table2[[#This Row],[Quantity]]*15%,IF(Table2[[#This Row],[Quantity]]&gt;1500,Table2[[#This Row],[Quantity]]*20%,Table2[[#This Row],[Quantity]]*25%)))</f>
        <v>200.85</v>
      </c>
      <c r="L284" s="38">
        <f>Table2[[#This Row],[Total Cost]]-Table2[[#This Row],[Discount]]</f>
        <v>459076.15</v>
      </c>
      <c r="M284" s="38">
        <f>Table2[[#This Row],[Total Revenue ]]-Table2[[#This Row],[Discount Amount]]</f>
        <v>-151106.15000000002</v>
      </c>
      <c r="N284" s="38" t="str">
        <f>IF(Table2[[#This Row],[Profit/Loss]]&gt;0,"Profit","Loss")</f>
        <v>Loss</v>
      </c>
    </row>
    <row r="285" spans="1:14" x14ac:dyDescent="0.25">
      <c r="A285">
        <v>284</v>
      </c>
      <c r="B285" t="s">
        <v>474</v>
      </c>
      <c r="C285">
        <v>19</v>
      </c>
      <c r="D2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85" t="s">
        <v>192</v>
      </c>
      <c r="F285">
        <v>1596</v>
      </c>
      <c r="G285">
        <v>201</v>
      </c>
      <c r="H285">
        <v>272</v>
      </c>
      <c r="I285">
        <f>Table2[[#This Row],[Quantity]]*Table2[[#This Row],[Cost]]</f>
        <v>320796</v>
      </c>
      <c r="J285">
        <f>Table2[[#This Row],[Quantity]]*Table2[[#This Row],[Price]]</f>
        <v>434112</v>
      </c>
      <c r="K285">
        <f>IF(Table2[[#This Row],[Quantity]]&lt;1000,0,IF(Table2[[#This Row],[Quantity]]&gt;1000,Table2[[#This Row],[Quantity]]*15%,IF(Table2[[#This Row],[Quantity]]&gt;1500,Table2[[#This Row],[Quantity]]*20%,Table2[[#This Row],[Quantity]]*25%)))</f>
        <v>239.39999999999998</v>
      </c>
      <c r="L285" s="38">
        <f>Table2[[#This Row],[Total Cost]]-Table2[[#This Row],[Discount]]</f>
        <v>320556.59999999998</v>
      </c>
      <c r="M285" s="38">
        <f>Table2[[#This Row],[Total Revenue ]]-Table2[[#This Row],[Discount Amount]]</f>
        <v>113555.40000000002</v>
      </c>
      <c r="N285" s="38" t="str">
        <f>IF(Table2[[#This Row],[Profit/Loss]]&gt;0,"Profit","Loss")</f>
        <v>Profit</v>
      </c>
    </row>
    <row r="286" spans="1:14" x14ac:dyDescent="0.25">
      <c r="A286">
        <v>285</v>
      </c>
      <c r="B286" t="s">
        <v>475</v>
      </c>
      <c r="C286">
        <v>34</v>
      </c>
      <c r="D2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86" t="s">
        <v>190</v>
      </c>
      <c r="F286">
        <v>1433</v>
      </c>
      <c r="G286">
        <v>372</v>
      </c>
      <c r="H286">
        <v>229</v>
      </c>
      <c r="I286">
        <f>Table2[[#This Row],[Quantity]]*Table2[[#This Row],[Cost]]</f>
        <v>533076</v>
      </c>
      <c r="J286">
        <f>Table2[[#This Row],[Quantity]]*Table2[[#This Row],[Price]]</f>
        <v>328157</v>
      </c>
      <c r="K286">
        <f>IF(Table2[[#This Row],[Quantity]]&lt;1000,0,IF(Table2[[#This Row],[Quantity]]&gt;1000,Table2[[#This Row],[Quantity]]*15%,IF(Table2[[#This Row],[Quantity]]&gt;1500,Table2[[#This Row],[Quantity]]*20%,Table2[[#This Row],[Quantity]]*25%)))</f>
        <v>214.95</v>
      </c>
      <c r="L286" s="38">
        <f>Table2[[#This Row],[Total Cost]]-Table2[[#This Row],[Discount]]</f>
        <v>532861.05000000005</v>
      </c>
      <c r="M286" s="38">
        <f>Table2[[#This Row],[Total Revenue ]]-Table2[[#This Row],[Discount Amount]]</f>
        <v>-204704.05000000005</v>
      </c>
      <c r="N286" s="38" t="str">
        <f>IF(Table2[[#This Row],[Profit/Loss]]&gt;0,"Profit","Loss")</f>
        <v>Loss</v>
      </c>
    </row>
    <row r="287" spans="1:14" x14ac:dyDescent="0.25">
      <c r="A287">
        <v>286</v>
      </c>
      <c r="B287" t="s">
        <v>476</v>
      </c>
      <c r="C287">
        <v>28</v>
      </c>
      <c r="D2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287" t="s">
        <v>190</v>
      </c>
      <c r="F287">
        <v>1632</v>
      </c>
      <c r="G287">
        <v>382</v>
      </c>
      <c r="H287">
        <v>232</v>
      </c>
      <c r="I287">
        <f>Table2[[#This Row],[Quantity]]*Table2[[#This Row],[Cost]]</f>
        <v>623424</v>
      </c>
      <c r="J287">
        <f>Table2[[#This Row],[Quantity]]*Table2[[#This Row],[Price]]</f>
        <v>378624</v>
      </c>
      <c r="K287">
        <f>IF(Table2[[#This Row],[Quantity]]&lt;1000,0,IF(Table2[[#This Row],[Quantity]]&gt;1000,Table2[[#This Row],[Quantity]]*15%,IF(Table2[[#This Row],[Quantity]]&gt;1500,Table2[[#This Row],[Quantity]]*20%,Table2[[#This Row],[Quantity]]*25%)))</f>
        <v>244.79999999999998</v>
      </c>
      <c r="L287" s="38">
        <f>Table2[[#This Row],[Total Cost]]-Table2[[#This Row],[Discount]]</f>
        <v>623179.19999999995</v>
      </c>
      <c r="M287" s="38">
        <f>Table2[[#This Row],[Total Revenue ]]-Table2[[#This Row],[Discount Amount]]</f>
        <v>-244555.19999999995</v>
      </c>
      <c r="N287" s="38" t="str">
        <f>IF(Table2[[#This Row],[Profit/Loss]]&gt;0,"Profit","Loss")</f>
        <v>Loss</v>
      </c>
    </row>
    <row r="288" spans="1:14" x14ac:dyDescent="0.25">
      <c r="A288">
        <v>287</v>
      </c>
      <c r="B288" t="s">
        <v>477</v>
      </c>
      <c r="C288">
        <v>57</v>
      </c>
      <c r="D2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88" t="s">
        <v>190</v>
      </c>
      <c r="F288">
        <v>1669</v>
      </c>
      <c r="G288">
        <v>233</v>
      </c>
      <c r="H288">
        <v>213</v>
      </c>
      <c r="I288">
        <f>Table2[[#This Row],[Quantity]]*Table2[[#This Row],[Cost]]</f>
        <v>388877</v>
      </c>
      <c r="J288">
        <f>Table2[[#This Row],[Quantity]]*Table2[[#This Row],[Price]]</f>
        <v>355497</v>
      </c>
      <c r="K288">
        <f>IF(Table2[[#This Row],[Quantity]]&lt;1000,0,IF(Table2[[#This Row],[Quantity]]&gt;1000,Table2[[#This Row],[Quantity]]*15%,IF(Table2[[#This Row],[Quantity]]&gt;1500,Table2[[#This Row],[Quantity]]*20%,Table2[[#This Row],[Quantity]]*25%)))</f>
        <v>250.35</v>
      </c>
      <c r="L288" s="38">
        <f>Table2[[#This Row],[Total Cost]]-Table2[[#This Row],[Discount]]</f>
        <v>388626.65</v>
      </c>
      <c r="M288" s="38">
        <f>Table2[[#This Row],[Total Revenue ]]-Table2[[#This Row],[Discount Amount]]</f>
        <v>-33129.650000000023</v>
      </c>
      <c r="N288" s="38" t="str">
        <f>IF(Table2[[#This Row],[Profit/Loss]]&gt;0,"Profit","Loss")</f>
        <v>Loss</v>
      </c>
    </row>
    <row r="289" spans="1:14" x14ac:dyDescent="0.25">
      <c r="A289">
        <v>288</v>
      </c>
      <c r="B289" t="s">
        <v>478</v>
      </c>
      <c r="C289">
        <v>52</v>
      </c>
      <c r="D2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89" t="s">
        <v>192</v>
      </c>
      <c r="F289">
        <v>2491</v>
      </c>
      <c r="G289">
        <v>259</v>
      </c>
      <c r="H289">
        <v>543</v>
      </c>
      <c r="I289">
        <f>Table2[[#This Row],[Quantity]]*Table2[[#This Row],[Cost]]</f>
        <v>645169</v>
      </c>
      <c r="J289">
        <f>Table2[[#This Row],[Quantity]]*Table2[[#This Row],[Price]]</f>
        <v>1352613</v>
      </c>
      <c r="K289">
        <f>IF(Table2[[#This Row],[Quantity]]&lt;1000,0,IF(Table2[[#This Row],[Quantity]]&gt;1000,Table2[[#This Row],[Quantity]]*15%,IF(Table2[[#This Row],[Quantity]]&gt;1500,Table2[[#This Row],[Quantity]]*20%,Table2[[#This Row],[Quantity]]*25%)))</f>
        <v>373.65</v>
      </c>
      <c r="L289" s="38">
        <f>Table2[[#This Row],[Total Cost]]-Table2[[#This Row],[Discount]]</f>
        <v>644795.35</v>
      </c>
      <c r="M289" s="38">
        <f>Table2[[#This Row],[Total Revenue ]]-Table2[[#This Row],[Discount Amount]]</f>
        <v>707817.65</v>
      </c>
      <c r="N289" s="38" t="str">
        <f>IF(Table2[[#This Row],[Profit/Loss]]&gt;0,"Profit","Loss")</f>
        <v>Profit</v>
      </c>
    </row>
    <row r="290" spans="1:14" x14ac:dyDescent="0.25">
      <c r="A290">
        <v>289</v>
      </c>
      <c r="B290" t="s">
        <v>479</v>
      </c>
      <c r="C290">
        <v>42</v>
      </c>
      <c r="D2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90" t="s">
        <v>190</v>
      </c>
      <c r="F290">
        <v>1026</v>
      </c>
      <c r="G290">
        <v>208</v>
      </c>
      <c r="H290">
        <v>316</v>
      </c>
      <c r="I290">
        <f>Table2[[#This Row],[Quantity]]*Table2[[#This Row],[Cost]]</f>
        <v>213408</v>
      </c>
      <c r="J290">
        <f>Table2[[#This Row],[Quantity]]*Table2[[#This Row],[Price]]</f>
        <v>324216</v>
      </c>
      <c r="K290">
        <f>IF(Table2[[#This Row],[Quantity]]&lt;1000,0,IF(Table2[[#This Row],[Quantity]]&gt;1000,Table2[[#This Row],[Quantity]]*15%,IF(Table2[[#This Row],[Quantity]]&gt;1500,Table2[[#This Row],[Quantity]]*20%,Table2[[#This Row],[Quantity]]*25%)))</f>
        <v>153.9</v>
      </c>
      <c r="L290" s="38">
        <f>Table2[[#This Row],[Total Cost]]-Table2[[#This Row],[Discount]]</f>
        <v>213254.1</v>
      </c>
      <c r="M290" s="38">
        <f>Table2[[#This Row],[Total Revenue ]]-Table2[[#This Row],[Discount Amount]]</f>
        <v>110961.9</v>
      </c>
      <c r="N290" s="38" t="str">
        <f>IF(Table2[[#This Row],[Profit/Loss]]&gt;0,"Profit","Loss")</f>
        <v>Profit</v>
      </c>
    </row>
    <row r="291" spans="1:14" x14ac:dyDescent="0.25">
      <c r="A291">
        <v>290</v>
      </c>
      <c r="B291" t="s">
        <v>480</v>
      </c>
      <c r="C291">
        <v>82</v>
      </c>
      <c r="D2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291" t="s">
        <v>190</v>
      </c>
      <c r="F291">
        <v>1149</v>
      </c>
      <c r="G291">
        <v>109</v>
      </c>
      <c r="H291">
        <v>343</v>
      </c>
      <c r="I291">
        <f>Table2[[#This Row],[Quantity]]*Table2[[#This Row],[Cost]]</f>
        <v>125241</v>
      </c>
      <c r="J291">
        <f>Table2[[#This Row],[Quantity]]*Table2[[#This Row],[Price]]</f>
        <v>394107</v>
      </c>
      <c r="K291">
        <f>IF(Table2[[#This Row],[Quantity]]&lt;1000,0,IF(Table2[[#This Row],[Quantity]]&gt;1000,Table2[[#This Row],[Quantity]]*15%,IF(Table2[[#This Row],[Quantity]]&gt;1500,Table2[[#This Row],[Quantity]]*20%,Table2[[#This Row],[Quantity]]*25%)))</f>
        <v>172.35</v>
      </c>
      <c r="L291" s="38">
        <f>Table2[[#This Row],[Total Cost]]-Table2[[#This Row],[Discount]]</f>
        <v>125068.65</v>
      </c>
      <c r="M291" s="38">
        <f>Table2[[#This Row],[Total Revenue ]]-Table2[[#This Row],[Discount Amount]]</f>
        <v>269038.34999999998</v>
      </c>
      <c r="N291" s="38" t="str">
        <f>IF(Table2[[#This Row],[Profit/Loss]]&gt;0,"Profit","Loss")</f>
        <v>Profit</v>
      </c>
    </row>
    <row r="292" spans="1:14" x14ac:dyDescent="0.25">
      <c r="A292">
        <v>291</v>
      </c>
      <c r="B292" t="s">
        <v>481</v>
      </c>
      <c r="C292">
        <v>37</v>
      </c>
      <c r="D2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92" t="s">
        <v>192</v>
      </c>
      <c r="F292">
        <v>1832</v>
      </c>
      <c r="G292">
        <v>291</v>
      </c>
      <c r="H292">
        <v>368</v>
      </c>
      <c r="I292">
        <f>Table2[[#This Row],[Quantity]]*Table2[[#This Row],[Cost]]</f>
        <v>533112</v>
      </c>
      <c r="J292">
        <f>Table2[[#This Row],[Quantity]]*Table2[[#This Row],[Price]]</f>
        <v>674176</v>
      </c>
      <c r="K292">
        <f>IF(Table2[[#This Row],[Quantity]]&lt;1000,0,IF(Table2[[#This Row],[Quantity]]&gt;1000,Table2[[#This Row],[Quantity]]*15%,IF(Table2[[#This Row],[Quantity]]&gt;1500,Table2[[#This Row],[Quantity]]*20%,Table2[[#This Row],[Quantity]]*25%)))</f>
        <v>274.8</v>
      </c>
      <c r="L292" s="38">
        <f>Table2[[#This Row],[Total Cost]]-Table2[[#This Row],[Discount]]</f>
        <v>532837.19999999995</v>
      </c>
      <c r="M292" s="38">
        <f>Table2[[#This Row],[Total Revenue ]]-Table2[[#This Row],[Discount Amount]]</f>
        <v>141338.80000000005</v>
      </c>
      <c r="N292" s="38" t="str">
        <f>IF(Table2[[#This Row],[Profit/Loss]]&gt;0,"Profit","Loss")</f>
        <v>Profit</v>
      </c>
    </row>
    <row r="293" spans="1:14" x14ac:dyDescent="0.25">
      <c r="A293">
        <v>292</v>
      </c>
      <c r="B293" t="s">
        <v>482</v>
      </c>
      <c r="C293">
        <v>57</v>
      </c>
      <c r="D2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93" t="s">
        <v>192</v>
      </c>
      <c r="F293">
        <v>1634</v>
      </c>
      <c r="G293">
        <v>332</v>
      </c>
      <c r="H293">
        <v>292</v>
      </c>
      <c r="I293">
        <f>Table2[[#This Row],[Quantity]]*Table2[[#This Row],[Cost]]</f>
        <v>542488</v>
      </c>
      <c r="J293">
        <f>Table2[[#This Row],[Quantity]]*Table2[[#This Row],[Price]]</f>
        <v>477128</v>
      </c>
      <c r="K293">
        <f>IF(Table2[[#This Row],[Quantity]]&lt;1000,0,IF(Table2[[#This Row],[Quantity]]&gt;1000,Table2[[#This Row],[Quantity]]*15%,IF(Table2[[#This Row],[Quantity]]&gt;1500,Table2[[#This Row],[Quantity]]*20%,Table2[[#This Row],[Quantity]]*25%)))</f>
        <v>245.1</v>
      </c>
      <c r="L293" s="38">
        <f>Table2[[#This Row],[Total Cost]]-Table2[[#This Row],[Discount]]</f>
        <v>542242.9</v>
      </c>
      <c r="M293" s="38">
        <f>Table2[[#This Row],[Total Revenue ]]-Table2[[#This Row],[Discount Amount]]</f>
        <v>-65114.900000000023</v>
      </c>
      <c r="N293" s="38" t="str">
        <f>IF(Table2[[#This Row],[Profit/Loss]]&gt;0,"Profit","Loss")</f>
        <v>Loss</v>
      </c>
    </row>
    <row r="294" spans="1:14" x14ac:dyDescent="0.25">
      <c r="A294">
        <v>293</v>
      </c>
      <c r="B294" t="s">
        <v>483</v>
      </c>
      <c r="C294">
        <v>32</v>
      </c>
      <c r="D2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94" t="s">
        <v>190</v>
      </c>
      <c r="F294">
        <v>1738</v>
      </c>
      <c r="G294">
        <v>229</v>
      </c>
      <c r="H294">
        <v>203</v>
      </c>
      <c r="I294">
        <f>Table2[[#This Row],[Quantity]]*Table2[[#This Row],[Cost]]</f>
        <v>398002</v>
      </c>
      <c r="J294">
        <f>Table2[[#This Row],[Quantity]]*Table2[[#This Row],[Price]]</f>
        <v>352814</v>
      </c>
      <c r="K294">
        <f>IF(Table2[[#This Row],[Quantity]]&lt;1000,0,IF(Table2[[#This Row],[Quantity]]&gt;1000,Table2[[#This Row],[Quantity]]*15%,IF(Table2[[#This Row],[Quantity]]&gt;1500,Table2[[#This Row],[Quantity]]*20%,Table2[[#This Row],[Quantity]]*25%)))</f>
        <v>260.7</v>
      </c>
      <c r="L294" s="38">
        <f>Table2[[#This Row],[Total Cost]]-Table2[[#This Row],[Discount]]</f>
        <v>397741.3</v>
      </c>
      <c r="M294" s="38">
        <f>Table2[[#This Row],[Total Revenue ]]-Table2[[#This Row],[Discount Amount]]</f>
        <v>-44927.299999999988</v>
      </c>
      <c r="N294" s="38" t="str">
        <f>IF(Table2[[#This Row],[Profit/Loss]]&gt;0,"Profit","Loss")</f>
        <v>Loss</v>
      </c>
    </row>
    <row r="295" spans="1:14" x14ac:dyDescent="0.25">
      <c r="A295">
        <v>294</v>
      </c>
      <c r="B295" t="s">
        <v>484</v>
      </c>
      <c r="C295">
        <v>58</v>
      </c>
      <c r="D2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95" t="s">
        <v>192</v>
      </c>
      <c r="F295">
        <v>1789</v>
      </c>
      <c r="G295">
        <v>323</v>
      </c>
      <c r="H295">
        <v>314</v>
      </c>
      <c r="I295">
        <f>Table2[[#This Row],[Quantity]]*Table2[[#This Row],[Cost]]</f>
        <v>577847</v>
      </c>
      <c r="J295">
        <f>Table2[[#This Row],[Quantity]]*Table2[[#This Row],[Price]]</f>
        <v>561746</v>
      </c>
      <c r="K295">
        <f>IF(Table2[[#This Row],[Quantity]]&lt;1000,0,IF(Table2[[#This Row],[Quantity]]&gt;1000,Table2[[#This Row],[Quantity]]*15%,IF(Table2[[#This Row],[Quantity]]&gt;1500,Table2[[#This Row],[Quantity]]*20%,Table2[[#This Row],[Quantity]]*25%)))</f>
        <v>268.34999999999997</v>
      </c>
      <c r="L295" s="38">
        <f>Table2[[#This Row],[Total Cost]]-Table2[[#This Row],[Discount]]</f>
        <v>577578.65</v>
      </c>
      <c r="M295" s="38">
        <f>Table2[[#This Row],[Total Revenue ]]-Table2[[#This Row],[Discount Amount]]</f>
        <v>-15832.650000000023</v>
      </c>
      <c r="N295" s="38" t="str">
        <f>IF(Table2[[#This Row],[Profit/Loss]]&gt;0,"Profit","Loss")</f>
        <v>Loss</v>
      </c>
    </row>
    <row r="296" spans="1:14" x14ac:dyDescent="0.25">
      <c r="A296">
        <v>295</v>
      </c>
      <c r="B296" t="s">
        <v>485</v>
      </c>
      <c r="C296">
        <v>35</v>
      </c>
      <c r="D2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296" t="s">
        <v>192</v>
      </c>
      <c r="F296">
        <v>2125</v>
      </c>
      <c r="G296">
        <v>236</v>
      </c>
      <c r="H296">
        <v>367</v>
      </c>
      <c r="I296">
        <f>Table2[[#This Row],[Quantity]]*Table2[[#This Row],[Cost]]</f>
        <v>501500</v>
      </c>
      <c r="J296">
        <f>Table2[[#This Row],[Quantity]]*Table2[[#This Row],[Price]]</f>
        <v>779875</v>
      </c>
      <c r="K296">
        <f>IF(Table2[[#This Row],[Quantity]]&lt;1000,0,IF(Table2[[#This Row],[Quantity]]&gt;1000,Table2[[#This Row],[Quantity]]*15%,IF(Table2[[#This Row],[Quantity]]&gt;1500,Table2[[#This Row],[Quantity]]*20%,Table2[[#This Row],[Quantity]]*25%)))</f>
        <v>318.75</v>
      </c>
      <c r="L296" s="38">
        <f>Table2[[#This Row],[Total Cost]]-Table2[[#This Row],[Discount]]</f>
        <v>501181.25</v>
      </c>
      <c r="M296" s="38">
        <f>Table2[[#This Row],[Total Revenue ]]-Table2[[#This Row],[Discount Amount]]</f>
        <v>278693.75</v>
      </c>
      <c r="N296" s="38" t="str">
        <f>IF(Table2[[#This Row],[Profit/Loss]]&gt;0,"Profit","Loss")</f>
        <v>Profit</v>
      </c>
    </row>
    <row r="297" spans="1:14" x14ac:dyDescent="0.25">
      <c r="A297">
        <v>296</v>
      </c>
      <c r="B297" t="s">
        <v>486</v>
      </c>
      <c r="C297">
        <v>54</v>
      </c>
      <c r="D2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97" t="s">
        <v>192</v>
      </c>
      <c r="F297">
        <v>1702</v>
      </c>
      <c r="G297">
        <v>110</v>
      </c>
      <c r="H297">
        <v>225</v>
      </c>
      <c r="I297">
        <f>Table2[[#This Row],[Quantity]]*Table2[[#This Row],[Cost]]</f>
        <v>187220</v>
      </c>
      <c r="J297">
        <f>Table2[[#This Row],[Quantity]]*Table2[[#This Row],[Price]]</f>
        <v>382950</v>
      </c>
      <c r="K297">
        <f>IF(Table2[[#This Row],[Quantity]]&lt;1000,0,IF(Table2[[#This Row],[Quantity]]&gt;1000,Table2[[#This Row],[Quantity]]*15%,IF(Table2[[#This Row],[Quantity]]&gt;1500,Table2[[#This Row],[Quantity]]*20%,Table2[[#This Row],[Quantity]]*25%)))</f>
        <v>255.29999999999998</v>
      </c>
      <c r="L297" s="38">
        <f>Table2[[#This Row],[Total Cost]]-Table2[[#This Row],[Discount]]</f>
        <v>186964.7</v>
      </c>
      <c r="M297" s="38">
        <f>Table2[[#This Row],[Total Revenue ]]-Table2[[#This Row],[Discount Amount]]</f>
        <v>195985.3</v>
      </c>
      <c r="N297" s="38" t="str">
        <f>IF(Table2[[#This Row],[Profit/Loss]]&gt;0,"Profit","Loss")</f>
        <v>Profit</v>
      </c>
    </row>
    <row r="298" spans="1:14" x14ac:dyDescent="0.25">
      <c r="A298">
        <v>297</v>
      </c>
      <c r="B298" t="s">
        <v>487</v>
      </c>
      <c r="C298">
        <v>73</v>
      </c>
      <c r="D2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298" t="s">
        <v>192</v>
      </c>
      <c r="F298">
        <v>1106</v>
      </c>
      <c r="G298">
        <v>345</v>
      </c>
      <c r="H298">
        <v>359</v>
      </c>
      <c r="I298">
        <f>Table2[[#This Row],[Quantity]]*Table2[[#This Row],[Cost]]</f>
        <v>381570</v>
      </c>
      <c r="J298">
        <f>Table2[[#This Row],[Quantity]]*Table2[[#This Row],[Price]]</f>
        <v>397054</v>
      </c>
      <c r="K298">
        <f>IF(Table2[[#This Row],[Quantity]]&lt;1000,0,IF(Table2[[#This Row],[Quantity]]&gt;1000,Table2[[#This Row],[Quantity]]*15%,IF(Table2[[#This Row],[Quantity]]&gt;1500,Table2[[#This Row],[Quantity]]*20%,Table2[[#This Row],[Quantity]]*25%)))</f>
        <v>165.9</v>
      </c>
      <c r="L298" s="38">
        <f>Table2[[#This Row],[Total Cost]]-Table2[[#This Row],[Discount]]</f>
        <v>381404.1</v>
      </c>
      <c r="M298" s="38">
        <f>Table2[[#This Row],[Total Revenue ]]-Table2[[#This Row],[Discount Amount]]</f>
        <v>15649.900000000023</v>
      </c>
      <c r="N298" s="38" t="str">
        <f>IF(Table2[[#This Row],[Profit/Loss]]&gt;0,"Profit","Loss")</f>
        <v>Profit</v>
      </c>
    </row>
    <row r="299" spans="1:14" x14ac:dyDescent="0.25">
      <c r="A299">
        <v>298</v>
      </c>
      <c r="B299" t="s">
        <v>488</v>
      </c>
      <c r="C299">
        <v>54</v>
      </c>
      <c r="D2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299" t="s">
        <v>192</v>
      </c>
      <c r="F299">
        <v>1382</v>
      </c>
      <c r="G299">
        <v>198</v>
      </c>
      <c r="H299">
        <v>437</v>
      </c>
      <c r="I299">
        <f>Table2[[#This Row],[Quantity]]*Table2[[#This Row],[Cost]]</f>
        <v>273636</v>
      </c>
      <c r="J299">
        <f>Table2[[#This Row],[Quantity]]*Table2[[#This Row],[Price]]</f>
        <v>603934</v>
      </c>
      <c r="K299">
        <f>IF(Table2[[#This Row],[Quantity]]&lt;1000,0,IF(Table2[[#This Row],[Quantity]]&gt;1000,Table2[[#This Row],[Quantity]]*15%,IF(Table2[[#This Row],[Quantity]]&gt;1500,Table2[[#This Row],[Quantity]]*20%,Table2[[#This Row],[Quantity]]*25%)))</f>
        <v>207.29999999999998</v>
      </c>
      <c r="L299" s="38">
        <f>Table2[[#This Row],[Total Cost]]-Table2[[#This Row],[Discount]]</f>
        <v>273428.7</v>
      </c>
      <c r="M299" s="38">
        <f>Table2[[#This Row],[Total Revenue ]]-Table2[[#This Row],[Discount Amount]]</f>
        <v>330505.3</v>
      </c>
      <c r="N299" s="38" t="str">
        <f>IF(Table2[[#This Row],[Profit/Loss]]&gt;0,"Profit","Loss")</f>
        <v>Profit</v>
      </c>
    </row>
    <row r="300" spans="1:14" x14ac:dyDescent="0.25">
      <c r="A300">
        <v>299</v>
      </c>
      <c r="B300" t="s">
        <v>489</v>
      </c>
      <c r="C300">
        <v>59</v>
      </c>
      <c r="D3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00" t="s">
        <v>192</v>
      </c>
      <c r="F300">
        <v>1587</v>
      </c>
      <c r="G300">
        <v>327</v>
      </c>
      <c r="H300">
        <v>513</v>
      </c>
      <c r="I300">
        <f>Table2[[#This Row],[Quantity]]*Table2[[#This Row],[Cost]]</f>
        <v>518949</v>
      </c>
      <c r="J300">
        <f>Table2[[#This Row],[Quantity]]*Table2[[#This Row],[Price]]</f>
        <v>814131</v>
      </c>
      <c r="K300">
        <f>IF(Table2[[#This Row],[Quantity]]&lt;1000,0,IF(Table2[[#This Row],[Quantity]]&gt;1000,Table2[[#This Row],[Quantity]]*15%,IF(Table2[[#This Row],[Quantity]]&gt;1500,Table2[[#This Row],[Quantity]]*20%,Table2[[#This Row],[Quantity]]*25%)))</f>
        <v>238.04999999999998</v>
      </c>
      <c r="L300" s="38">
        <f>Table2[[#This Row],[Total Cost]]-Table2[[#This Row],[Discount]]</f>
        <v>518710.95</v>
      </c>
      <c r="M300" s="38">
        <f>Table2[[#This Row],[Total Revenue ]]-Table2[[#This Row],[Discount Amount]]</f>
        <v>295420.05</v>
      </c>
      <c r="N300" s="38" t="str">
        <f>IF(Table2[[#This Row],[Profit/Loss]]&gt;0,"Profit","Loss")</f>
        <v>Profit</v>
      </c>
    </row>
    <row r="301" spans="1:14" x14ac:dyDescent="0.25">
      <c r="A301">
        <v>300</v>
      </c>
      <c r="B301" t="s">
        <v>490</v>
      </c>
      <c r="C301">
        <v>43</v>
      </c>
      <c r="D3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01" t="s">
        <v>190</v>
      </c>
      <c r="F301">
        <v>1145</v>
      </c>
      <c r="G301">
        <v>235</v>
      </c>
      <c r="H301">
        <v>401</v>
      </c>
      <c r="I301">
        <f>Table2[[#This Row],[Quantity]]*Table2[[#This Row],[Cost]]</f>
        <v>269075</v>
      </c>
      <c r="J301">
        <f>Table2[[#This Row],[Quantity]]*Table2[[#This Row],[Price]]</f>
        <v>459145</v>
      </c>
      <c r="K301">
        <f>IF(Table2[[#This Row],[Quantity]]&lt;1000,0,IF(Table2[[#This Row],[Quantity]]&gt;1000,Table2[[#This Row],[Quantity]]*15%,IF(Table2[[#This Row],[Quantity]]&gt;1500,Table2[[#This Row],[Quantity]]*20%,Table2[[#This Row],[Quantity]]*25%)))</f>
        <v>171.75</v>
      </c>
      <c r="L301" s="38">
        <f>Table2[[#This Row],[Total Cost]]-Table2[[#This Row],[Discount]]</f>
        <v>268903.25</v>
      </c>
      <c r="M301" s="38">
        <f>Table2[[#This Row],[Total Revenue ]]-Table2[[#This Row],[Discount Amount]]</f>
        <v>190241.75</v>
      </c>
      <c r="N301" s="38" t="str">
        <f>IF(Table2[[#This Row],[Profit/Loss]]&gt;0,"Profit","Loss")</f>
        <v>Profit</v>
      </c>
    </row>
    <row r="302" spans="1:14" x14ac:dyDescent="0.25">
      <c r="A302">
        <v>301</v>
      </c>
      <c r="B302" t="s">
        <v>491</v>
      </c>
      <c r="C302">
        <v>37</v>
      </c>
      <c r="D3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02" t="s">
        <v>192</v>
      </c>
      <c r="F302">
        <v>1541</v>
      </c>
      <c r="G302">
        <v>278</v>
      </c>
      <c r="H302">
        <v>220</v>
      </c>
      <c r="I302">
        <f>Table2[[#This Row],[Quantity]]*Table2[[#This Row],[Cost]]</f>
        <v>428398</v>
      </c>
      <c r="J302">
        <f>Table2[[#This Row],[Quantity]]*Table2[[#This Row],[Price]]</f>
        <v>339020</v>
      </c>
      <c r="K302">
        <f>IF(Table2[[#This Row],[Quantity]]&lt;1000,0,IF(Table2[[#This Row],[Quantity]]&gt;1000,Table2[[#This Row],[Quantity]]*15%,IF(Table2[[#This Row],[Quantity]]&gt;1500,Table2[[#This Row],[Quantity]]*20%,Table2[[#This Row],[Quantity]]*25%)))</f>
        <v>231.14999999999998</v>
      </c>
      <c r="L302" s="38">
        <f>Table2[[#This Row],[Total Cost]]-Table2[[#This Row],[Discount]]</f>
        <v>428166.85</v>
      </c>
      <c r="M302" s="38">
        <f>Table2[[#This Row],[Total Revenue ]]-Table2[[#This Row],[Discount Amount]]</f>
        <v>-89146.849999999977</v>
      </c>
      <c r="N302" s="38" t="str">
        <f>IF(Table2[[#This Row],[Profit/Loss]]&gt;0,"Profit","Loss")</f>
        <v>Loss</v>
      </c>
    </row>
    <row r="303" spans="1:14" x14ac:dyDescent="0.25">
      <c r="A303">
        <v>302</v>
      </c>
      <c r="B303" t="s">
        <v>492</v>
      </c>
      <c r="C303">
        <v>43</v>
      </c>
      <c r="D3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03" t="s">
        <v>190</v>
      </c>
      <c r="F303">
        <v>2423</v>
      </c>
      <c r="G303">
        <v>178</v>
      </c>
      <c r="H303">
        <v>255</v>
      </c>
      <c r="I303">
        <f>Table2[[#This Row],[Quantity]]*Table2[[#This Row],[Cost]]</f>
        <v>431294</v>
      </c>
      <c r="J303">
        <f>Table2[[#This Row],[Quantity]]*Table2[[#This Row],[Price]]</f>
        <v>617865</v>
      </c>
      <c r="K303">
        <f>IF(Table2[[#This Row],[Quantity]]&lt;1000,0,IF(Table2[[#This Row],[Quantity]]&gt;1000,Table2[[#This Row],[Quantity]]*15%,IF(Table2[[#This Row],[Quantity]]&gt;1500,Table2[[#This Row],[Quantity]]*20%,Table2[[#This Row],[Quantity]]*25%)))</f>
        <v>363.45</v>
      </c>
      <c r="L303" s="38">
        <f>Table2[[#This Row],[Total Cost]]-Table2[[#This Row],[Discount]]</f>
        <v>430930.55</v>
      </c>
      <c r="M303" s="38">
        <f>Table2[[#This Row],[Total Revenue ]]-Table2[[#This Row],[Discount Amount]]</f>
        <v>186934.45</v>
      </c>
      <c r="N303" s="38" t="str">
        <f>IF(Table2[[#This Row],[Profit/Loss]]&gt;0,"Profit","Loss")</f>
        <v>Profit</v>
      </c>
    </row>
    <row r="304" spans="1:14" x14ac:dyDescent="0.25">
      <c r="A304">
        <v>303</v>
      </c>
      <c r="B304" t="s">
        <v>493</v>
      </c>
      <c r="C304">
        <v>74</v>
      </c>
      <c r="D3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04" t="s">
        <v>190</v>
      </c>
      <c r="F304">
        <v>2286</v>
      </c>
      <c r="G304">
        <v>157</v>
      </c>
      <c r="H304">
        <v>249</v>
      </c>
      <c r="I304">
        <f>Table2[[#This Row],[Quantity]]*Table2[[#This Row],[Cost]]</f>
        <v>358902</v>
      </c>
      <c r="J304">
        <f>Table2[[#This Row],[Quantity]]*Table2[[#This Row],[Price]]</f>
        <v>569214</v>
      </c>
      <c r="K304">
        <f>IF(Table2[[#This Row],[Quantity]]&lt;1000,0,IF(Table2[[#This Row],[Quantity]]&gt;1000,Table2[[#This Row],[Quantity]]*15%,IF(Table2[[#This Row],[Quantity]]&gt;1500,Table2[[#This Row],[Quantity]]*20%,Table2[[#This Row],[Quantity]]*25%)))</f>
        <v>342.9</v>
      </c>
      <c r="L304" s="38">
        <f>Table2[[#This Row],[Total Cost]]-Table2[[#This Row],[Discount]]</f>
        <v>358559.1</v>
      </c>
      <c r="M304" s="38">
        <f>Table2[[#This Row],[Total Revenue ]]-Table2[[#This Row],[Discount Amount]]</f>
        <v>210654.90000000002</v>
      </c>
      <c r="N304" s="38" t="str">
        <f>IF(Table2[[#This Row],[Profit/Loss]]&gt;0,"Profit","Loss")</f>
        <v>Profit</v>
      </c>
    </row>
    <row r="305" spans="1:14" x14ac:dyDescent="0.25">
      <c r="A305">
        <v>304</v>
      </c>
      <c r="B305" t="s">
        <v>494</v>
      </c>
      <c r="C305">
        <v>77</v>
      </c>
      <c r="D3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05" t="s">
        <v>192</v>
      </c>
      <c r="F305">
        <v>1165</v>
      </c>
      <c r="G305">
        <v>333</v>
      </c>
      <c r="H305">
        <v>442</v>
      </c>
      <c r="I305">
        <f>Table2[[#This Row],[Quantity]]*Table2[[#This Row],[Cost]]</f>
        <v>387945</v>
      </c>
      <c r="J305">
        <f>Table2[[#This Row],[Quantity]]*Table2[[#This Row],[Price]]</f>
        <v>514930</v>
      </c>
      <c r="K305">
        <f>IF(Table2[[#This Row],[Quantity]]&lt;1000,0,IF(Table2[[#This Row],[Quantity]]&gt;1000,Table2[[#This Row],[Quantity]]*15%,IF(Table2[[#This Row],[Quantity]]&gt;1500,Table2[[#This Row],[Quantity]]*20%,Table2[[#This Row],[Quantity]]*25%)))</f>
        <v>174.75</v>
      </c>
      <c r="L305" s="38">
        <f>Table2[[#This Row],[Total Cost]]-Table2[[#This Row],[Discount]]</f>
        <v>387770.25</v>
      </c>
      <c r="M305" s="38">
        <f>Table2[[#This Row],[Total Revenue ]]-Table2[[#This Row],[Discount Amount]]</f>
        <v>127159.75</v>
      </c>
      <c r="N305" s="38" t="str">
        <f>IF(Table2[[#This Row],[Profit/Loss]]&gt;0,"Profit","Loss")</f>
        <v>Profit</v>
      </c>
    </row>
    <row r="306" spans="1:14" x14ac:dyDescent="0.25">
      <c r="A306">
        <v>305</v>
      </c>
      <c r="B306" t="s">
        <v>495</v>
      </c>
      <c r="C306">
        <v>55</v>
      </c>
      <c r="D3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06" t="s">
        <v>192</v>
      </c>
      <c r="F306">
        <v>1415</v>
      </c>
      <c r="G306">
        <v>151</v>
      </c>
      <c r="H306">
        <v>438</v>
      </c>
      <c r="I306">
        <f>Table2[[#This Row],[Quantity]]*Table2[[#This Row],[Cost]]</f>
        <v>213665</v>
      </c>
      <c r="J306">
        <f>Table2[[#This Row],[Quantity]]*Table2[[#This Row],[Price]]</f>
        <v>619770</v>
      </c>
      <c r="K306">
        <f>IF(Table2[[#This Row],[Quantity]]&lt;1000,0,IF(Table2[[#This Row],[Quantity]]&gt;1000,Table2[[#This Row],[Quantity]]*15%,IF(Table2[[#This Row],[Quantity]]&gt;1500,Table2[[#This Row],[Quantity]]*20%,Table2[[#This Row],[Quantity]]*25%)))</f>
        <v>212.25</v>
      </c>
      <c r="L306" s="38">
        <f>Table2[[#This Row],[Total Cost]]-Table2[[#This Row],[Discount]]</f>
        <v>213452.75</v>
      </c>
      <c r="M306" s="38">
        <f>Table2[[#This Row],[Total Revenue ]]-Table2[[#This Row],[Discount Amount]]</f>
        <v>406317.25</v>
      </c>
      <c r="N306" s="38" t="str">
        <f>IF(Table2[[#This Row],[Profit/Loss]]&gt;0,"Profit","Loss")</f>
        <v>Profit</v>
      </c>
    </row>
    <row r="307" spans="1:14" x14ac:dyDescent="0.25">
      <c r="A307">
        <v>306</v>
      </c>
      <c r="B307" t="s">
        <v>496</v>
      </c>
      <c r="C307">
        <v>51</v>
      </c>
      <c r="D3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07" t="s">
        <v>190</v>
      </c>
      <c r="F307">
        <v>1418</v>
      </c>
      <c r="G307">
        <v>228</v>
      </c>
      <c r="H307">
        <v>498</v>
      </c>
      <c r="I307">
        <f>Table2[[#This Row],[Quantity]]*Table2[[#This Row],[Cost]]</f>
        <v>323304</v>
      </c>
      <c r="J307">
        <f>Table2[[#This Row],[Quantity]]*Table2[[#This Row],[Price]]</f>
        <v>706164</v>
      </c>
      <c r="K307">
        <f>IF(Table2[[#This Row],[Quantity]]&lt;1000,0,IF(Table2[[#This Row],[Quantity]]&gt;1000,Table2[[#This Row],[Quantity]]*15%,IF(Table2[[#This Row],[Quantity]]&gt;1500,Table2[[#This Row],[Quantity]]*20%,Table2[[#This Row],[Quantity]]*25%)))</f>
        <v>212.7</v>
      </c>
      <c r="L307" s="38">
        <f>Table2[[#This Row],[Total Cost]]-Table2[[#This Row],[Discount]]</f>
        <v>323091.3</v>
      </c>
      <c r="M307" s="38">
        <f>Table2[[#This Row],[Total Revenue ]]-Table2[[#This Row],[Discount Amount]]</f>
        <v>383072.7</v>
      </c>
      <c r="N307" s="38" t="str">
        <f>IF(Table2[[#This Row],[Profit/Loss]]&gt;0,"Profit","Loss")</f>
        <v>Profit</v>
      </c>
    </row>
    <row r="308" spans="1:14" x14ac:dyDescent="0.25">
      <c r="A308">
        <v>307</v>
      </c>
      <c r="B308" t="s">
        <v>497</v>
      </c>
      <c r="C308">
        <v>72</v>
      </c>
      <c r="D3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08" t="s">
        <v>190</v>
      </c>
      <c r="F308">
        <v>2014</v>
      </c>
      <c r="G308">
        <v>105</v>
      </c>
      <c r="H308">
        <v>264</v>
      </c>
      <c r="I308">
        <f>Table2[[#This Row],[Quantity]]*Table2[[#This Row],[Cost]]</f>
        <v>211470</v>
      </c>
      <c r="J308">
        <f>Table2[[#This Row],[Quantity]]*Table2[[#This Row],[Price]]</f>
        <v>531696</v>
      </c>
      <c r="K308">
        <f>IF(Table2[[#This Row],[Quantity]]&lt;1000,0,IF(Table2[[#This Row],[Quantity]]&gt;1000,Table2[[#This Row],[Quantity]]*15%,IF(Table2[[#This Row],[Quantity]]&gt;1500,Table2[[#This Row],[Quantity]]*20%,Table2[[#This Row],[Quantity]]*25%)))</f>
        <v>302.09999999999997</v>
      </c>
      <c r="L308" s="38">
        <f>Table2[[#This Row],[Total Cost]]-Table2[[#This Row],[Discount]]</f>
        <v>211167.9</v>
      </c>
      <c r="M308" s="38">
        <f>Table2[[#This Row],[Total Revenue ]]-Table2[[#This Row],[Discount Amount]]</f>
        <v>320528.09999999998</v>
      </c>
      <c r="N308" s="38" t="str">
        <f>IF(Table2[[#This Row],[Profit/Loss]]&gt;0,"Profit","Loss")</f>
        <v>Profit</v>
      </c>
    </row>
    <row r="309" spans="1:14" x14ac:dyDescent="0.25">
      <c r="A309">
        <v>308</v>
      </c>
      <c r="B309" t="s">
        <v>498</v>
      </c>
      <c r="C309">
        <v>72</v>
      </c>
      <c r="D3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09" t="s">
        <v>190</v>
      </c>
      <c r="F309">
        <v>2125</v>
      </c>
      <c r="G309">
        <v>210</v>
      </c>
      <c r="H309">
        <v>479</v>
      </c>
      <c r="I309">
        <f>Table2[[#This Row],[Quantity]]*Table2[[#This Row],[Cost]]</f>
        <v>446250</v>
      </c>
      <c r="J309">
        <f>Table2[[#This Row],[Quantity]]*Table2[[#This Row],[Price]]</f>
        <v>1017875</v>
      </c>
      <c r="K309">
        <f>IF(Table2[[#This Row],[Quantity]]&lt;1000,0,IF(Table2[[#This Row],[Quantity]]&gt;1000,Table2[[#This Row],[Quantity]]*15%,IF(Table2[[#This Row],[Quantity]]&gt;1500,Table2[[#This Row],[Quantity]]*20%,Table2[[#This Row],[Quantity]]*25%)))</f>
        <v>318.75</v>
      </c>
      <c r="L309" s="38">
        <f>Table2[[#This Row],[Total Cost]]-Table2[[#This Row],[Discount]]</f>
        <v>445931.25</v>
      </c>
      <c r="M309" s="38">
        <f>Table2[[#This Row],[Total Revenue ]]-Table2[[#This Row],[Discount Amount]]</f>
        <v>571943.75</v>
      </c>
      <c r="N309" s="38" t="str">
        <f>IF(Table2[[#This Row],[Profit/Loss]]&gt;0,"Profit","Loss")</f>
        <v>Profit</v>
      </c>
    </row>
    <row r="310" spans="1:14" x14ac:dyDescent="0.25">
      <c r="A310">
        <v>309</v>
      </c>
      <c r="B310" t="s">
        <v>499</v>
      </c>
      <c r="C310">
        <v>38</v>
      </c>
      <c r="D3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10" t="s">
        <v>190</v>
      </c>
      <c r="F310">
        <v>2194</v>
      </c>
      <c r="G310">
        <v>179</v>
      </c>
      <c r="H310">
        <v>205</v>
      </c>
      <c r="I310">
        <f>Table2[[#This Row],[Quantity]]*Table2[[#This Row],[Cost]]</f>
        <v>392726</v>
      </c>
      <c r="J310">
        <f>Table2[[#This Row],[Quantity]]*Table2[[#This Row],[Price]]</f>
        <v>449770</v>
      </c>
      <c r="K310">
        <f>IF(Table2[[#This Row],[Quantity]]&lt;1000,0,IF(Table2[[#This Row],[Quantity]]&gt;1000,Table2[[#This Row],[Quantity]]*15%,IF(Table2[[#This Row],[Quantity]]&gt;1500,Table2[[#This Row],[Quantity]]*20%,Table2[[#This Row],[Quantity]]*25%)))</f>
        <v>329.09999999999997</v>
      </c>
      <c r="L310" s="38">
        <f>Table2[[#This Row],[Total Cost]]-Table2[[#This Row],[Discount]]</f>
        <v>392396.9</v>
      </c>
      <c r="M310" s="38">
        <f>Table2[[#This Row],[Total Revenue ]]-Table2[[#This Row],[Discount Amount]]</f>
        <v>57373.099999999977</v>
      </c>
      <c r="N310" s="38" t="str">
        <f>IF(Table2[[#This Row],[Profit/Loss]]&gt;0,"Profit","Loss")</f>
        <v>Profit</v>
      </c>
    </row>
    <row r="311" spans="1:14" x14ac:dyDescent="0.25">
      <c r="A311">
        <v>310</v>
      </c>
      <c r="B311" t="s">
        <v>500</v>
      </c>
      <c r="C311">
        <v>34</v>
      </c>
      <c r="D3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11" t="s">
        <v>190</v>
      </c>
      <c r="F311">
        <v>1917</v>
      </c>
      <c r="G311">
        <v>183</v>
      </c>
      <c r="H311">
        <v>426</v>
      </c>
      <c r="I311">
        <f>Table2[[#This Row],[Quantity]]*Table2[[#This Row],[Cost]]</f>
        <v>350811</v>
      </c>
      <c r="J311">
        <f>Table2[[#This Row],[Quantity]]*Table2[[#This Row],[Price]]</f>
        <v>816642</v>
      </c>
      <c r="K311">
        <f>IF(Table2[[#This Row],[Quantity]]&lt;1000,0,IF(Table2[[#This Row],[Quantity]]&gt;1000,Table2[[#This Row],[Quantity]]*15%,IF(Table2[[#This Row],[Quantity]]&gt;1500,Table2[[#This Row],[Quantity]]*20%,Table2[[#This Row],[Quantity]]*25%)))</f>
        <v>287.55</v>
      </c>
      <c r="L311" s="38">
        <f>Table2[[#This Row],[Total Cost]]-Table2[[#This Row],[Discount]]</f>
        <v>350523.45</v>
      </c>
      <c r="M311" s="38">
        <f>Table2[[#This Row],[Total Revenue ]]-Table2[[#This Row],[Discount Amount]]</f>
        <v>466118.55</v>
      </c>
      <c r="N311" s="38" t="str">
        <f>IF(Table2[[#This Row],[Profit/Loss]]&gt;0,"Profit","Loss")</f>
        <v>Profit</v>
      </c>
    </row>
    <row r="312" spans="1:14" x14ac:dyDescent="0.25">
      <c r="A312">
        <v>311</v>
      </c>
      <c r="B312" t="s">
        <v>501</v>
      </c>
      <c r="C312">
        <v>54</v>
      </c>
      <c r="D3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12" t="s">
        <v>190</v>
      </c>
      <c r="F312">
        <v>1652</v>
      </c>
      <c r="G312">
        <v>379</v>
      </c>
      <c r="H312">
        <v>464</v>
      </c>
      <c r="I312">
        <f>Table2[[#This Row],[Quantity]]*Table2[[#This Row],[Cost]]</f>
        <v>626108</v>
      </c>
      <c r="J312">
        <f>Table2[[#This Row],[Quantity]]*Table2[[#This Row],[Price]]</f>
        <v>766528</v>
      </c>
      <c r="K312">
        <f>IF(Table2[[#This Row],[Quantity]]&lt;1000,0,IF(Table2[[#This Row],[Quantity]]&gt;1000,Table2[[#This Row],[Quantity]]*15%,IF(Table2[[#This Row],[Quantity]]&gt;1500,Table2[[#This Row],[Quantity]]*20%,Table2[[#This Row],[Quantity]]*25%)))</f>
        <v>247.79999999999998</v>
      </c>
      <c r="L312" s="38">
        <f>Table2[[#This Row],[Total Cost]]-Table2[[#This Row],[Discount]]</f>
        <v>625860.19999999995</v>
      </c>
      <c r="M312" s="38">
        <f>Table2[[#This Row],[Total Revenue ]]-Table2[[#This Row],[Discount Amount]]</f>
        <v>140667.80000000005</v>
      </c>
      <c r="N312" s="38" t="str">
        <f>IF(Table2[[#This Row],[Profit/Loss]]&gt;0,"Profit","Loss")</f>
        <v>Profit</v>
      </c>
    </row>
    <row r="313" spans="1:14" x14ac:dyDescent="0.25">
      <c r="A313">
        <v>312</v>
      </c>
      <c r="B313" t="s">
        <v>502</v>
      </c>
      <c r="C313">
        <v>16</v>
      </c>
      <c r="D3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13" t="s">
        <v>190</v>
      </c>
      <c r="F313">
        <v>1950</v>
      </c>
      <c r="G313">
        <v>301</v>
      </c>
      <c r="H313">
        <v>353</v>
      </c>
      <c r="I313">
        <f>Table2[[#This Row],[Quantity]]*Table2[[#This Row],[Cost]]</f>
        <v>586950</v>
      </c>
      <c r="J313">
        <f>Table2[[#This Row],[Quantity]]*Table2[[#This Row],[Price]]</f>
        <v>688350</v>
      </c>
      <c r="K313">
        <f>IF(Table2[[#This Row],[Quantity]]&lt;1000,0,IF(Table2[[#This Row],[Quantity]]&gt;1000,Table2[[#This Row],[Quantity]]*15%,IF(Table2[[#This Row],[Quantity]]&gt;1500,Table2[[#This Row],[Quantity]]*20%,Table2[[#This Row],[Quantity]]*25%)))</f>
        <v>292.5</v>
      </c>
      <c r="L313" s="38">
        <f>Table2[[#This Row],[Total Cost]]-Table2[[#This Row],[Discount]]</f>
        <v>586657.5</v>
      </c>
      <c r="M313" s="38">
        <f>Table2[[#This Row],[Total Revenue ]]-Table2[[#This Row],[Discount Amount]]</f>
        <v>101692.5</v>
      </c>
      <c r="N313" s="38" t="str">
        <f>IF(Table2[[#This Row],[Profit/Loss]]&gt;0,"Profit","Loss")</f>
        <v>Profit</v>
      </c>
    </row>
    <row r="314" spans="1:14" x14ac:dyDescent="0.25">
      <c r="A314">
        <v>313</v>
      </c>
      <c r="B314" t="s">
        <v>503</v>
      </c>
      <c r="C314">
        <v>29</v>
      </c>
      <c r="D3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14" t="s">
        <v>190</v>
      </c>
      <c r="F314">
        <v>1630</v>
      </c>
      <c r="G314">
        <v>315</v>
      </c>
      <c r="H314">
        <v>230</v>
      </c>
      <c r="I314">
        <f>Table2[[#This Row],[Quantity]]*Table2[[#This Row],[Cost]]</f>
        <v>513450</v>
      </c>
      <c r="J314">
        <f>Table2[[#This Row],[Quantity]]*Table2[[#This Row],[Price]]</f>
        <v>374900</v>
      </c>
      <c r="K314">
        <f>IF(Table2[[#This Row],[Quantity]]&lt;1000,0,IF(Table2[[#This Row],[Quantity]]&gt;1000,Table2[[#This Row],[Quantity]]*15%,IF(Table2[[#This Row],[Quantity]]&gt;1500,Table2[[#This Row],[Quantity]]*20%,Table2[[#This Row],[Quantity]]*25%)))</f>
        <v>244.5</v>
      </c>
      <c r="L314" s="38">
        <f>Table2[[#This Row],[Total Cost]]-Table2[[#This Row],[Discount]]</f>
        <v>513205.5</v>
      </c>
      <c r="M314" s="38">
        <f>Table2[[#This Row],[Total Revenue ]]-Table2[[#This Row],[Discount Amount]]</f>
        <v>-138305.5</v>
      </c>
      <c r="N314" s="38" t="str">
        <f>IF(Table2[[#This Row],[Profit/Loss]]&gt;0,"Profit","Loss")</f>
        <v>Loss</v>
      </c>
    </row>
    <row r="315" spans="1:14" x14ac:dyDescent="0.25">
      <c r="A315">
        <v>314</v>
      </c>
      <c r="B315" t="s">
        <v>504</v>
      </c>
      <c r="C315">
        <v>73</v>
      </c>
      <c r="D3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15" t="s">
        <v>190</v>
      </c>
      <c r="F315">
        <v>1932</v>
      </c>
      <c r="G315">
        <v>181</v>
      </c>
      <c r="H315">
        <v>389</v>
      </c>
      <c r="I315">
        <f>Table2[[#This Row],[Quantity]]*Table2[[#This Row],[Cost]]</f>
        <v>349692</v>
      </c>
      <c r="J315">
        <f>Table2[[#This Row],[Quantity]]*Table2[[#This Row],[Price]]</f>
        <v>751548</v>
      </c>
      <c r="K315">
        <f>IF(Table2[[#This Row],[Quantity]]&lt;1000,0,IF(Table2[[#This Row],[Quantity]]&gt;1000,Table2[[#This Row],[Quantity]]*15%,IF(Table2[[#This Row],[Quantity]]&gt;1500,Table2[[#This Row],[Quantity]]*20%,Table2[[#This Row],[Quantity]]*25%)))</f>
        <v>289.8</v>
      </c>
      <c r="L315" s="38">
        <f>Table2[[#This Row],[Total Cost]]-Table2[[#This Row],[Discount]]</f>
        <v>349402.2</v>
      </c>
      <c r="M315" s="38">
        <f>Table2[[#This Row],[Total Revenue ]]-Table2[[#This Row],[Discount Amount]]</f>
        <v>402145.8</v>
      </c>
      <c r="N315" s="38" t="str">
        <f>IF(Table2[[#This Row],[Profit/Loss]]&gt;0,"Profit","Loss")</f>
        <v>Profit</v>
      </c>
    </row>
    <row r="316" spans="1:14" x14ac:dyDescent="0.25">
      <c r="A316">
        <v>315</v>
      </c>
      <c r="B316" t="s">
        <v>505</v>
      </c>
      <c r="C316">
        <v>56</v>
      </c>
      <c r="D3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16" t="s">
        <v>192</v>
      </c>
      <c r="F316">
        <v>1868</v>
      </c>
      <c r="G316">
        <v>346</v>
      </c>
      <c r="H316">
        <v>410</v>
      </c>
      <c r="I316">
        <f>Table2[[#This Row],[Quantity]]*Table2[[#This Row],[Cost]]</f>
        <v>646328</v>
      </c>
      <c r="J316">
        <f>Table2[[#This Row],[Quantity]]*Table2[[#This Row],[Price]]</f>
        <v>765880</v>
      </c>
      <c r="K316">
        <f>IF(Table2[[#This Row],[Quantity]]&lt;1000,0,IF(Table2[[#This Row],[Quantity]]&gt;1000,Table2[[#This Row],[Quantity]]*15%,IF(Table2[[#This Row],[Quantity]]&gt;1500,Table2[[#This Row],[Quantity]]*20%,Table2[[#This Row],[Quantity]]*25%)))</f>
        <v>280.2</v>
      </c>
      <c r="L316" s="38">
        <f>Table2[[#This Row],[Total Cost]]-Table2[[#This Row],[Discount]]</f>
        <v>646047.80000000005</v>
      </c>
      <c r="M316" s="38">
        <f>Table2[[#This Row],[Total Revenue ]]-Table2[[#This Row],[Discount Amount]]</f>
        <v>119832.19999999995</v>
      </c>
      <c r="N316" s="38" t="str">
        <f>IF(Table2[[#This Row],[Profit/Loss]]&gt;0,"Profit","Loss")</f>
        <v>Profit</v>
      </c>
    </row>
    <row r="317" spans="1:14" x14ac:dyDescent="0.25">
      <c r="A317">
        <v>316</v>
      </c>
      <c r="B317" t="s">
        <v>506</v>
      </c>
      <c r="C317">
        <v>49</v>
      </c>
      <c r="D3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17" t="s">
        <v>192</v>
      </c>
      <c r="F317">
        <v>1360</v>
      </c>
      <c r="G317">
        <v>372</v>
      </c>
      <c r="H317">
        <v>465</v>
      </c>
      <c r="I317">
        <f>Table2[[#This Row],[Quantity]]*Table2[[#This Row],[Cost]]</f>
        <v>505920</v>
      </c>
      <c r="J317">
        <f>Table2[[#This Row],[Quantity]]*Table2[[#This Row],[Price]]</f>
        <v>632400</v>
      </c>
      <c r="K317">
        <f>IF(Table2[[#This Row],[Quantity]]&lt;1000,0,IF(Table2[[#This Row],[Quantity]]&gt;1000,Table2[[#This Row],[Quantity]]*15%,IF(Table2[[#This Row],[Quantity]]&gt;1500,Table2[[#This Row],[Quantity]]*20%,Table2[[#This Row],[Quantity]]*25%)))</f>
        <v>204</v>
      </c>
      <c r="L317" s="38">
        <f>Table2[[#This Row],[Total Cost]]-Table2[[#This Row],[Discount]]</f>
        <v>505716</v>
      </c>
      <c r="M317" s="38">
        <f>Table2[[#This Row],[Total Revenue ]]-Table2[[#This Row],[Discount Amount]]</f>
        <v>126684</v>
      </c>
      <c r="N317" s="38" t="str">
        <f>IF(Table2[[#This Row],[Profit/Loss]]&gt;0,"Profit","Loss")</f>
        <v>Profit</v>
      </c>
    </row>
    <row r="318" spans="1:14" x14ac:dyDescent="0.25">
      <c r="A318">
        <v>317</v>
      </c>
      <c r="B318" t="s">
        <v>507</v>
      </c>
      <c r="C318">
        <v>62</v>
      </c>
      <c r="D3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18" t="s">
        <v>190</v>
      </c>
      <c r="F318">
        <v>1645</v>
      </c>
      <c r="G318">
        <v>194</v>
      </c>
      <c r="H318">
        <v>433</v>
      </c>
      <c r="I318">
        <f>Table2[[#This Row],[Quantity]]*Table2[[#This Row],[Cost]]</f>
        <v>319130</v>
      </c>
      <c r="J318">
        <f>Table2[[#This Row],[Quantity]]*Table2[[#This Row],[Price]]</f>
        <v>712285</v>
      </c>
      <c r="K318">
        <f>IF(Table2[[#This Row],[Quantity]]&lt;1000,0,IF(Table2[[#This Row],[Quantity]]&gt;1000,Table2[[#This Row],[Quantity]]*15%,IF(Table2[[#This Row],[Quantity]]&gt;1500,Table2[[#This Row],[Quantity]]*20%,Table2[[#This Row],[Quantity]]*25%)))</f>
        <v>246.75</v>
      </c>
      <c r="L318" s="38">
        <f>Table2[[#This Row],[Total Cost]]-Table2[[#This Row],[Discount]]</f>
        <v>318883.25</v>
      </c>
      <c r="M318" s="38">
        <f>Table2[[#This Row],[Total Revenue ]]-Table2[[#This Row],[Discount Amount]]</f>
        <v>393401.75</v>
      </c>
      <c r="N318" s="38" t="str">
        <f>IF(Table2[[#This Row],[Profit/Loss]]&gt;0,"Profit","Loss")</f>
        <v>Profit</v>
      </c>
    </row>
    <row r="319" spans="1:14" x14ac:dyDescent="0.25">
      <c r="A319">
        <v>318</v>
      </c>
      <c r="B319" t="s">
        <v>508</v>
      </c>
      <c r="C319">
        <v>40</v>
      </c>
      <c r="D3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19" t="s">
        <v>190</v>
      </c>
      <c r="F319">
        <v>1275</v>
      </c>
      <c r="G319">
        <v>344</v>
      </c>
      <c r="H319">
        <v>348</v>
      </c>
      <c r="I319">
        <f>Table2[[#This Row],[Quantity]]*Table2[[#This Row],[Cost]]</f>
        <v>438600</v>
      </c>
      <c r="J319">
        <f>Table2[[#This Row],[Quantity]]*Table2[[#This Row],[Price]]</f>
        <v>443700</v>
      </c>
      <c r="K319">
        <f>IF(Table2[[#This Row],[Quantity]]&lt;1000,0,IF(Table2[[#This Row],[Quantity]]&gt;1000,Table2[[#This Row],[Quantity]]*15%,IF(Table2[[#This Row],[Quantity]]&gt;1500,Table2[[#This Row],[Quantity]]*20%,Table2[[#This Row],[Quantity]]*25%)))</f>
        <v>191.25</v>
      </c>
      <c r="L319" s="38">
        <f>Table2[[#This Row],[Total Cost]]-Table2[[#This Row],[Discount]]</f>
        <v>438408.75</v>
      </c>
      <c r="M319" s="38">
        <f>Table2[[#This Row],[Total Revenue ]]-Table2[[#This Row],[Discount Amount]]</f>
        <v>5291.25</v>
      </c>
      <c r="N319" s="38" t="str">
        <f>IF(Table2[[#This Row],[Profit/Loss]]&gt;0,"Profit","Loss")</f>
        <v>Profit</v>
      </c>
    </row>
    <row r="320" spans="1:14" x14ac:dyDescent="0.25">
      <c r="A320">
        <v>319</v>
      </c>
      <c r="B320" t="s">
        <v>509</v>
      </c>
      <c r="C320">
        <v>53</v>
      </c>
      <c r="D3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20" t="s">
        <v>190</v>
      </c>
      <c r="F320">
        <v>1408</v>
      </c>
      <c r="G320">
        <v>205</v>
      </c>
      <c r="H320">
        <v>443</v>
      </c>
      <c r="I320">
        <f>Table2[[#This Row],[Quantity]]*Table2[[#This Row],[Cost]]</f>
        <v>288640</v>
      </c>
      <c r="J320">
        <f>Table2[[#This Row],[Quantity]]*Table2[[#This Row],[Price]]</f>
        <v>623744</v>
      </c>
      <c r="K320">
        <f>IF(Table2[[#This Row],[Quantity]]&lt;1000,0,IF(Table2[[#This Row],[Quantity]]&gt;1000,Table2[[#This Row],[Quantity]]*15%,IF(Table2[[#This Row],[Quantity]]&gt;1500,Table2[[#This Row],[Quantity]]*20%,Table2[[#This Row],[Quantity]]*25%)))</f>
        <v>211.2</v>
      </c>
      <c r="L320" s="38">
        <f>Table2[[#This Row],[Total Cost]]-Table2[[#This Row],[Discount]]</f>
        <v>288428.79999999999</v>
      </c>
      <c r="M320" s="38">
        <f>Table2[[#This Row],[Total Revenue ]]-Table2[[#This Row],[Discount Amount]]</f>
        <v>335315.20000000001</v>
      </c>
      <c r="N320" s="38" t="str">
        <f>IF(Table2[[#This Row],[Profit/Loss]]&gt;0,"Profit","Loss")</f>
        <v>Profit</v>
      </c>
    </row>
    <row r="321" spans="1:14" x14ac:dyDescent="0.25">
      <c r="A321">
        <v>320</v>
      </c>
      <c r="B321" t="s">
        <v>510</v>
      </c>
      <c r="C321">
        <v>33</v>
      </c>
      <c r="D3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21" t="s">
        <v>190</v>
      </c>
      <c r="F321">
        <v>2448</v>
      </c>
      <c r="G321">
        <v>301</v>
      </c>
      <c r="H321">
        <v>494</v>
      </c>
      <c r="I321">
        <f>Table2[[#This Row],[Quantity]]*Table2[[#This Row],[Cost]]</f>
        <v>736848</v>
      </c>
      <c r="J321">
        <f>Table2[[#This Row],[Quantity]]*Table2[[#This Row],[Price]]</f>
        <v>1209312</v>
      </c>
      <c r="K321">
        <f>IF(Table2[[#This Row],[Quantity]]&lt;1000,0,IF(Table2[[#This Row],[Quantity]]&gt;1000,Table2[[#This Row],[Quantity]]*15%,IF(Table2[[#This Row],[Quantity]]&gt;1500,Table2[[#This Row],[Quantity]]*20%,Table2[[#This Row],[Quantity]]*25%)))</f>
        <v>367.2</v>
      </c>
      <c r="L321" s="38">
        <f>Table2[[#This Row],[Total Cost]]-Table2[[#This Row],[Discount]]</f>
        <v>736480.8</v>
      </c>
      <c r="M321" s="38">
        <f>Table2[[#This Row],[Total Revenue ]]-Table2[[#This Row],[Discount Amount]]</f>
        <v>472831.19999999995</v>
      </c>
      <c r="N321" s="38" t="str">
        <f>IF(Table2[[#This Row],[Profit/Loss]]&gt;0,"Profit","Loss")</f>
        <v>Profit</v>
      </c>
    </row>
    <row r="322" spans="1:14" x14ac:dyDescent="0.25">
      <c r="A322">
        <v>321</v>
      </c>
      <c r="B322" t="s">
        <v>511</v>
      </c>
      <c r="C322">
        <v>53</v>
      </c>
      <c r="D3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22" t="s">
        <v>192</v>
      </c>
      <c r="F322">
        <v>1536</v>
      </c>
      <c r="G322">
        <v>318</v>
      </c>
      <c r="H322">
        <v>315</v>
      </c>
      <c r="I322">
        <f>Table2[[#This Row],[Quantity]]*Table2[[#This Row],[Cost]]</f>
        <v>488448</v>
      </c>
      <c r="J322">
        <f>Table2[[#This Row],[Quantity]]*Table2[[#This Row],[Price]]</f>
        <v>483840</v>
      </c>
      <c r="K322">
        <f>IF(Table2[[#This Row],[Quantity]]&lt;1000,0,IF(Table2[[#This Row],[Quantity]]&gt;1000,Table2[[#This Row],[Quantity]]*15%,IF(Table2[[#This Row],[Quantity]]&gt;1500,Table2[[#This Row],[Quantity]]*20%,Table2[[#This Row],[Quantity]]*25%)))</f>
        <v>230.39999999999998</v>
      </c>
      <c r="L322" s="38">
        <f>Table2[[#This Row],[Total Cost]]-Table2[[#This Row],[Discount]]</f>
        <v>488217.59999999998</v>
      </c>
      <c r="M322" s="38">
        <f>Table2[[#This Row],[Total Revenue ]]-Table2[[#This Row],[Discount Amount]]</f>
        <v>-4377.5999999999767</v>
      </c>
      <c r="N322" s="38" t="str">
        <f>IF(Table2[[#This Row],[Profit/Loss]]&gt;0,"Profit","Loss")</f>
        <v>Loss</v>
      </c>
    </row>
    <row r="323" spans="1:14" x14ac:dyDescent="0.25">
      <c r="A323">
        <v>322</v>
      </c>
      <c r="B323" t="s">
        <v>512</v>
      </c>
      <c r="C323">
        <v>57</v>
      </c>
      <c r="D3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23" t="s">
        <v>192</v>
      </c>
      <c r="F323">
        <v>1571</v>
      </c>
      <c r="G323">
        <v>237</v>
      </c>
      <c r="H323">
        <v>289</v>
      </c>
      <c r="I323">
        <f>Table2[[#This Row],[Quantity]]*Table2[[#This Row],[Cost]]</f>
        <v>372327</v>
      </c>
      <c r="J323">
        <f>Table2[[#This Row],[Quantity]]*Table2[[#This Row],[Price]]</f>
        <v>454019</v>
      </c>
      <c r="K323">
        <f>IF(Table2[[#This Row],[Quantity]]&lt;1000,0,IF(Table2[[#This Row],[Quantity]]&gt;1000,Table2[[#This Row],[Quantity]]*15%,IF(Table2[[#This Row],[Quantity]]&gt;1500,Table2[[#This Row],[Quantity]]*20%,Table2[[#This Row],[Quantity]]*25%)))</f>
        <v>235.64999999999998</v>
      </c>
      <c r="L323" s="38">
        <f>Table2[[#This Row],[Total Cost]]-Table2[[#This Row],[Discount]]</f>
        <v>372091.35</v>
      </c>
      <c r="M323" s="38">
        <f>Table2[[#This Row],[Total Revenue ]]-Table2[[#This Row],[Discount Amount]]</f>
        <v>81927.650000000023</v>
      </c>
      <c r="N323" s="38" t="str">
        <f>IF(Table2[[#This Row],[Profit/Loss]]&gt;0,"Profit","Loss")</f>
        <v>Profit</v>
      </c>
    </row>
    <row r="324" spans="1:14" x14ac:dyDescent="0.25">
      <c r="A324">
        <v>323</v>
      </c>
      <c r="B324" t="s">
        <v>513</v>
      </c>
      <c r="C324">
        <v>73</v>
      </c>
      <c r="D3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24" t="s">
        <v>190</v>
      </c>
      <c r="F324">
        <v>2082</v>
      </c>
      <c r="G324">
        <v>191</v>
      </c>
      <c r="H324">
        <v>324</v>
      </c>
      <c r="I324">
        <f>Table2[[#This Row],[Quantity]]*Table2[[#This Row],[Cost]]</f>
        <v>397662</v>
      </c>
      <c r="J324">
        <f>Table2[[#This Row],[Quantity]]*Table2[[#This Row],[Price]]</f>
        <v>674568</v>
      </c>
      <c r="K324">
        <f>IF(Table2[[#This Row],[Quantity]]&lt;1000,0,IF(Table2[[#This Row],[Quantity]]&gt;1000,Table2[[#This Row],[Quantity]]*15%,IF(Table2[[#This Row],[Quantity]]&gt;1500,Table2[[#This Row],[Quantity]]*20%,Table2[[#This Row],[Quantity]]*25%)))</f>
        <v>312.3</v>
      </c>
      <c r="L324" s="38">
        <f>Table2[[#This Row],[Total Cost]]-Table2[[#This Row],[Discount]]</f>
        <v>397349.7</v>
      </c>
      <c r="M324" s="38">
        <f>Table2[[#This Row],[Total Revenue ]]-Table2[[#This Row],[Discount Amount]]</f>
        <v>277218.3</v>
      </c>
      <c r="N324" s="38" t="str">
        <f>IF(Table2[[#This Row],[Profit/Loss]]&gt;0,"Profit","Loss")</f>
        <v>Profit</v>
      </c>
    </row>
    <row r="325" spans="1:14" x14ac:dyDescent="0.25">
      <c r="A325">
        <v>324</v>
      </c>
      <c r="B325" t="s">
        <v>514</v>
      </c>
      <c r="C325">
        <v>61</v>
      </c>
      <c r="D3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25" t="s">
        <v>192</v>
      </c>
      <c r="F325">
        <v>1014</v>
      </c>
      <c r="G325">
        <v>101</v>
      </c>
      <c r="H325">
        <v>510</v>
      </c>
      <c r="I325">
        <f>Table2[[#This Row],[Quantity]]*Table2[[#This Row],[Cost]]</f>
        <v>102414</v>
      </c>
      <c r="J325">
        <f>Table2[[#This Row],[Quantity]]*Table2[[#This Row],[Price]]</f>
        <v>517140</v>
      </c>
      <c r="K325">
        <f>IF(Table2[[#This Row],[Quantity]]&lt;1000,0,IF(Table2[[#This Row],[Quantity]]&gt;1000,Table2[[#This Row],[Quantity]]*15%,IF(Table2[[#This Row],[Quantity]]&gt;1500,Table2[[#This Row],[Quantity]]*20%,Table2[[#This Row],[Quantity]]*25%)))</f>
        <v>152.1</v>
      </c>
      <c r="L325" s="38">
        <f>Table2[[#This Row],[Total Cost]]-Table2[[#This Row],[Discount]]</f>
        <v>102261.9</v>
      </c>
      <c r="M325" s="38">
        <f>Table2[[#This Row],[Total Revenue ]]-Table2[[#This Row],[Discount Amount]]</f>
        <v>414878.1</v>
      </c>
      <c r="N325" s="38" t="str">
        <f>IF(Table2[[#This Row],[Profit/Loss]]&gt;0,"Profit","Loss")</f>
        <v>Profit</v>
      </c>
    </row>
    <row r="326" spans="1:14" x14ac:dyDescent="0.25">
      <c r="A326">
        <v>325</v>
      </c>
      <c r="B326" t="s">
        <v>515</v>
      </c>
      <c r="C326">
        <v>34</v>
      </c>
      <c r="D3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26" t="s">
        <v>190</v>
      </c>
      <c r="F326">
        <v>1844</v>
      </c>
      <c r="G326">
        <v>378</v>
      </c>
      <c r="H326">
        <v>373</v>
      </c>
      <c r="I326">
        <f>Table2[[#This Row],[Quantity]]*Table2[[#This Row],[Cost]]</f>
        <v>697032</v>
      </c>
      <c r="J326">
        <f>Table2[[#This Row],[Quantity]]*Table2[[#This Row],[Price]]</f>
        <v>687812</v>
      </c>
      <c r="K326">
        <f>IF(Table2[[#This Row],[Quantity]]&lt;1000,0,IF(Table2[[#This Row],[Quantity]]&gt;1000,Table2[[#This Row],[Quantity]]*15%,IF(Table2[[#This Row],[Quantity]]&gt;1500,Table2[[#This Row],[Quantity]]*20%,Table2[[#This Row],[Quantity]]*25%)))</f>
        <v>276.59999999999997</v>
      </c>
      <c r="L326" s="38">
        <f>Table2[[#This Row],[Total Cost]]-Table2[[#This Row],[Discount]]</f>
        <v>696755.4</v>
      </c>
      <c r="M326" s="38">
        <f>Table2[[#This Row],[Total Revenue ]]-Table2[[#This Row],[Discount Amount]]</f>
        <v>-8943.4000000000233</v>
      </c>
      <c r="N326" s="38" t="str">
        <f>IF(Table2[[#This Row],[Profit/Loss]]&gt;0,"Profit","Loss")</f>
        <v>Loss</v>
      </c>
    </row>
    <row r="327" spans="1:14" x14ac:dyDescent="0.25">
      <c r="A327">
        <v>326</v>
      </c>
      <c r="B327" t="s">
        <v>516</v>
      </c>
      <c r="C327">
        <v>41</v>
      </c>
      <c r="D3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27" t="s">
        <v>192</v>
      </c>
      <c r="F327">
        <v>1737</v>
      </c>
      <c r="G327">
        <v>173</v>
      </c>
      <c r="H327">
        <v>233</v>
      </c>
      <c r="I327">
        <f>Table2[[#This Row],[Quantity]]*Table2[[#This Row],[Cost]]</f>
        <v>300501</v>
      </c>
      <c r="J327">
        <f>Table2[[#This Row],[Quantity]]*Table2[[#This Row],[Price]]</f>
        <v>404721</v>
      </c>
      <c r="K327">
        <f>IF(Table2[[#This Row],[Quantity]]&lt;1000,0,IF(Table2[[#This Row],[Quantity]]&gt;1000,Table2[[#This Row],[Quantity]]*15%,IF(Table2[[#This Row],[Quantity]]&gt;1500,Table2[[#This Row],[Quantity]]*20%,Table2[[#This Row],[Quantity]]*25%)))</f>
        <v>260.55</v>
      </c>
      <c r="L327" s="38">
        <f>Table2[[#This Row],[Total Cost]]-Table2[[#This Row],[Discount]]</f>
        <v>300240.45</v>
      </c>
      <c r="M327" s="38">
        <f>Table2[[#This Row],[Total Revenue ]]-Table2[[#This Row],[Discount Amount]]</f>
        <v>104480.54999999999</v>
      </c>
      <c r="N327" s="38" t="str">
        <f>IF(Table2[[#This Row],[Profit/Loss]]&gt;0,"Profit","Loss")</f>
        <v>Profit</v>
      </c>
    </row>
    <row r="328" spans="1:14" x14ac:dyDescent="0.25">
      <c r="A328">
        <v>327</v>
      </c>
      <c r="B328" t="s">
        <v>517</v>
      </c>
      <c r="C328">
        <v>74</v>
      </c>
      <c r="D3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28" t="s">
        <v>190</v>
      </c>
      <c r="F328">
        <v>1822</v>
      </c>
      <c r="G328">
        <v>168</v>
      </c>
      <c r="H328">
        <v>291</v>
      </c>
      <c r="I328">
        <f>Table2[[#This Row],[Quantity]]*Table2[[#This Row],[Cost]]</f>
        <v>306096</v>
      </c>
      <c r="J328">
        <f>Table2[[#This Row],[Quantity]]*Table2[[#This Row],[Price]]</f>
        <v>530202</v>
      </c>
      <c r="K328">
        <f>IF(Table2[[#This Row],[Quantity]]&lt;1000,0,IF(Table2[[#This Row],[Quantity]]&gt;1000,Table2[[#This Row],[Quantity]]*15%,IF(Table2[[#This Row],[Quantity]]&gt;1500,Table2[[#This Row],[Quantity]]*20%,Table2[[#This Row],[Quantity]]*25%)))</f>
        <v>273.3</v>
      </c>
      <c r="L328" s="38">
        <f>Table2[[#This Row],[Total Cost]]-Table2[[#This Row],[Discount]]</f>
        <v>305822.7</v>
      </c>
      <c r="M328" s="38">
        <f>Table2[[#This Row],[Total Revenue ]]-Table2[[#This Row],[Discount Amount]]</f>
        <v>224379.3</v>
      </c>
      <c r="N328" s="38" t="str">
        <f>IF(Table2[[#This Row],[Profit/Loss]]&gt;0,"Profit","Loss")</f>
        <v>Profit</v>
      </c>
    </row>
    <row r="329" spans="1:14" x14ac:dyDescent="0.25">
      <c r="A329">
        <v>328</v>
      </c>
      <c r="B329" t="s">
        <v>518</v>
      </c>
      <c r="C329">
        <v>74</v>
      </c>
      <c r="D3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29" t="s">
        <v>192</v>
      </c>
      <c r="F329">
        <v>1043</v>
      </c>
      <c r="G329">
        <v>175</v>
      </c>
      <c r="H329">
        <v>333</v>
      </c>
      <c r="I329">
        <f>Table2[[#This Row],[Quantity]]*Table2[[#This Row],[Cost]]</f>
        <v>182525</v>
      </c>
      <c r="J329">
        <f>Table2[[#This Row],[Quantity]]*Table2[[#This Row],[Price]]</f>
        <v>347319</v>
      </c>
      <c r="K329">
        <f>IF(Table2[[#This Row],[Quantity]]&lt;1000,0,IF(Table2[[#This Row],[Quantity]]&gt;1000,Table2[[#This Row],[Quantity]]*15%,IF(Table2[[#This Row],[Quantity]]&gt;1500,Table2[[#This Row],[Quantity]]*20%,Table2[[#This Row],[Quantity]]*25%)))</f>
        <v>156.44999999999999</v>
      </c>
      <c r="L329" s="38">
        <f>Table2[[#This Row],[Total Cost]]-Table2[[#This Row],[Discount]]</f>
        <v>182368.55</v>
      </c>
      <c r="M329" s="38">
        <f>Table2[[#This Row],[Total Revenue ]]-Table2[[#This Row],[Discount Amount]]</f>
        <v>164950.45000000001</v>
      </c>
      <c r="N329" s="38" t="str">
        <f>IF(Table2[[#This Row],[Profit/Loss]]&gt;0,"Profit","Loss")</f>
        <v>Profit</v>
      </c>
    </row>
    <row r="330" spans="1:14" x14ac:dyDescent="0.25">
      <c r="A330">
        <v>329</v>
      </c>
      <c r="B330" t="s">
        <v>519</v>
      </c>
      <c r="C330">
        <v>85</v>
      </c>
      <c r="D3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30" t="s">
        <v>190</v>
      </c>
      <c r="F330">
        <v>1020</v>
      </c>
      <c r="G330">
        <v>376</v>
      </c>
      <c r="H330">
        <v>457</v>
      </c>
      <c r="I330">
        <f>Table2[[#This Row],[Quantity]]*Table2[[#This Row],[Cost]]</f>
        <v>383520</v>
      </c>
      <c r="J330">
        <f>Table2[[#This Row],[Quantity]]*Table2[[#This Row],[Price]]</f>
        <v>466140</v>
      </c>
      <c r="K330">
        <f>IF(Table2[[#This Row],[Quantity]]&lt;1000,0,IF(Table2[[#This Row],[Quantity]]&gt;1000,Table2[[#This Row],[Quantity]]*15%,IF(Table2[[#This Row],[Quantity]]&gt;1500,Table2[[#This Row],[Quantity]]*20%,Table2[[#This Row],[Quantity]]*25%)))</f>
        <v>153</v>
      </c>
      <c r="L330" s="38">
        <f>Table2[[#This Row],[Total Cost]]-Table2[[#This Row],[Discount]]</f>
        <v>383367</v>
      </c>
      <c r="M330" s="38">
        <f>Table2[[#This Row],[Total Revenue ]]-Table2[[#This Row],[Discount Amount]]</f>
        <v>82773</v>
      </c>
      <c r="N330" s="38" t="str">
        <f>IF(Table2[[#This Row],[Profit/Loss]]&gt;0,"Profit","Loss")</f>
        <v>Profit</v>
      </c>
    </row>
    <row r="331" spans="1:14" x14ac:dyDescent="0.25">
      <c r="A331">
        <v>330</v>
      </c>
      <c r="B331" t="s">
        <v>520</v>
      </c>
      <c r="C331">
        <v>72</v>
      </c>
      <c r="D3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31" t="s">
        <v>190</v>
      </c>
      <c r="F331">
        <v>2210</v>
      </c>
      <c r="G331">
        <v>206</v>
      </c>
      <c r="H331">
        <v>531</v>
      </c>
      <c r="I331">
        <f>Table2[[#This Row],[Quantity]]*Table2[[#This Row],[Cost]]</f>
        <v>455260</v>
      </c>
      <c r="J331">
        <f>Table2[[#This Row],[Quantity]]*Table2[[#This Row],[Price]]</f>
        <v>1173510</v>
      </c>
      <c r="K331">
        <f>IF(Table2[[#This Row],[Quantity]]&lt;1000,0,IF(Table2[[#This Row],[Quantity]]&gt;1000,Table2[[#This Row],[Quantity]]*15%,IF(Table2[[#This Row],[Quantity]]&gt;1500,Table2[[#This Row],[Quantity]]*20%,Table2[[#This Row],[Quantity]]*25%)))</f>
        <v>331.5</v>
      </c>
      <c r="L331" s="38">
        <f>Table2[[#This Row],[Total Cost]]-Table2[[#This Row],[Discount]]</f>
        <v>454928.5</v>
      </c>
      <c r="M331" s="38">
        <f>Table2[[#This Row],[Total Revenue ]]-Table2[[#This Row],[Discount Amount]]</f>
        <v>718581.5</v>
      </c>
      <c r="N331" s="38" t="str">
        <f>IF(Table2[[#This Row],[Profit/Loss]]&gt;0,"Profit","Loss")</f>
        <v>Profit</v>
      </c>
    </row>
    <row r="332" spans="1:14" x14ac:dyDescent="0.25">
      <c r="A332">
        <v>331</v>
      </c>
      <c r="B332" t="s">
        <v>521</v>
      </c>
      <c r="C332">
        <v>16</v>
      </c>
      <c r="D3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32" t="s">
        <v>192</v>
      </c>
      <c r="F332">
        <v>1750</v>
      </c>
      <c r="G332">
        <v>334</v>
      </c>
      <c r="H332">
        <v>430</v>
      </c>
      <c r="I332">
        <f>Table2[[#This Row],[Quantity]]*Table2[[#This Row],[Cost]]</f>
        <v>584500</v>
      </c>
      <c r="J332">
        <f>Table2[[#This Row],[Quantity]]*Table2[[#This Row],[Price]]</f>
        <v>752500</v>
      </c>
      <c r="K332">
        <f>IF(Table2[[#This Row],[Quantity]]&lt;1000,0,IF(Table2[[#This Row],[Quantity]]&gt;1000,Table2[[#This Row],[Quantity]]*15%,IF(Table2[[#This Row],[Quantity]]&gt;1500,Table2[[#This Row],[Quantity]]*20%,Table2[[#This Row],[Quantity]]*25%)))</f>
        <v>262.5</v>
      </c>
      <c r="L332" s="38">
        <f>Table2[[#This Row],[Total Cost]]-Table2[[#This Row],[Discount]]</f>
        <v>584237.5</v>
      </c>
      <c r="M332" s="38">
        <f>Table2[[#This Row],[Total Revenue ]]-Table2[[#This Row],[Discount Amount]]</f>
        <v>168262.5</v>
      </c>
      <c r="N332" s="38" t="str">
        <f>IF(Table2[[#This Row],[Profit/Loss]]&gt;0,"Profit","Loss")</f>
        <v>Profit</v>
      </c>
    </row>
    <row r="333" spans="1:14" x14ac:dyDescent="0.25">
      <c r="A333">
        <v>332</v>
      </c>
      <c r="B333" t="s">
        <v>522</v>
      </c>
      <c r="C333">
        <v>22</v>
      </c>
      <c r="D3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33" t="s">
        <v>190</v>
      </c>
      <c r="F333">
        <v>1699</v>
      </c>
      <c r="G333">
        <v>292</v>
      </c>
      <c r="H333">
        <v>349</v>
      </c>
      <c r="I333">
        <f>Table2[[#This Row],[Quantity]]*Table2[[#This Row],[Cost]]</f>
        <v>496108</v>
      </c>
      <c r="J333">
        <f>Table2[[#This Row],[Quantity]]*Table2[[#This Row],[Price]]</f>
        <v>592951</v>
      </c>
      <c r="K333">
        <f>IF(Table2[[#This Row],[Quantity]]&lt;1000,0,IF(Table2[[#This Row],[Quantity]]&gt;1000,Table2[[#This Row],[Quantity]]*15%,IF(Table2[[#This Row],[Quantity]]&gt;1500,Table2[[#This Row],[Quantity]]*20%,Table2[[#This Row],[Quantity]]*25%)))</f>
        <v>254.85</v>
      </c>
      <c r="L333" s="38">
        <f>Table2[[#This Row],[Total Cost]]-Table2[[#This Row],[Discount]]</f>
        <v>495853.15</v>
      </c>
      <c r="M333" s="38">
        <f>Table2[[#This Row],[Total Revenue ]]-Table2[[#This Row],[Discount Amount]]</f>
        <v>97097.849999999977</v>
      </c>
      <c r="N333" s="38" t="str">
        <f>IF(Table2[[#This Row],[Profit/Loss]]&gt;0,"Profit","Loss")</f>
        <v>Profit</v>
      </c>
    </row>
    <row r="334" spans="1:14" x14ac:dyDescent="0.25">
      <c r="A334">
        <v>333</v>
      </c>
      <c r="B334" t="s">
        <v>523</v>
      </c>
      <c r="C334">
        <v>46</v>
      </c>
      <c r="D3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34" t="s">
        <v>192</v>
      </c>
      <c r="F334">
        <v>1949</v>
      </c>
      <c r="G334">
        <v>147</v>
      </c>
      <c r="H334">
        <v>337</v>
      </c>
      <c r="I334">
        <f>Table2[[#This Row],[Quantity]]*Table2[[#This Row],[Cost]]</f>
        <v>286503</v>
      </c>
      <c r="J334">
        <f>Table2[[#This Row],[Quantity]]*Table2[[#This Row],[Price]]</f>
        <v>656813</v>
      </c>
      <c r="K334">
        <f>IF(Table2[[#This Row],[Quantity]]&lt;1000,0,IF(Table2[[#This Row],[Quantity]]&gt;1000,Table2[[#This Row],[Quantity]]*15%,IF(Table2[[#This Row],[Quantity]]&gt;1500,Table2[[#This Row],[Quantity]]*20%,Table2[[#This Row],[Quantity]]*25%)))</f>
        <v>292.34999999999997</v>
      </c>
      <c r="L334" s="38">
        <f>Table2[[#This Row],[Total Cost]]-Table2[[#This Row],[Discount]]</f>
        <v>286210.65000000002</v>
      </c>
      <c r="M334" s="38">
        <f>Table2[[#This Row],[Total Revenue ]]-Table2[[#This Row],[Discount Amount]]</f>
        <v>370602.35</v>
      </c>
      <c r="N334" s="38" t="str">
        <f>IF(Table2[[#This Row],[Profit/Loss]]&gt;0,"Profit","Loss")</f>
        <v>Profit</v>
      </c>
    </row>
    <row r="335" spans="1:14" x14ac:dyDescent="0.25">
      <c r="A335">
        <v>334</v>
      </c>
      <c r="B335" t="s">
        <v>524</v>
      </c>
      <c r="C335">
        <v>74</v>
      </c>
      <c r="D3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35" t="s">
        <v>190</v>
      </c>
      <c r="F335">
        <v>1966</v>
      </c>
      <c r="G335">
        <v>362</v>
      </c>
      <c r="H335">
        <v>271</v>
      </c>
      <c r="I335">
        <f>Table2[[#This Row],[Quantity]]*Table2[[#This Row],[Cost]]</f>
        <v>711692</v>
      </c>
      <c r="J335">
        <f>Table2[[#This Row],[Quantity]]*Table2[[#This Row],[Price]]</f>
        <v>532786</v>
      </c>
      <c r="K335">
        <f>IF(Table2[[#This Row],[Quantity]]&lt;1000,0,IF(Table2[[#This Row],[Quantity]]&gt;1000,Table2[[#This Row],[Quantity]]*15%,IF(Table2[[#This Row],[Quantity]]&gt;1500,Table2[[#This Row],[Quantity]]*20%,Table2[[#This Row],[Quantity]]*25%)))</f>
        <v>294.89999999999998</v>
      </c>
      <c r="L335" s="38">
        <f>Table2[[#This Row],[Total Cost]]-Table2[[#This Row],[Discount]]</f>
        <v>711397.1</v>
      </c>
      <c r="M335" s="38">
        <f>Table2[[#This Row],[Total Revenue ]]-Table2[[#This Row],[Discount Amount]]</f>
        <v>-178611.09999999998</v>
      </c>
      <c r="N335" s="38" t="str">
        <f>IF(Table2[[#This Row],[Profit/Loss]]&gt;0,"Profit","Loss")</f>
        <v>Loss</v>
      </c>
    </row>
    <row r="336" spans="1:14" x14ac:dyDescent="0.25">
      <c r="A336">
        <v>335</v>
      </c>
      <c r="B336" t="s">
        <v>525</v>
      </c>
      <c r="C336">
        <v>34</v>
      </c>
      <c r="D3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36" t="s">
        <v>190</v>
      </c>
      <c r="F336">
        <v>1604</v>
      </c>
      <c r="G336">
        <v>108</v>
      </c>
      <c r="H336">
        <v>387</v>
      </c>
      <c r="I336">
        <f>Table2[[#This Row],[Quantity]]*Table2[[#This Row],[Cost]]</f>
        <v>173232</v>
      </c>
      <c r="J336">
        <f>Table2[[#This Row],[Quantity]]*Table2[[#This Row],[Price]]</f>
        <v>620748</v>
      </c>
      <c r="K336">
        <f>IF(Table2[[#This Row],[Quantity]]&lt;1000,0,IF(Table2[[#This Row],[Quantity]]&gt;1000,Table2[[#This Row],[Quantity]]*15%,IF(Table2[[#This Row],[Quantity]]&gt;1500,Table2[[#This Row],[Quantity]]*20%,Table2[[#This Row],[Quantity]]*25%)))</f>
        <v>240.6</v>
      </c>
      <c r="L336" s="38">
        <f>Table2[[#This Row],[Total Cost]]-Table2[[#This Row],[Discount]]</f>
        <v>172991.4</v>
      </c>
      <c r="M336" s="38">
        <f>Table2[[#This Row],[Total Revenue ]]-Table2[[#This Row],[Discount Amount]]</f>
        <v>447756.6</v>
      </c>
      <c r="N336" s="38" t="str">
        <f>IF(Table2[[#This Row],[Profit/Loss]]&gt;0,"Profit","Loss")</f>
        <v>Profit</v>
      </c>
    </row>
    <row r="337" spans="1:14" x14ac:dyDescent="0.25">
      <c r="A337">
        <v>336</v>
      </c>
      <c r="B337" t="s">
        <v>526</v>
      </c>
      <c r="C337">
        <v>51</v>
      </c>
      <c r="D3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37" t="s">
        <v>190</v>
      </c>
      <c r="F337">
        <v>2196</v>
      </c>
      <c r="G337">
        <v>144</v>
      </c>
      <c r="H337">
        <v>269</v>
      </c>
      <c r="I337">
        <f>Table2[[#This Row],[Quantity]]*Table2[[#This Row],[Cost]]</f>
        <v>316224</v>
      </c>
      <c r="J337">
        <f>Table2[[#This Row],[Quantity]]*Table2[[#This Row],[Price]]</f>
        <v>590724</v>
      </c>
      <c r="K337">
        <f>IF(Table2[[#This Row],[Quantity]]&lt;1000,0,IF(Table2[[#This Row],[Quantity]]&gt;1000,Table2[[#This Row],[Quantity]]*15%,IF(Table2[[#This Row],[Quantity]]&gt;1500,Table2[[#This Row],[Quantity]]*20%,Table2[[#This Row],[Quantity]]*25%)))</f>
        <v>329.4</v>
      </c>
      <c r="L337" s="38">
        <f>Table2[[#This Row],[Total Cost]]-Table2[[#This Row],[Discount]]</f>
        <v>315894.59999999998</v>
      </c>
      <c r="M337" s="38">
        <f>Table2[[#This Row],[Total Revenue ]]-Table2[[#This Row],[Discount Amount]]</f>
        <v>274829.40000000002</v>
      </c>
      <c r="N337" s="38" t="str">
        <f>IF(Table2[[#This Row],[Profit/Loss]]&gt;0,"Profit","Loss")</f>
        <v>Profit</v>
      </c>
    </row>
    <row r="338" spans="1:14" x14ac:dyDescent="0.25">
      <c r="A338">
        <v>337</v>
      </c>
      <c r="B338" t="s">
        <v>527</v>
      </c>
      <c r="C338">
        <v>49</v>
      </c>
      <c r="D3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38" t="s">
        <v>190</v>
      </c>
      <c r="F338">
        <v>1193</v>
      </c>
      <c r="G338">
        <v>212</v>
      </c>
      <c r="H338">
        <v>323</v>
      </c>
      <c r="I338">
        <f>Table2[[#This Row],[Quantity]]*Table2[[#This Row],[Cost]]</f>
        <v>252916</v>
      </c>
      <c r="J338">
        <f>Table2[[#This Row],[Quantity]]*Table2[[#This Row],[Price]]</f>
        <v>385339</v>
      </c>
      <c r="K338">
        <f>IF(Table2[[#This Row],[Quantity]]&lt;1000,0,IF(Table2[[#This Row],[Quantity]]&gt;1000,Table2[[#This Row],[Quantity]]*15%,IF(Table2[[#This Row],[Quantity]]&gt;1500,Table2[[#This Row],[Quantity]]*20%,Table2[[#This Row],[Quantity]]*25%)))</f>
        <v>178.95</v>
      </c>
      <c r="L338" s="38">
        <f>Table2[[#This Row],[Total Cost]]-Table2[[#This Row],[Discount]]</f>
        <v>252737.05</v>
      </c>
      <c r="M338" s="38">
        <f>Table2[[#This Row],[Total Revenue ]]-Table2[[#This Row],[Discount Amount]]</f>
        <v>132601.95000000001</v>
      </c>
      <c r="N338" s="38" t="str">
        <f>IF(Table2[[#This Row],[Profit/Loss]]&gt;0,"Profit","Loss")</f>
        <v>Profit</v>
      </c>
    </row>
    <row r="339" spans="1:14" x14ac:dyDescent="0.25">
      <c r="A339">
        <v>338</v>
      </c>
      <c r="B339" t="s">
        <v>528</v>
      </c>
      <c r="C339">
        <v>80</v>
      </c>
      <c r="D3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39" t="s">
        <v>190</v>
      </c>
      <c r="F339">
        <v>1920</v>
      </c>
      <c r="G339">
        <v>159</v>
      </c>
      <c r="H339">
        <v>205</v>
      </c>
      <c r="I339">
        <f>Table2[[#This Row],[Quantity]]*Table2[[#This Row],[Cost]]</f>
        <v>305280</v>
      </c>
      <c r="J339">
        <f>Table2[[#This Row],[Quantity]]*Table2[[#This Row],[Price]]</f>
        <v>393600</v>
      </c>
      <c r="K339">
        <f>IF(Table2[[#This Row],[Quantity]]&lt;1000,0,IF(Table2[[#This Row],[Quantity]]&gt;1000,Table2[[#This Row],[Quantity]]*15%,IF(Table2[[#This Row],[Quantity]]&gt;1500,Table2[[#This Row],[Quantity]]*20%,Table2[[#This Row],[Quantity]]*25%)))</f>
        <v>288</v>
      </c>
      <c r="L339" s="38">
        <f>Table2[[#This Row],[Total Cost]]-Table2[[#This Row],[Discount]]</f>
        <v>304992</v>
      </c>
      <c r="M339" s="38">
        <f>Table2[[#This Row],[Total Revenue ]]-Table2[[#This Row],[Discount Amount]]</f>
        <v>88608</v>
      </c>
      <c r="N339" s="38" t="str">
        <f>IF(Table2[[#This Row],[Profit/Loss]]&gt;0,"Profit","Loss")</f>
        <v>Profit</v>
      </c>
    </row>
    <row r="340" spans="1:14" x14ac:dyDescent="0.25">
      <c r="A340">
        <v>339</v>
      </c>
      <c r="B340" t="s">
        <v>529</v>
      </c>
      <c r="C340">
        <v>39</v>
      </c>
      <c r="D3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40" t="s">
        <v>192</v>
      </c>
      <c r="F340">
        <v>1171</v>
      </c>
      <c r="G340">
        <v>282</v>
      </c>
      <c r="H340">
        <v>397</v>
      </c>
      <c r="I340">
        <f>Table2[[#This Row],[Quantity]]*Table2[[#This Row],[Cost]]</f>
        <v>330222</v>
      </c>
      <c r="J340">
        <f>Table2[[#This Row],[Quantity]]*Table2[[#This Row],[Price]]</f>
        <v>464887</v>
      </c>
      <c r="K340">
        <f>IF(Table2[[#This Row],[Quantity]]&lt;1000,0,IF(Table2[[#This Row],[Quantity]]&gt;1000,Table2[[#This Row],[Quantity]]*15%,IF(Table2[[#This Row],[Quantity]]&gt;1500,Table2[[#This Row],[Quantity]]*20%,Table2[[#This Row],[Quantity]]*25%)))</f>
        <v>175.65</v>
      </c>
      <c r="L340" s="38">
        <f>Table2[[#This Row],[Total Cost]]-Table2[[#This Row],[Discount]]</f>
        <v>330046.34999999998</v>
      </c>
      <c r="M340" s="38">
        <f>Table2[[#This Row],[Total Revenue ]]-Table2[[#This Row],[Discount Amount]]</f>
        <v>134840.65000000002</v>
      </c>
      <c r="N340" s="38" t="str">
        <f>IF(Table2[[#This Row],[Profit/Loss]]&gt;0,"Profit","Loss")</f>
        <v>Profit</v>
      </c>
    </row>
    <row r="341" spans="1:14" x14ac:dyDescent="0.25">
      <c r="A341">
        <v>340</v>
      </c>
      <c r="B341" t="s">
        <v>530</v>
      </c>
      <c r="C341">
        <v>49</v>
      </c>
      <c r="D3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41" t="s">
        <v>190</v>
      </c>
      <c r="F341">
        <v>1430</v>
      </c>
      <c r="G341">
        <v>394</v>
      </c>
      <c r="H341">
        <v>327</v>
      </c>
      <c r="I341">
        <f>Table2[[#This Row],[Quantity]]*Table2[[#This Row],[Cost]]</f>
        <v>563420</v>
      </c>
      <c r="J341">
        <f>Table2[[#This Row],[Quantity]]*Table2[[#This Row],[Price]]</f>
        <v>467610</v>
      </c>
      <c r="K341">
        <f>IF(Table2[[#This Row],[Quantity]]&lt;1000,0,IF(Table2[[#This Row],[Quantity]]&gt;1000,Table2[[#This Row],[Quantity]]*15%,IF(Table2[[#This Row],[Quantity]]&gt;1500,Table2[[#This Row],[Quantity]]*20%,Table2[[#This Row],[Quantity]]*25%)))</f>
        <v>214.5</v>
      </c>
      <c r="L341" s="38">
        <f>Table2[[#This Row],[Total Cost]]-Table2[[#This Row],[Discount]]</f>
        <v>563205.5</v>
      </c>
      <c r="M341" s="38">
        <f>Table2[[#This Row],[Total Revenue ]]-Table2[[#This Row],[Discount Amount]]</f>
        <v>-95595.5</v>
      </c>
      <c r="N341" s="38" t="str">
        <f>IF(Table2[[#This Row],[Profit/Loss]]&gt;0,"Profit","Loss")</f>
        <v>Loss</v>
      </c>
    </row>
    <row r="342" spans="1:14" x14ac:dyDescent="0.25">
      <c r="A342">
        <v>341</v>
      </c>
      <c r="B342" t="s">
        <v>531</v>
      </c>
      <c r="C342">
        <v>82</v>
      </c>
      <c r="D3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42" t="s">
        <v>192</v>
      </c>
      <c r="F342">
        <v>2411</v>
      </c>
      <c r="G342">
        <v>189</v>
      </c>
      <c r="H342">
        <v>495</v>
      </c>
      <c r="I342">
        <f>Table2[[#This Row],[Quantity]]*Table2[[#This Row],[Cost]]</f>
        <v>455679</v>
      </c>
      <c r="J342">
        <f>Table2[[#This Row],[Quantity]]*Table2[[#This Row],[Price]]</f>
        <v>1193445</v>
      </c>
      <c r="K342">
        <f>IF(Table2[[#This Row],[Quantity]]&lt;1000,0,IF(Table2[[#This Row],[Quantity]]&gt;1000,Table2[[#This Row],[Quantity]]*15%,IF(Table2[[#This Row],[Quantity]]&gt;1500,Table2[[#This Row],[Quantity]]*20%,Table2[[#This Row],[Quantity]]*25%)))</f>
        <v>361.65</v>
      </c>
      <c r="L342" s="38">
        <f>Table2[[#This Row],[Total Cost]]-Table2[[#This Row],[Discount]]</f>
        <v>455317.35</v>
      </c>
      <c r="M342" s="38">
        <f>Table2[[#This Row],[Total Revenue ]]-Table2[[#This Row],[Discount Amount]]</f>
        <v>738127.65</v>
      </c>
      <c r="N342" s="38" t="str">
        <f>IF(Table2[[#This Row],[Profit/Loss]]&gt;0,"Profit","Loss")</f>
        <v>Profit</v>
      </c>
    </row>
    <row r="343" spans="1:14" x14ac:dyDescent="0.25">
      <c r="A343">
        <v>342</v>
      </c>
      <c r="B343" t="s">
        <v>532</v>
      </c>
      <c r="C343">
        <v>67</v>
      </c>
      <c r="D3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43" t="s">
        <v>192</v>
      </c>
      <c r="F343">
        <v>1599</v>
      </c>
      <c r="G343">
        <v>144</v>
      </c>
      <c r="H343">
        <v>366</v>
      </c>
      <c r="I343">
        <f>Table2[[#This Row],[Quantity]]*Table2[[#This Row],[Cost]]</f>
        <v>230256</v>
      </c>
      <c r="J343">
        <f>Table2[[#This Row],[Quantity]]*Table2[[#This Row],[Price]]</f>
        <v>585234</v>
      </c>
      <c r="K343">
        <f>IF(Table2[[#This Row],[Quantity]]&lt;1000,0,IF(Table2[[#This Row],[Quantity]]&gt;1000,Table2[[#This Row],[Quantity]]*15%,IF(Table2[[#This Row],[Quantity]]&gt;1500,Table2[[#This Row],[Quantity]]*20%,Table2[[#This Row],[Quantity]]*25%)))</f>
        <v>239.85</v>
      </c>
      <c r="L343" s="38">
        <f>Table2[[#This Row],[Total Cost]]-Table2[[#This Row],[Discount]]</f>
        <v>230016.15</v>
      </c>
      <c r="M343" s="38">
        <f>Table2[[#This Row],[Total Revenue ]]-Table2[[#This Row],[Discount Amount]]</f>
        <v>355217.85</v>
      </c>
      <c r="N343" s="38" t="str">
        <f>IF(Table2[[#This Row],[Profit/Loss]]&gt;0,"Profit","Loss")</f>
        <v>Profit</v>
      </c>
    </row>
    <row r="344" spans="1:14" x14ac:dyDescent="0.25">
      <c r="A344">
        <v>343</v>
      </c>
      <c r="B344" t="s">
        <v>533</v>
      </c>
      <c r="C344">
        <v>56</v>
      </c>
      <c r="D3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44" t="s">
        <v>192</v>
      </c>
      <c r="F344">
        <v>2476</v>
      </c>
      <c r="G344">
        <v>344</v>
      </c>
      <c r="H344">
        <v>423</v>
      </c>
      <c r="I344">
        <f>Table2[[#This Row],[Quantity]]*Table2[[#This Row],[Cost]]</f>
        <v>851744</v>
      </c>
      <c r="J344">
        <f>Table2[[#This Row],[Quantity]]*Table2[[#This Row],[Price]]</f>
        <v>1047348</v>
      </c>
      <c r="K344">
        <f>IF(Table2[[#This Row],[Quantity]]&lt;1000,0,IF(Table2[[#This Row],[Quantity]]&gt;1000,Table2[[#This Row],[Quantity]]*15%,IF(Table2[[#This Row],[Quantity]]&gt;1500,Table2[[#This Row],[Quantity]]*20%,Table2[[#This Row],[Quantity]]*25%)))</f>
        <v>371.4</v>
      </c>
      <c r="L344" s="38">
        <f>Table2[[#This Row],[Total Cost]]-Table2[[#This Row],[Discount]]</f>
        <v>851372.6</v>
      </c>
      <c r="M344" s="38">
        <f>Table2[[#This Row],[Total Revenue ]]-Table2[[#This Row],[Discount Amount]]</f>
        <v>195975.40000000002</v>
      </c>
      <c r="N344" s="38" t="str">
        <f>IF(Table2[[#This Row],[Profit/Loss]]&gt;0,"Profit","Loss")</f>
        <v>Profit</v>
      </c>
    </row>
    <row r="345" spans="1:14" x14ac:dyDescent="0.25">
      <c r="A345">
        <v>344</v>
      </c>
      <c r="B345" t="s">
        <v>534</v>
      </c>
      <c r="C345">
        <v>55</v>
      </c>
      <c r="D3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45" t="s">
        <v>192</v>
      </c>
      <c r="F345">
        <v>1167</v>
      </c>
      <c r="G345">
        <v>118</v>
      </c>
      <c r="H345">
        <v>432</v>
      </c>
      <c r="I345">
        <f>Table2[[#This Row],[Quantity]]*Table2[[#This Row],[Cost]]</f>
        <v>137706</v>
      </c>
      <c r="J345">
        <f>Table2[[#This Row],[Quantity]]*Table2[[#This Row],[Price]]</f>
        <v>504144</v>
      </c>
      <c r="K345">
        <f>IF(Table2[[#This Row],[Quantity]]&lt;1000,0,IF(Table2[[#This Row],[Quantity]]&gt;1000,Table2[[#This Row],[Quantity]]*15%,IF(Table2[[#This Row],[Quantity]]&gt;1500,Table2[[#This Row],[Quantity]]*20%,Table2[[#This Row],[Quantity]]*25%)))</f>
        <v>175.04999999999998</v>
      </c>
      <c r="L345" s="38">
        <f>Table2[[#This Row],[Total Cost]]-Table2[[#This Row],[Discount]]</f>
        <v>137530.95000000001</v>
      </c>
      <c r="M345" s="38">
        <f>Table2[[#This Row],[Total Revenue ]]-Table2[[#This Row],[Discount Amount]]</f>
        <v>366613.05</v>
      </c>
      <c r="N345" s="38" t="str">
        <f>IF(Table2[[#This Row],[Profit/Loss]]&gt;0,"Profit","Loss")</f>
        <v>Profit</v>
      </c>
    </row>
    <row r="346" spans="1:14" x14ac:dyDescent="0.25">
      <c r="A346">
        <v>345</v>
      </c>
      <c r="B346" t="s">
        <v>535</v>
      </c>
      <c r="C346">
        <v>16</v>
      </c>
      <c r="D3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46" t="s">
        <v>192</v>
      </c>
      <c r="F346">
        <v>2349</v>
      </c>
      <c r="G346">
        <v>186</v>
      </c>
      <c r="H346">
        <v>387</v>
      </c>
      <c r="I346">
        <f>Table2[[#This Row],[Quantity]]*Table2[[#This Row],[Cost]]</f>
        <v>436914</v>
      </c>
      <c r="J346">
        <f>Table2[[#This Row],[Quantity]]*Table2[[#This Row],[Price]]</f>
        <v>909063</v>
      </c>
      <c r="K346">
        <f>IF(Table2[[#This Row],[Quantity]]&lt;1000,0,IF(Table2[[#This Row],[Quantity]]&gt;1000,Table2[[#This Row],[Quantity]]*15%,IF(Table2[[#This Row],[Quantity]]&gt;1500,Table2[[#This Row],[Quantity]]*20%,Table2[[#This Row],[Quantity]]*25%)))</f>
        <v>352.34999999999997</v>
      </c>
      <c r="L346" s="38">
        <f>Table2[[#This Row],[Total Cost]]-Table2[[#This Row],[Discount]]</f>
        <v>436561.65</v>
      </c>
      <c r="M346" s="38">
        <f>Table2[[#This Row],[Total Revenue ]]-Table2[[#This Row],[Discount Amount]]</f>
        <v>472501.35</v>
      </c>
      <c r="N346" s="38" t="str">
        <f>IF(Table2[[#This Row],[Profit/Loss]]&gt;0,"Profit","Loss")</f>
        <v>Profit</v>
      </c>
    </row>
    <row r="347" spans="1:14" x14ac:dyDescent="0.25">
      <c r="A347">
        <v>346</v>
      </c>
      <c r="B347" t="s">
        <v>536</v>
      </c>
      <c r="C347">
        <v>65</v>
      </c>
      <c r="D3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47" t="s">
        <v>190</v>
      </c>
      <c r="F347">
        <v>2307</v>
      </c>
      <c r="G347">
        <v>356</v>
      </c>
      <c r="H347">
        <v>470</v>
      </c>
      <c r="I347">
        <f>Table2[[#This Row],[Quantity]]*Table2[[#This Row],[Cost]]</f>
        <v>821292</v>
      </c>
      <c r="J347">
        <f>Table2[[#This Row],[Quantity]]*Table2[[#This Row],[Price]]</f>
        <v>1084290</v>
      </c>
      <c r="K347">
        <f>IF(Table2[[#This Row],[Quantity]]&lt;1000,0,IF(Table2[[#This Row],[Quantity]]&gt;1000,Table2[[#This Row],[Quantity]]*15%,IF(Table2[[#This Row],[Quantity]]&gt;1500,Table2[[#This Row],[Quantity]]*20%,Table2[[#This Row],[Quantity]]*25%)))</f>
        <v>346.05</v>
      </c>
      <c r="L347" s="38">
        <f>Table2[[#This Row],[Total Cost]]-Table2[[#This Row],[Discount]]</f>
        <v>820945.95</v>
      </c>
      <c r="M347" s="38">
        <f>Table2[[#This Row],[Total Revenue ]]-Table2[[#This Row],[Discount Amount]]</f>
        <v>263344.05000000005</v>
      </c>
      <c r="N347" s="38" t="str">
        <f>IF(Table2[[#This Row],[Profit/Loss]]&gt;0,"Profit","Loss")</f>
        <v>Profit</v>
      </c>
    </row>
    <row r="348" spans="1:14" x14ac:dyDescent="0.25">
      <c r="A348">
        <v>347</v>
      </c>
      <c r="B348" t="s">
        <v>537</v>
      </c>
      <c r="C348">
        <v>73</v>
      </c>
      <c r="D3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48" t="s">
        <v>192</v>
      </c>
      <c r="F348">
        <v>1301</v>
      </c>
      <c r="G348">
        <v>111</v>
      </c>
      <c r="H348">
        <v>274</v>
      </c>
      <c r="I348">
        <f>Table2[[#This Row],[Quantity]]*Table2[[#This Row],[Cost]]</f>
        <v>144411</v>
      </c>
      <c r="J348">
        <f>Table2[[#This Row],[Quantity]]*Table2[[#This Row],[Price]]</f>
        <v>356474</v>
      </c>
      <c r="K348">
        <f>IF(Table2[[#This Row],[Quantity]]&lt;1000,0,IF(Table2[[#This Row],[Quantity]]&gt;1000,Table2[[#This Row],[Quantity]]*15%,IF(Table2[[#This Row],[Quantity]]&gt;1500,Table2[[#This Row],[Quantity]]*20%,Table2[[#This Row],[Quantity]]*25%)))</f>
        <v>195.15</v>
      </c>
      <c r="L348" s="38">
        <f>Table2[[#This Row],[Total Cost]]-Table2[[#This Row],[Discount]]</f>
        <v>144215.85</v>
      </c>
      <c r="M348" s="38">
        <f>Table2[[#This Row],[Total Revenue ]]-Table2[[#This Row],[Discount Amount]]</f>
        <v>212258.15</v>
      </c>
      <c r="N348" s="38" t="str">
        <f>IF(Table2[[#This Row],[Profit/Loss]]&gt;0,"Profit","Loss")</f>
        <v>Profit</v>
      </c>
    </row>
    <row r="349" spans="1:14" x14ac:dyDescent="0.25">
      <c r="A349">
        <v>348</v>
      </c>
      <c r="B349" t="s">
        <v>538</v>
      </c>
      <c r="C349">
        <v>84</v>
      </c>
      <c r="D3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49" t="s">
        <v>190</v>
      </c>
      <c r="F349">
        <v>1421</v>
      </c>
      <c r="G349">
        <v>287</v>
      </c>
      <c r="H349">
        <v>524</v>
      </c>
      <c r="I349">
        <f>Table2[[#This Row],[Quantity]]*Table2[[#This Row],[Cost]]</f>
        <v>407827</v>
      </c>
      <c r="J349">
        <f>Table2[[#This Row],[Quantity]]*Table2[[#This Row],[Price]]</f>
        <v>744604</v>
      </c>
      <c r="K349">
        <f>IF(Table2[[#This Row],[Quantity]]&lt;1000,0,IF(Table2[[#This Row],[Quantity]]&gt;1000,Table2[[#This Row],[Quantity]]*15%,IF(Table2[[#This Row],[Quantity]]&gt;1500,Table2[[#This Row],[Quantity]]*20%,Table2[[#This Row],[Quantity]]*25%)))</f>
        <v>213.15</v>
      </c>
      <c r="L349" s="38">
        <f>Table2[[#This Row],[Total Cost]]-Table2[[#This Row],[Discount]]</f>
        <v>407613.85</v>
      </c>
      <c r="M349" s="38">
        <f>Table2[[#This Row],[Total Revenue ]]-Table2[[#This Row],[Discount Amount]]</f>
        <v>336990.15</v>
      </c>
      <c r="N349" s="38" t="str">
        <f>IF(Table2[[#This Row],[Profit/Loss]]&gt;0,"Profit","Loss")</f>
        <v>Profit</v>
      </c>
    </row>
    <row r="350" spans="1:14" x14ac:dyDescent="0.25">
      <c r="A350">
        <v>349</v>
      </c>
      <c r="B350" t="s">
        <v>539</v>
      </c>
      <c r="C350">
        <v>59</v>
      </c>
      <c r="D3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50" t="s">
        <v>190</v>
      </c>
      <c r="F350">
        <v>1008</v>
      </c>
      <c r="G350">
        <v>377</v>
      </c>
      <c r="H350">
        <v>501</v>
      </c>
      <c r="I350">
        <f>Table2[[#This Row],[Quantity]]*Table2[[#This Row],[Cost]]</f>
        <v>380016</v>
      </c>
      <c r="J350">
        <f>Table2[[#This Row],[Quantity]]*Table2[[#This Row],[Price]]</f>
        <v>505008</v>
      </c>
      <c r="K350">
        <f>IF(Table2[[#This Row],[Quantity]]&lt;1000,0,IF(Table2[[#This Row],[Quantity]]&gt;1000,Table2[[#This Row],[Quantity]]*15%,IF(Table2[[#This Row],[Quantity]]&gt;1500,Table2[[#This Row],[Quantity]]*20%,Table2[[#This Row],[Quantity]]*25%)))</f>
        <v>151.19999999999999</v>
      </c>
      <c r="L350" s="38">
        <f>Table2[[#This Row],[Total Cost]]-Table2[[#This Row],[Discount]]</f>
        <v>379864.8</v>
      </c>
      <c r="M350" s="38">
        <f>Table2[[#This Row],[Total Revenue ]]-Table2[[#This Row],[Discount Amount]]</f>
        <v>125143.20000000001</v>
      </c>
      <c r="N350" s="38" t="str">
        <f>IF(Table2[[#This Row],[Profit/Loss]]&gt;0,"Profit","Loss")</f>
        <v>Profit</v>
      </c>
    </row>
    <row r="351" spans="1:14" x14ac:dyDescent="0.25">
      <c r="A351">
        <v>350</v>
      </c>
      <c r="B351" t="s">
        <v>540</v>
      </c>
      <c r="C351">
        <v>48</v>
      </c>
      <c r="D3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51" t="s">
        <v>192</v>
      </c>
      <c r="F351">
        <v>2230</v>
      </c>
      <c r="G351">
        <v>297</v>
      </c>
      <c r="H351">
        <v>274</v>
      </c>
      <c r="I351">
        <f>Table2[[#This Row],[Quantity]]*Table2[[#This Row],[Cost]]</f>
        <v>662310</v>
      </c>
      <c r="J351">
        <f>Table2[[#This Row],[Quantity]]*Table2[[#This Row],[Price]]</f>
        <v>611020</v>
      </c>
      <c r="K351">
        <f>IF(Table2[[#This Row],[Quantity]]&lt;1000,0,IF(Table2[[#This Row],[Quantity]]&gt;1000,Table2[[#This Row],[Quantity]]*15%,IF(Table2[[#This Row],[Quantity]]&gt;1500,Table2[[#This Row],[Quantity]]*20%,Table2[[#This Row],[Quantity]]*25%)))</f>
        <v>334.5</v>
      </c>
      <c r="L351" s="38">
        <f>Table2[[#This Row],[Total Cost]]-Table2[[#This Row],[Discount]]</f>
        <v>661975.5</v>
      </c>
      <c r="M351" s="38">
        <f>Table2[[#This Row],[Total Revenue ]]-Table2[[#This Row],[Discount Amount]]</f>
        <v>-50955.5</v>
      </c>
      <c r="N351" s="38" t="str">
        <f>IF(Table2[[#This Row],[Profit/Loss]]&gt;0,"Profit","Loss")</f>
        <v>Loss</v>
      </c>
    </row>
    <row r="352" spans="1:14" x14ac:dyDescent="0.25">
      <c r="A352">
        <v>351</v>
      </c>
      <c r="B352" t="s">
        <v>541</v>
      </c>
      <c r="C352">
        <v>49</v>
      </c>
      <c r="D3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52" t="s">
        <v>190</v>
      </c>
      <c r="F352">
        <v>1629</v>
      </c>
      <c r="G352">
        <v>301</v>
      </c>
      <c r="H352">
        <v>362</v>
      </c>
      <c r="I352">
        <f>Table2[[#This Row],[Quantity]]*Table2[[#This Row],[Cost]]</f>
        <v>490329</v>
      </c>
      <c r="J352">
        <f>Table2[[#This Row],[Quantity]]*Table2[[#This Row],[Price]]</f>
        <v>589698</v>
      </c>
      <c r="K352">
        <f>IF(Table2[[#This Row],[Quantity]]&lt;1000,0,IF(Table2[[#This Row],[Quantity]]&gt;1000,Table2[[#This Row],[Quantity]]*15%,IF(Table2[[#This Row],[Quantity]]&gt;1500,Table2[[#This Row],[Quantity]]*20%,Table2[[#This Row],[Quantity]]*25%)))</f>
        <v>244.35</v>
      </c>
      <c r="L352" s="38">
        <f>Table2[[#This Row],[Total Cost]]-Table2[[#This Row],[Discount]]</f>
        <v>490084.65</v>
      </c>
      <c r="M352" s="38">
        <f>Table2[[#This Row],[Total Revenue ]]-Table2[[#This Row],[Discount Amount]]</f>
        <v>99613.349999999977</v>
      </c>
      <c r="N352" s="38" t="str">
        <f>IF(Table2[[#This Row],[Profit/Loss]]&gt;0,"Profit","Loss")</f>
        <v>Profit</v>
      </c>
    </row>
    <row r="353" spans="1:14" x14ac:dyDescent="0.25">
      <c r="A353">
        <v>352</v>
      </c>
      <c r="B353" t="s">
        <v>542</v>
      </c>
      <c r="C353">
        <v>66</v>
      </c>
      <c r="D3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53" t="s">
        <v>190</v>
      </c>
      <c r="F353">
        <v>2119</v>
      </c>
      <c r="G353">
        <v>118</v>
      </c>
      <c r="H353">
        <v>270</v>
      </c>
      <c r="I353">
        <f>Table2[[#This Row],[Quantity]]*Table2[[#This Row],[Cost]]</f>
        <v>250042</v>
      </c>
      <c r="J353">
        <f>Table2[[#This Row],[Quantity]]*Table2[[#This Row],[Price]]</f>
        <v>572130</v>
      </c>
      <c r="K353">
        <f>IF(Table2[[#This Row],[Quantity]]&lt;1000,0,IF(Table2[[#This Row],[Quantity]]&gt;1000,Table2[[#This Row],[Quantity]]*15%,IF(Table2[[#This Row],[Quantity]]&gt;1500,Table2[[#This Row],[Quantity]]*20%,Table2[[#This Row],[Quantity]]*25%)))</f>
        <v>317.84999999999997</v>
      </c>
      <c r="L353" s="38">
        <f>Table2[[#This Row],[Total Cost]]-Table2[[#This Row],[Discount]]</f>
        <v>249724.15</v>
      </c>
      <c r="M353" s="38">
        <f>Table2[[#This Row],[Total Revenue ]]-Table2[[#This Row],[Discount Amount]]</f>
        <v>322405.84999999998</v>
      </c>
      <c r="N353" s="38" t="str">
        <f>IF(Table2[[#This Row],[Profit/Loss]]&gt;0,"Profit","Loss")</f>
        <v>Profit</v>
      </c>
    </row>
    <row r="354" spans="1:14" x14ac:dyDescent="0.25">
      <c r="A354">
        <v>353</v>
      </c>
      <c r="B354" t="s">
        <v>543</v>
      </c>
      <c r="C354">
        <v>31</v>
      </c>
      <c r="D3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54" t="s">
        <v>192</v>
      </c>
      <c r="F354">
        <v>1298</v>
      </c>
      <c r="G354">
        <v>277</v>
      </c>
      <c r="H354">
        <v>525</v>
      </c>
      <c r="I354">
        <f>Table2[[#This Row],[Quantity]]*Table2[[#This Row],[Cost]]</f>
        <v>359546</v>
      </c>
      <c r="J354">
        <f>Table2[[#This Row],[Quantity]]*Table2[[#This Row],[Price]]</f>
        <v>681450</v>
      </c>
      <c r="K354">
        <f>IF(Table2[[#This Row],[Quantity]]&lt;1000,0,IF(Table2[[#This Row],[Quantity]]&gt;1000,Table2[[#This Row],[Quantity]]*15%,IF(Table2[[#This Row],[Quantity]]&gt;1500,Table2[[#This Row],[Quantity]]*20%,Table2[[#This Row],[Quantity]]*25%)))</f>
        <v>194.7</v>
      </c>
      <c r="L354" s="38">
        <f>Table2[[#This Row],[Total Cost]]-Table2[[#This Row],[Discount]]</f>
        <v>359351.3</v>
      </c>
      <c r="M354" s="38">
        <f>Table2[[#This Row],[Total Revenue ]]-Table2[[#This Row],[Discount Amount]]</f>
        <v>322098.7</v>
      </c>
      <c r="N354" s="38" t="str">
        <f>IF(Table2[[#This Row],[Profit/Loss]]&gt;0,"Profit","Loss")</f>
        <v>Profit</v>
      </c>
    </row>
    <row r="355" spans="1:14" x14ac:dyDescent="0.25">
      <c r="A355">
        <v>354</v>
      </c>
      <c r="B355" t="s">
        <v>544</v>
      </c>
      <c r="C355">
        <v>75</v>
      </c>
      <c r="D3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55" t="s">
        <v>192</v>
      </c>
      <c r="F355">
        <v>1297</v>
      </c>
      <c r="G355">
        <v>364</v>
      </c>
      <c r="H355">
        <v>244</v>
      </c>
      <c r="I355">
        <f>Table2[[#This Row],[Quantity]]*Table2[[#This Row],[Cost]]</f>
        <v>472108</v>
      </c>
      <c r="J355">
        <f>Table2[[#This Row],[Quantity]]*Table2[[#This Row],[Price]]</f>
        <v>316468</v>
      </c>
      <c r="K355">
        <f>IF(Table2[[#This Row],[Quantity]]&lt;1000,0,IF(Table2[[#This Row],[Quantity]]&gt;1000,Table2[[#This Row],[Quantity]]*15%,IF(Table2[[#This Row],[Quantity]]&gt;1500,Table2[[#This Row],[Quantity]]*20%,Table2[[#This Row],[Quantity]]*25%)))</f>
        <v>194.54999999999998</v>
      </c>
      <c r="L355" s="38">
        <f>Table2[[#This Row],[Total Cost]]-Table2[[#This Row],[Discount]]</f>
        <v>471913.45</v>
      </c>
      <c r="M355" s="38">
        <f>Table2[[#This Row],[Total Revenue ]]-Table2[[#This Row],[Discount Amount]]</f>
        <v>-155445.45000000001</v>
      </c>
      <c r="N355" s="38" t="str">
        <f>IF(Table2[[#This Row],[Profit/Loss]]&gt;0,"Profit","Loss")</f>
        <v>Loss</v>
      </c>
    </row>
    <row r="356" spans="1:14" x14ac:dyDescent="0.25">
      <c r="A356">
        <v>355</v>
      </c>
      <c r="B356" t="s">
        <v>545</v>
      </c>
      <c r="C356">
        <v>53</v>
      </c>
      <c r="D3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56" t="s">
        <v>190</v>
      </c>
      <c r="F356">
        <v>2246</v>
      </c>
      <c r="G356">
        <v>389</v>
      </c>
      <c r="H356">
        <v>413</v>
      </c>
      <c r="I356">
        <f>Table2[[#This Row],[Quantity]]*Table2[[#This Row],[Cost]]</f>
        <v>873694</v>
      </c>
      <c r="J356">
        <f>Table2[[#This Row],[Quantity]]*Table2[[#This Row],[Price]]</f>
        <v>927598</v>
      </c>
      <c r="K356">
        <f>IF(Table2[[#This Row],[Quantity]]&lt;1000,0,IF(Table2[[#This Row],[Quantity]]&gt;1000,Table2[[#This Row],[Quantity]]*15%,IF(Table2[[#This Row],[Quantity]]&gt;1500,Table2[[#This Row],[Quantity]]*20%,Table2[[#This Row],[Quantity]]*25%)))</f>
        <v>336.9</v>
      </c>
      <c r="L356" s="38">
        <f>Table2[[#This Row],[Total Cost]]-Table2[[#This Row],[Discount]]</f>
        <v>873357.1</v>
      </c>
      <c r="M356" s="38">
        <f>Table2[[#This Row],[Total Revenue ]]-Table2[[#This Row],[Discount Amount]]</f>
        <v>54240.900000000023</v>
      </c>
      <c r="N356" s="38" t="str">
        <f>IF(Table2[[#This Row],[Profit/Loss]]&gt;0,"Profit","Loss")</f>
        <v>Profit</v>
      </c>
    </row>
    <row r="357" spans="1:14" x14ac:dyDescent="0.25">
      <c r="A357">
        <v>356</v>
      </c>
      <c r="B357" t="s">
        <v>546</v>
      </c>
      <c r="C357">
        <v>74</v>
      </c>
      <c r="D3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57" t="s">
        <v>192</v>
      </c>
      <c r="F357">
        <v>1554</v>
      </c>
      <c r="G357">
        <v>362</v>
      </c>
      <c r="H357">
        <v>432</v>
      </c>
      <c r="I357">
        <f>Table2[[#This Row],[Quantity]]*Table2[[#This Row],[Cost]]</f>
        <v>562548</v>
      </c>
      <c r="J357">
        <f>Table2[[#This Row],[Quantity]]*Table2[[#This Row],[Price]]</f>
        <v>671328</v>
      </c>
      <c r="K357">
        <f>IF(Table2[[#This Row],[Quantity]]&lt;1000,0,IF(Table2[[#This Row],[Quantity]]&gt;1000,Table2[[#This Row],[Quantity]]*15%,IF(Table2[[#This Row],[Quantity]]&gt;1500,Table2[[#This Row],[Quantity]]*20%,Table2[[#This Row],[Quantity]]*25%)))</f>
        <v>233.1</v>
      </c>
      <c r="L357" s="38">
        <f>Table2[[#This Row],[Total Cost]]-Table2[[#This Row],[Discount]]</f>
        <v>562314.9</v>
      </c>
      <c r="M357" s="38">
        <f>Table2[[#This Row],[Total Revenue ]]-Table2[[#This Row],[Discount Amount]]</f>
        <v>109013.09999999998</v>
      </c>
      <c r="N357" s="38" t="str">
        <f>IF(Table2[[#This Row],[Profit/Loss]]&gt;0,"Profit","Loss")</f>
        <v>Profit</v>
      </c>
    </row>
    <row r="358" spans="1:14" x14ac:dyDescent="0.25">
      <c r="A358">
        <v>357</v>
      </c>
      <c r="B358" t="s">
        <v>547</v>
      </c>
      <c r="C358">
        <v>83</v>
      </c>
      <c r="D3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58" t="s">
        <v>192</v>
      </c>
      <c r="F358">
        <v>1171</v>
      </c>
      <c r="G358">
        <v>238</v>
      </c>
      <c r="H358">
        <v>325</v>
      </c>
      <c r="I358">
        <f>Table2[[#This Row],[Quantity]]*Table2[[#This Row],[Cost]]</f>
        <v>278698</v>
      </c>
      <c r="J358">
        <f>Table2[[#This Row],[Quantity]]*Table2[[#This Row],[Price]]</f>
        <v>380575</v>
      </c>
      <c r="K358">
        <f>IF(Table2[[#This Row],[Quantity]]&lt;1000,0,IF(Table2[[#This Row],[Quantity]]&gt;1000,Table2[[#This Row],[Quantity]]*15%,IF(Table2[[#This Row],[Quantity]]&gt;1500,Table2[[#This Row],[Quantity]]*20%,Table2[[#This Row],[Quantity]]*25%)))</f>
        <v>175.65</v>
      </c>
      <c r="L358" s="38">
        <f>Table2[[#This Row],[Total Cost]]-Table2[[#This Row],[Discount]]</f>
        <v>278522.34999999998</v>
      </c>
      <c r="M358" s="38">
        <f>Table2[[#This Row],[Total Revenue ]]-Table2[[#This Row],[Discount Amount]]</f>
        <v>102052.65000000002</v>
      </c>
      <c r="N358" s="38" t="str">
        <f>IF(Table2[[#This Row],[Profit/Loss]]&gt;0,"Profit","Loss")</f>
        <v>Profit</v>
      </c>
    </row>
    <row r="359" spans="1:14" x14ac:dyDescent="0.25">
      <c r="A359">
        <v>358</v>
      </c>
      <c r="B359" t="s">
        <v>548</v>
      </c>
      <c r="C359">
        <v>22</v>
      </c>
      <c r="D3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59" t="s">
        <v>190</v>
      </c>
      <c r="F359">
        <v>1389</v>
      </c>
      <c r="G359">
        <v>212</v>
      </c>
      <c r="H359">
        <v>317</v>
      </c>
      <c r="I359">
        <f>Table2[[#This Row],[Quantity]]*Table2[[#This Row],[Cost]]</f>
        <v>294468</v>
      </c>
      <c r="J359">
        <f>Table2[[#This Row],[Quantity]]*Table2[[#This Row],[Price]]</f>
        <v>440313</v>
      </c>
      <c r="K359">
        <f>IF(Table2[[#This Row],[Quantity]]&lt;1000,0,IF(Table2[[#This Row],[Quantity]]&gt;1000,Table2[[#This Row],[Quantity]]*15%,IF(Table2[[#This Row],[Quantity]]&gt;1500,Table2[[#This Row],[Quantity]]*20%,Table2[[#This Row],[Quantity]]*25%)))</f>
        <v>208.35</v>
      </c>
      <c r="L359" s="38">
        <f>Table2[[#This Row],[Total Cost]]-Table2[[#This Row],[Discount]]</f>
        <v>294259.65000000002</v>
      </c>
      <c r="M359" s="38">
        <f>Table2[[#This Row],[Total Revenue ]]-Table2[[#This Row],[Discount Amount]]</f>
        <v>146053.34999999998</v>
      </c>
      <c r="N359" s="38" t="str">
        <f>IF(Table2[[#This Row],[Profit/Loss]]&gt;0,"Profit","Loss")</f>
        <v>Profit</v>
      </c>
    </row>
    <row r="360" spans="1:14" x14ac:dyDescent="0.25">
      <c r="A360">
        <v>359</v>
      </c>
      <c r="B360" t="s">
        <v>549</v>
      </c>
      <c r="C360">
        <v>65</v>
      </c>
      <c r="D3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60" t="s">
        <v>192</v>
      </c>
      <c r="F360">
        <v>2315</v>
      </c>
      <c r="G360">
        <v>390</v>
      </c>
      <c r="H360">
        <v>424</v>
      </c>
      <c r="I360">
        <f>Table2[[#This Row],[Quantity]]*Table2[[#This Row],[Cost]]</f>
        <v>902850</v>
      </c>
      <c r="J360">
        <f>Table2[[#This Row],[Quantity]]*Table2[[#This Row],[Price]]</f>
        <v>981560</v>
      </c>
      <c r="K360">
        <f>IF(Table2[[#This Row],[Quantity]]&lt;1000,0,IF(Table2[[#This Row],[Quantity]]&gt;1000,Table2[[#This Row],[Quantity]]*15%,IF(Table2[[#This Row],[Quantity]]&gt;1500,Table2[[#This Row],[Quantity]]*20%,Table2[[#This Row],[Quantity]]*25%)))</f>
        <v>347.25</v>
      </c>
      <c r="L360" s="38">
        <f>Table2[[#This Row],[Total Cost]]-Table2[[#This Row],[Discount]]</f>
        <v>902502.75</v>
      </c>
      <c r="M360" s="38">
        <f>Table2[[#This Row],[Total Revenue ]]-Table2[[#This Row],[Discount Amount]]</f>
        <v>79057.25</v>
      </c>
      <c r="N360" s="38" t="str">
        <f>IF(Table2[[#This Row],[Profit/Loss]]&gt;0,"Profit","Loss")</f>
        <v>Profit</v>
      </c>
    </row>
    <row r="361" spans="1:14" x14ac:dyDescent="0.25">
      <c r="A361">
        <v>360</v>
      </c>
      <c r="B361" t="s">
        <v>550</v>
      </c>
      <c r="C361">
        <v>47</v>
      </c>
      <c r="D3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61" t="s">
        <v>192</v>
      </c>
      <c r="F361">
        <v>1337</v>
      </c>
      <c r="G361">
        <v>242</v>
      </c>
      <c r="H361">
        <v>306</v>
      </c>
      <c r="I361">
        <f>Table2[[#This Row],[Quantity]]*Table2[[#This Row],[Cost]]</f>
        <v>323554</v>
      </c>
      <c r="J361">
        <f>Table2[[#This Row],[Quantity]]*Table2[[#This Row],[Price]]</f>
        <v>409122</v>
      </c>
      <c r="K361">
        <f>IF(Table2[[#This Row],[Quantity]]&lt;1000,0,IF(Table2[[#This Row],[Quantity]]&gt;1000,Table2[[#This Row],[Quantity]]*15%,IF(Table2[[#This Row],[Quantity]]&gt;1500,Table2[[#This Row],[Quantity]]*20%,Table2[[#This Row],[Quantity]]*25%)))</f>
        <v>200.54999999999998</v>
      </c>
      <c r="L361" s="38">
        <f>Table2[[#This Row],[Total Cost]]-Table2[[#This Row],[Discount]]</f>
        <v>323353.45</v>
      </c>
      <c r="M361" s="38">
        <f>Table2[[#This Row],[Total Revenue ]]-Table2[[#This Row],[Discount Amount]]</f>
        <v>85768.549999999988</v>
      </c>
      <c r="N361" s="38" t="str">
        <f>IF(Table2[[#This Row],[Profit/Loss]]&gt;0,"Profit","Loss")</f>
        <v>Profit</v>
      </c>
    </row>
    <row r="362" spans="1:14" x14ac:dyDescent="0.25">
      <c r="A362">
        <v>361</v>
      </c>
      <c r="B362" t="s">
        <v>551</v>
      </c>
      <c r="C362">
        <v>72</v>
      </c>
      <c r="D3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62" t="s">
        <v>192</v>
      </c>
      <c r="F362">
        <v>1734</v>
      </c>
      <c r="G362">
        <v>323</v>
      </c>
      <c r="H362">
        <v>524</v>
      </c>
      <c r="I362">
        <f>Table2[[#This Row],[Quantity]]*Table2[[#This Row],[Cost]]</f>
        <v>560082</v>
      </c>
      <c r="J362">
        <f>Table2[[#This Row],[Quantity]]*Table2[[#This Row],[Price]]</f>
        <v>908616</v>
      </c>
      <c r="K362">
        <f>IF(Table2[[#This Row],[Quantity]]&lt;1000,0,IF(Table2[[#This Row],[Quantity]]&gt;1000,Table2[[#This Row],[Quantity]]*15%,IF(Table2[[#This Row],[Quantity]]&gt;1500,Table2[[#This Row],[Quantity]]*20%,Table2[[#This Row],[Quantity]]*25%)))</f>
        <v>260.09999999999997</v>
      </c>
      <c r="L362" s="38">
        <f>Table2[[#This Row],[Total Cost]]-Table2[[#This Row],[Discount]]</f>
        <v>559821.9</v>
      </c>
      <c r="M362" s="38">
        <f>Table2[[#This Row],[Total Revenue ]]-Table2[[#This Row],[Discount Amount]]</f>
        <v>348794.1</v>
      </c>
      <c r="N362" s="38" t="str">
        <f>IF(Table2[[#This Row],[Profit/Loss]]&gt;0,"Profit","Loss")</f>
        <v>Profit</v>
      </c>
    </row>
    <row r="363" spans="1:14" x14ac:dyDescent="0.25">
      <c r="A363">
        <v>362</v>
      </c>
      <c r="B363" t="s">
        <v>552</v>
      </c>
      <c r="C363">
        <v>39</v>
      </c>
      <c r="D3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63" t="s">
        <v>192</v>
      </c>
      <c r="F363">
        <v>1732</v>
      </c>
      <c r="G363">
        <v>364</v>
      </c>
      <c r="H363">
        <v>385</v>
      </c>
      <c r="I363">
        <f>Table2[[#This Row],[Quantity]]*Table2[[#This Row],[Cost]]</f>
        <v>630448</v>
      </c>
      <c r="J363">
        <f>Table2[[#This Row],[Quantity]]*Table2[[#This Row],[Price]]</f>
        <v>666820</v>
      </c>
      <c r="K363">
        <f>IF(Table2[[#This Row],[Quantity]]&lt;1000,0,IF(Table2[[#This Row],[Quantity]]&gt;1000,Table2[[#This Row],[Quantity]]*15%,IF(Table2[[#This Row],[Quantity]]&gt;1500,Table2[[#This Row],[Quantity]]*20%,Table2[[#This Row],[Quantity]]*25%)))</f>
        <v>259.8</v>
      </c>
      <c r="L363" s="38">
        <f>Table2[[#This Row],[Total Cost]]-Table2[[#This Row],[Discount]]</f>
        <v>630188.19999999995</v>
      </c>
      <c r="M363" s="38">
        <f>Table2[[#This Row],[Total Revenue ]]-Table2[[#This Row],[Discount Amount]]</f>
        <v>36631.800000000047</v>
      </c>
      <c r="N363" s="38" t="str">
        <f>IF(Table2[[#This Row],[Profit/Loss]]&gt;0,"Profit","Loss")</f>
        <v>Profit</v>
      </c>
    </row>
    <row r="364" spans="1:14" x14ac:dyDescent="0.25">
      <c r="A364">
        <v>363</v>
      </c>
      <c r="B364" t="s">
        <v>553</v>
      </c>
      <c r="C364">
        <v>78</v>
      </c>
      <c r="D3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64" t="s">
        <v>190</v>
      </c>
      <c r="F364">
        <v>2224</v>
      </c>
      <c r="G364">
        <v>112</v>
      </c>
      <c r="H364">
        <v>248</v>
      </c>
      <c r="I364">
        <f>Table2[[#This Row],[Quantity]]*Table2[[#This Row],[Cost]]</f>
        <v>249088</v>
      </c>
      <c r="J364">
        <f>Table2[[#This Row],[Quantity]]*Table2[[#This Row],[Price]]</f>
        <v>551552</v>
      </c>
      <c r="K364">
        <f>IF(Table2[[#This Row],[Quantity]]&lt;1000,0,IF(Table2[[#This Row],[Quantity]]&gt;1000,Table2[[#This Row],[Quantity]]*15%,IF(Table2[[#This Row],[Quantity]]&gt;1500,Table2[[#This Row],[Quantity]]*20%,Table2[[#This Row],[Quantity]]*25%)))</f>
        <v>333.59999999999997</v>
      </c>
      <c r="L364" s="38">
        <f>Table2[[#This Row],[Total Cost]]-Table2[[#This Row],[Discount]]</f>
        <v>248754.4</v>
      </c>
      <c r="M364" s="38">
        <f>Table2[[#This Row],[Total Revenue ]]-Table2[[#This Row],[Discount Amount]]</f>
        <v>302797.59999999998</v>
      </c>
      <c r="N364" s="38" t="str">
        <f>IF(Table2[[#This Row],[Profit/Loss]]&gt;0,"Profit","Loss")</f>
        <v>Profit</v>
      </c>
    </row>
    <row r="365" spans="1:14" x14ac:dyDescent="0.25">
      <c r="A365">
        <v>364</v>
      </c>
      <c r="B365" t="s">
        <v>554</v>
      </c>
      <c r="C365">
        <v>46</v>
      </c>
      <c r="D3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65" t="s">
        <v>192</v>
      </c>
      <c r="F365">
        <v>2433</v>
      </c>
      <c r="G365">
        <v>199</v>
      </c>
      <c r="H365">
        <v>366</v>
      </c>
      <c r="I365">
        <f>Table2[[#This Row],[Quantity]]*Table2[[#This Row],[Cost]]</f>
        <v>484167</v>
      </c>
      <c r="J365">
        <f>Table2[[#This Row],[Quantity]]*Table2[[#This Row],[Price]]</f>
        <v>890478</v>
      </c>
      <c r="K365">
        <f>IF(Table2[[#This Row],[Quantity]]&lt;1000,0,IF(Table2[[#This Row],[Quantity]]&gt;1000,Table2[[#This Row],[Quantity]]*15%,IF(Table2[[#This Row],[Quantity]]&gt;1500,Table2[[#This Row],[Quantity]]*20%,Table2[[#This Row],[Quantity]]*25%)))</f>
        <v>364.95</v>
      </c>
      <c r="L365" s="38">
        <f>Table2[[#This Row],[Total Cost]]-Table2[[#This Row],[Discount]]</f>
        <v>483802.05</v>
      </c>
      <c r="M365" s="38">
        <f>Table2[[#This Row],[Total Revenue ]]-Table2[[#This Row],[Discount Amount]]</f>
        <v>406675.95</v>
      </c>
      <c r="N365" s="38" t="str">
        <f>IF(Table2[[#This Row],[Profit/Loss]]&gt;0,"Profit","Loss")</f>
        <v>Profit</v>
      </c>
    </row>
    <row r="366" spans="1:14" x14ac:dyDescent="0.25">
      <c r="A366">
        <v>365</v>
      </c>
      <c r="B366" t="s">
        <v>555</v>
      </c>
      <c r="C366">
        <v>58</v>
      </c>
      <c r="D3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66" t="s">
        <v>190</v>
      </c>
      <c r="F366">
        <v>1734</v>
      </c>
      <c r="G366">
        <v>348</v>
      </c>
      <c r="H366">
        <v>231</v>
      </c>
      <c r="I366">
        <f>Table2[[#This Row],[Quantity]]*Table2[[#This Row],[Cost]]</f>
        <v>603432</v>
      </c>
      <c r="J366">
        <f>Table2[[#This Row],[Quantity]]*Table2[[#This Row],[Price]]</f>
        <v>400554</v>
      </c>
      <c r="K366">
        <f>IF(Table2[[#This Row],[Quantity]]&lt;1000,0,IF(Table2[[#This Row],[Quantity]]&gt;1000,Table2[[#This Row],[Quantity]]*15%,IF(Table2[[#This Row],[Quantity]]&gt;1500,Table2[[#This Row],[Quantity]]*20%,Table2[[#This Row],[Quantity]]*25%)))</f>
        <v>260.09999999999997</v>
      </c>
      <c r="L366" s="38">
        <f>Table2[[#This Row],[Total Cost]]-Table2[[#This Row],[Discount]]</f>
        <v>603171.9</v>
      </c>
      <c r="M366" s="38">
        <f>Table2[[#This Row],[Total Revenue ]]-Table2[[#This Row],[Discount Amount]]</f>
        <v>-202617.90000000002</v>
      </c>
      <c r="N366" s="38" t="str">
        <f>IF(Table2[[#This Row],[Profit/Loss]]&gt;0,"Profit","Loss")</f>
        <v>Loss</v>
      </c>
    </row>
    <row r="367" spans="1:14" x14ac:dyDescent="0.25">
      <c r="A367">
        <v>366</v>
      </c>
      <c r="B367" t="s">
        <v>556</v>
      </c>
      <c r="C367">
        <v>82</v>
      </c>
      <c r="D3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67" t="s">
        <v>190</v>
      </c>
      <c r="F367">
        <v>1213</v>
      </c>
      <c r="G367">
        <v>277</v>
      </c>
      <c r="H367">
        <v>383</v>
      </c>
      <c r="I367">
        <f>Table2[[#This Row],[Quantity]]*Table2[[#This Row],[Cost]]</f>
        <v>336001</v>
      </c>
      <c r="J367">
        <f>Table2[[#This Row],[Quantity]]*Table2[[#This Row],[Price]]</f>
        <v>464579</v>
      </c>
      <c r="K367">
        <f>IF(Table2[[#This Row],[Quantity]]&lt;1000,0,IF(Table2[[#This Row],[Quantity]]&gt;1000,Table2[[#This Row],[Quantity]]*15%,IF(Table2[[#This Row],[Quantity]]&gt;1500,Table2[[#This Row],[Quantity]]*20%,Table2[[#This Row],[Quantity]]*25%)))</f>
        <v>181.95</v>
      </c>
      <c r="L367" s="38">
        <f>Table2[[#This Row],[Total Cost]]-Table2[[#This Row],[Discount]]</f>
        <v>335819.05</v>
      </c>
      <c r="M367" s="38">
        <f>Table2[[#This Row],[Total Revenue ]]-Table2[[#This Row],[Discount Amount]]</f>
        <v>128759.95000000001</v>
      </c>
      <c r="N367" s="38" t="str">
        <f>IF(Table2[[#This Row],[Profit/Loss]]&gt;0,"Profit","Loss")</f>
        <v>Profit</v>
      </c>
    </row>
    <row r="368" spans="1:14" x14ac:dyDescent="0.25">
      <c r="A368">
        <v>367</v>
      </c>
      <c r="B368" t="s">
        <v>557</v>
      </c>
      <c r="C368">
        <v>73</v>
      </c>
      <c r="D3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68" t="s">
        <v>192</v>
      </c>
      <c r="F368">
        <v>2009</v>
      </c>
      <c r="G368">
        <v>395</v>
      </c>
      <c r="H368">
        <v>387</v>
      </c>
      <c r="I368">
        <f>Table2[[#This Row],[Quantity]]*Table2[[#This Row],[Cost]]</f>
        <v>793555</v>
      </c>
      <c r="J368">
        <f>Table2[[#This Row],[Quantity]]*Table2[[#This Row],[Price]]</f>
        <v>777483</v>
      </c>
      <c r="K368">
        <f>IF(Table2[[#This Row],[Quantity]]&lt;1000,0,IF(Table2[[#This Row],[Quantity]]&gt;1000,Table2[[#This Row],[Quantity]]*15%,IF(Table2[[#This Row],[Quantity]]&gt;1500,Table2[[#This Row],[Quantity]]*20%,Table2[[#This Row],[Quantity]]*25%)))</f>
        <v>301.34999999999997</v>
      </c>
      <c r="L368" s="38">
        <f>Table2[[#This Row],[Total Cost]]-Table2[[#This Row],[Discount]]</f>
        <v>793253.65</v>
      </c>
      <c r="M368" s="38">
        <f>Table2[[#This Row],[Total Revenue ]]-Table2[[#This Row],[Discount Amount]]</f>
        <v>-15770.650000000023</v>
      </c>
      <c r="N368" s="38" t="str">
        <f>IF(Table2[[#This Row],[Profit/Loss]]&gt;0,"Profit","Loss")</f>
        <v>Loss</v>
      </c>
    </row>
    <row r="369" spans="1:14" x14ac:dyDescent="0.25">
      <c r="A369">
        <v>368</v>
      </c>
      <c r="B369" t="s">
        <v>558</v>
      </c>
      <c r="C369">
        <v>21</v>
      </c>
      <c r="D3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69" t="s">
        <v>192</v>
      </c>
      <c r="F369">
        <v>1855</v>
      </c>
      <c r="G369">
        <v>273</v>
      </c>
      <c r="H369">
        <v>304</v>
      </c>
      <c r="I369">
        <f>Table2[[#This Row],[Quantity]]*Table2[[#This Row],[Cost]]</f>
        <v>506415</v>
      </c>
      <c r="J369">
        <f>Table2[[#This Row],[Quantity]]*Table2[[#This Row],[Price]]</f>
        <v>563920</v>
      </c>
      <c r="K369">
        <f>IF(Table2[[#This Row],[Quantity]]&lt;1000,0,IF(Table2[[#This Row],[Quantity]]&gt;1000,Table2[[#This Row],[Quantity]]*15%,IF(Table2[[#This Row],[Quantity]]&gt;1500,Table2[[#This Row],[Quantity]]*20%,Table2[[#This Row],[Quantity]]*25%)))</f>
        <v>278.25</v>
      </c>
      <c r="L369" s="38">
        <f>Table2[[#This Row],[Total Cost]]-Table2[[#This Row],[Discount]]</f>
        <v>506136.75</v>
      </c>
      <c r="M369" s="38">
        <f>Table2[[#This Row],[Total Revenue ]]-Table2[[#This Row],[Discount Amount]]</f>
        <v>57783.25</v>
      </c>
      <c r="N369" s="38" t="str">
        <f>IF(Table2[[#This Row],[Profit/Loss]]&gt;0,"Profit","Loss")</f>
        <v>Profit</v>
      </c>
    </row>
    <row r="370" spans="1:14" x14ac:dyDescent="0.25">
      <c r="A370">
        <v>369</v>
      </c>
      <c r="B370" t="s">
        <v>559</v>
      </c>
      <c r="C370">
        <v>43</v>
      </c>
      <c r="D3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70" t="s">
        <v>192</v>
      </c>
      <c r="F370">
        <v>1314</v>
      </c>
      <c r="G370">
        <v>155</v>
      </c>
      <c r="H370">
        <v>369</v>
      </c>
      <c r="I370">
        <f>Table2[[#This Row],[Quantity]]*Table2[[#This Row],[Cost]]</f>
        <v>203670</v>
      </c>
      <c r="J370">
        <f>Table2[[#This Row],[Quantity]]*Table2[[#This Row],[Price]]</f>
        <v>484866</v>
      </c>
      <c r="K370">
        <f>IF(Table2[[#This Row],[Quantity]]&lt;1000,0,IF(Table2[[#This Row],[Quantity]]&gt;1000,Table2[[#This Row],[Quantity]]*15%,IF(Table2[[#This Row],[Quantity]]&gt;1500,Table2[[#This Row],[Quantity]]*20%,Table2[[#This Row],[Quantity]]*25%)))</f>
        <v>197.1</v>
      </c>
      <c r="L370" s="38">
        <f>Table2[[#This Row],[Total Cost]]-Table2[[#This Row],[Discount]]</f>
        <v>203472.9</v>
      </c>
      <c r="M370" s="38">
        <f>Table2[[#This Row],[Total Revenue ]]-Table2[[#This Row],[Discount Amount]]</f>
        <v>281393.09999999998</v>
      </c>
      <c r="N370" s="38" t="str">
        <f>IF(Table2[[#This Row],[Profit/Loss]]&gt;0,"Profit","Loss")</f>
        <v>Profit</v>
      </c>
    </row>
    <row r="371" spans="1:14" x14ac:dyDescent="0.25">
      <c r="A371">
        <v>370</v>
      </c>
      <c r="B371" t="s">
        <v>560</v>
      </c>
      <c r="C371">
        <v>58</v>
      </c>
      <c r="D3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71" t="s">
        <v>192</v>
      </c>
      <c r="F371">
        <v>2441</v>
      </c>
      <c r="G371">
        <v>191</v>
      </c>
      <c r="H371">
        <v>224</v>
      </c>
      <c r="I371">
        <f>Table2[[#This Row],[Quantity]]*Table2[[#This Row],[Cost]]</f>
        <v>466231</v>
      </c>
      <c r="J371">
        <f>Table2[[#This Row],[Quantity]]*Table2[[#This Row],[Price]]</f>
        <v>546784</v>
      </c>
      <c r="K371">
        <f>IF(Table2[[#This Row],[Quantity]]&lt;1000,0,IF(Table2[[#This Row],[Quantity]]&gt;1000,Table2[[#This Row],[Quantity]]*15%,IF(Table2[[#This Row],[Quantity]]&gt;1500,Table2[[#This Row],[Quantity]]*20%,Table2[[#This Row],[Quantity]]*25%)))</f>
        <v>366.15</v>
      </c>
      <c r="L371" s="38">
        <f>Table2[[#This Row],[Total Cost]]-Table2[[#This Row],[Discount]]</f>
        <v>465864.85</v>
      </c>
      <c r="M371" s="38">
        <f>Table2[[#This Row],[Total Revenue ]]-Table2[[#This Row],[Discount Amount]]</f>
        <v>80919.150000000023</v>
      </c>
      <c r="N371" s="38" t="str">
        <f>IF(Table2[[#This Row],[Profit/Loss]]&gt;0,"Profit","Loss")</f>
        <v>Profit</v>
      </c>
    </row>
    <row r="372" spans="1:14" x14ac:dyDescent="0.25">
      <c r="A372">
        <v>371</v>
      </c>
      <c r="B372" t="s">
        <v>561</v>
      </c>
      <c r="C372">
        <v>75</v>
      </c>
      <c r="D3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72" t="s">
        <v>192</v>
      </c>
      <c r="F372">
        <v>1348</v>
      </c>
      <c r="G372">
        <v>306</v>
      </c>
      <c r="H372">
        <v>405</v>
      </c>
      <c r="I372">
        <f>Table2[[#This Row],[Quantity]]*Table2[[#This Row],[Cost]]</f>
        <v>412488</v>
      </c>
      <c r="J372">
        <f>Table2[[#This Row],[Quantity]]*Table2[[#This Row],[Price]]</f>
        <v>545940</v>
      </c>
      <c r="K372">
        <f>IF(Table2[[#This Row],[Quantity]]&lt;1000,0,IF(Table2[[#This Row],[Quantity]]&gt;1000,Table2[[#This Row],[Quantity]]*15%,IF(Table2[[#This Row],[Quantity]]&gt;1500,Table2[[#This Row],[Quantity]]*20%,Table2[[#This Row],[Quantity]]*25%)))</f>
        <v>202.2</v>
      </c>
      <c r="L372" s="38">
        <f>Table2[[#This Row],[Total Cost]]-Table2[[#This Row],[Discount]]</f>
        <v>412285.8</v>
      </c>
      <c r="M372" s="38">
        <f>Table2[[#This Row],[Total Revenue ]]-Table2[[#This Row],[Discount Amount]]</f>
        <v>133654.20000000001</v>
      </c>
      <c r="N372" s="38" t="str">
        <f>IF(Table2[[#This Row],[Profit/Loss]]&gt;0,"Profit","Loss")</f>
        <v>Profit</v>
      </c>
    </row>
    <row r="373" spans="1:14" x14ac:dyDescent="0.25">
      <c r="A373">
        <v>372</v>
      </c>
      <c r="B373" t="s">
        <v>562</v>
      </c>
      <c r="C373">
        <v>75</v>
      </c>
      <c r="D3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73" t="s">
        <v>190</v>
      </c>
      <c r="F373">
        <v>1935</v>
      </c>
      <c r="G373">
        <v>112</v>
      </c>
      <c r="H373">
        <v>436</v>
      </c>
      <c r="I373">
        <f>Table2[[#This Row],[Quantity]]*Table2[[#This Row],[Cost]]</f>
        <v>216720</v>
      </c>
      <c r="J373">
        <f>Table2[[#This Row],[Quantity]]*Table2[[#This Row],[Price]]</f>
        <v>843660</v>
      </c>
      <c r="K373">
        <f>IF(Table2[[#This Row],[Quantity]]&lt;1000,0,IF(Table2[[#This Row],[Quantity]]&gt;1000,Table2[[#This Row],[Quantity]]*15%,IF(Table2[[#This Row],[Quantity]]&gt;1500,Table2[[#This Row],[Quantity]]*20%,Table2[[#This Row],[Quantity]]*25%)))</f>
        <v>290.25</v>
      </c>
      <c r="L373" s="38">
        <f>Table2[[#This Row],[Total Cost]]-Table2[[#This Row],[Discount]]</f>
        <v>216429.75</v>
      </c>
      <c r="M373" s="38">
        <f>Table2[[#This Row],[Total Revenue ]]-Table2[[#This Row],[Discount Amount]]</f>
        <v>627230.25</v>
      </c>
      <c r="N373" s="38" t="str">
        <f>IF(Table2[[#This Row],[Profit/Loss]]&gt;0,"Profit","Loss")</f>
        <v>Profit</v>
      </c>
    </row>
    <row r="374" spans="1:14" x14ac:dyDescent="0.25">
      <c r="A374">
        <v>373</v>
      </c>
      <c r="B374" t="s">
        <v>563</v>
      </c>
      <c r="C374">
        <v>40</v>
      </c>
      <c r="D3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74" t="s">
        <v>190</v>
      </c>
      <c r="F374">
        <v>1757</v>
      </c>
      <c r="G374">
        <v>159</v>
      </c>
      <c r="H374">
        <v>499</v>
      </c>
      <c r="I374">
        <f>Table2[[#This Row],[Quantity]]*Table2[[#This Row],[Cost]]</f>
        <v>279363</v>
      </c>
      <c r="J374">
        <f>Table2[[#This Row],[Quantity]]*Table2[[#This Row],[Price]]</f>
        <v>876743</v>
      </c>
      <c r="K374">
        <f>IF(Table2[[#This Row],[Quantity]]&lt;1000,0,IF(Table2[[#This Row],[Quantity]]&gt;1000,Table2[[#This Row],[Quantity]]*15%,IF(Table2[[#This Row],[Quantity]]&gt;1500,Table2[[#This Row],[Quantity]]*20%,Table2[[#This Row],[Quantity]]*25%)))</f>
        <v>263.55</v>
      </c>
      <c r="L374" s="38">
        <f>Table2[[#This Row],[Total Cost]]-Table2[[#This Row],[Discount]]</f>
        <v>279099.45</v>
      </c>
      <c r="M374" s="38">
        <f>Table2[[#This Row],[Total Revenue ]]-Table2[[#This Row],[Discount Amount]]</f>
        <v>597643.55000000005</v>
      </c>
      <c r="N374" s="38" t="str">
        <f>IF(Table2[[#This Row],[Profit/Loss]]&gt;0,"Profit","Loss")</f>
        <v>Profit</v>
      </c>
    </row>
    <row r="375" spans="1:14" x14ac:dyDescent="0.25">
      <c r="A375">
        <v>374</v>
      </c>
      <c r="B375" t="s">
        <v>564</v>
      </c>
      <c r="C375">
        <v>63</v>
      </c>
      <c r="D3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75" t="s">
        <v>192</v>
      </c>
      <c r="F375">
        <v>1106</v>
      </c>
      <c r="G375">
        <v>347</v>
      </c>
      <c r="H375">
        <v>507</v>
      </c>
      <c r="I375">
        <f>Table2[[#This Row],[Quantity]]*Table2[[#This Row],[Cost]]</f>
        <v>383782</v>
      </c>
      <c r="J375">
        <f>Table2[[#This Row],[Quantity]]*Table2[[#This Row],[Price]]</f>
        <v>560742</v>
      </c>
      <c r="K375">
        <f>IF(Table2[[#This Row],[Quantity]]&lt;1000,0,IF(Table2[[#This Row],[Quantity]]&gt;1000,Table2[[#This Row],[Quantity]]*15%,IF(Table2[[#This Row],[Quantity]]&gt;1500,Table2[[#This Row],[Quantity]]*20%,Table2[[#This Row],[Quantity]]*25%)))</f>
        <v>165.9</v>
      </c>
      <c r="L375" s="38">
        <f>Table2[[#This Row],[Total Cost]]-Table2[[#This Row],[Discount]]</f>
        <v>383616.1</v>
      </c>
      <c r="M375" s="38">
        <f>Table2[[#This Row],[Total Revenue ]]-Table2[[#This Row],[Discount Amount]]</f>
        <v>177125.90000000002</v>
      </c>
      <c r="N375" s="38" t="str">
        <f>IF(Table2[[#This Row],[Profit/Loss]]&gt;0,"Profit","Loss")</f>
        <v>Profit</v>
      </c>
    </row>
    <row r="376" spans="1:14" x14ac:dyDescent="0.25">
      <c r="A376">
        <v>375</v>
      </c>
      <c r="B376" t="s">
        <v>565</v>
      </c>
      <c r="C376">
        <v>37</v>
      </c>
      <c r="D3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76" t="s">
        <v>192</v>
      </c>
      <c r="F376">
        <v>1602</v>
      </c>
      <c r="G376">
        <v>181</v>
      </c>
      <c r="H376">
        <v>543</v>
      </c>
      <c r="I376">
        <f>Table2[[#This Row],[Quantity]]*Table2[[#This Row],[Cost]]</f>
        <v>289962</v>
      </c>
      <c r="J376">
        <f>Table2[[#This Row],[Quantity]]*Table2[[#This Row],[Price]]</f>
        <v>869886</v>
      </c>
      <c r="K376">
        <f>IF(Table2[[#This Row],[Quantity]]&lt;1000,0,IF(Table2[[#This Row],[Quantity]]&gt;1000,Table2[[#This Row],[Quantity]]*15%,IF(Table2[[#This Row],[Quantity]]&gt;1500,Table2[[#This Row],[Quantity]]*20%,Table2[[#This Row],[Quantity]]*25%)))</f>
        <v>240.29999999999998</v>
      </c>
      <c r="L376" s="38">
        <f>Table2[[#This Row],[Total Cost]]-Table2[[#This Row],[Discount]]</f>
        <v>289721.7</v>
      </c>
      <c r="M376" s="38">
        <f>Table2[[#This Row],[Total Revenue ]]-Table2[[#This Row],[Discount Amount]]</f>
        <v>580164.30000000005</v>
      </c>
      <c r="N376" s="38" t="str">
        <f>IF(Table2[[#This Row],[Profit/Loss]]&gt;0,"Profit","Loss")</f>
        <v>Profit</v>
      </c>
    </row>
    <row r="377" spans="1:14" x14ac:dyDescent="0.25">
      <c r="A377">
        <v>376</v>
      </c>
      <c r="B377" t="s">
        <v>566</v>
      </c>
      <c r="C377">
        <v>33</v>
      </c>
      <c r="D3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77" t="s">
        <v>190</v>
      </c>
      <c r="F377">
        <v>1279</v>
      </c>
      <c r="G377">
        <v>359</v>
      </c>
      <c r="H377">
        <v>421</v>
      </c>
      <c r="I377">
        <f>Table2[[#This Row],[Quantity]]*Table2[[#This Row],[Cost]]</f>
        <v>459161</v>
      </c>
      <c r="J377">
        <f>Table2[[#This Row],[Quantity]]*Table2[[#This Row],[Price]]</f>
        <v>538459</v>
      </c>
      <c r="K377">
        <f>IF(Table2[[#This Row],[Quantity]]&lt;1000,0,IF(Table2[[#This Row],[Quantity]]&gt;1000,Table2[[#This Row],[Quantity]]*15%,IF(Table2[[#This Row],[Quantity]]&gt;1500,Table2[[#This Row],[Quantity]]*20%,Table2[[#This Row],[Quantity]]*25%)))</f>
        <v>191.85</v>
      </c>
      <c r="L377" s="38">
        <f>Table2[[#This Row],[Total Cost]]-Table2[[#This Row],[Discount]]</f>
        <v>458969.15</v>
      </c>
      <c r="M377" s="38">
        <f>Table2[[#This Row],[Total Revenue ]]-Table2[[#This Row],[Discount Amount]]</f>
        <v>79489.849999999977</v>
      </c>
      <c r="N377" s="38" t="str">
        <f>IF(Table2[[#This Row],[Profit/Loss]]&gt;0,"Profit","Loss")</f>
        <v>Profit</v>
      </c>
    </row>
    <row r="378" spans="1:14" x14ac:dyDescent="0.25">
      <c r="A378">
        <v>377</v>
      </c>
      <c r="B378" t="s">
        <v>567</v>
      </c>
      <c r="C378">
        <v>20</v>
      </c>
      <c r="D3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78" t="s">
        <v>192</v>
      </c>
      <c r="F378">
        <v>1595</v>
      </c>
      <c r="G378">
        <v>255</v>
      </c>
      <c r="H378">
        <v>287</v>
      </c>
      <c r="I378">
        <f>Table2[[#This Row],[Quantity]]*Table2[[#This Row],[Cost]]</f>
        <v>406725</v>
      </c>
      <c r="J378">
        <f>Table2[[#This Row],[Quantity]]*Table2[[#This Row],[Price]]</f>
        <v>457765</v>
      </c>
      <c r="K378">
        <f>IF(Table2[[#This Row],[Quantity]]&lt;1000,0,IF(Table2[[#This Row],[Quantity]]&gt;1000,Table2[[#This Row],[Quantity]]*15%,IF(Table2[[#This Row],[Quantity]]&gt;1500,Table2[[#This Row],[Quantity]]*20%,Table2[[#This Row],[Quantity]]*25%)))</f>
        <v>239.25</v>
      </c>
      <c r="L378" s="38">
        <f>Table2[[#This Row],[Total Cost]]-Table2[[#This Row],[Discount]]</f>
        <v>406485.75</v>
      </c>
      <c r="M378" s="38">
        <f>Table2[[#This Row],[Total Revenue ]]-Table2[[#This Row],[Discount Amount]]</f>
        <v>51279.25</v>
      </c>
      <c r="N378" s="38" t="str">
        <f>IF(Table2[[#This Row],[Profit/Loss]]&gt;0,"Profit","Loss")</f>
        <v>Profit</v>
      </c>
    </row>
    <row r="379" spans="1:14" x14ac:dyDescent="0.25">
      <c r="A379">
        <v>378</v>
      </c>
      <c r="B379" t="s">
        <v>568</v>
      </c>
      <c r="C379">
        <v>74</v>
      </c>
      <c r="D3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79" t="s">
        <v>192</v>
      </c>
      <c r="F379">
        <v>2156</v>
      </c>
      <c r="G379">
        <v>211</v>
      </c>
      <c r="H379">
        <v>517</v>
      </c>
      <c r="I379">
        <f>Table2[[#This Row],[Quantity]]*Table2[[#This Row],[Cost]]</f>
        <v>454916</v>
      </c>
      <c r="J379">
        <f>Table2[[#This Row],[Quantity]]*Table2[[#This Row],[Price]]</f>
        <v>1114652</v>
      </c>
      <c r="K379">
        <f>IF(Table2[[#This Row],[Quantity]]&lt;1000,0,IF(Table2[[#This Row],[Quantity]]&gt;1000,Table2[[#This Row],[Quantity]]*15%,IF(Table2[[#This Row],[Quantity]]&gt;1500,Table2[[#This Row],[Quantity]]*20%,Table2[[#This Row],[Quantity]]*25%)))</f>
        <v>323.39999999999998</v>
      </c>
      <c r="L379" s="38">
        <f>Table2[[#This Row],[Total Cost]]-Table2[[#This Row],[Discount]]</f>
        <v>454592.6</v>
      </c>
      <c r="M379" s="38">
        <f>Table2[[#This Row],[Total Revenue ]]-Table2[[#This Row],[Discount Amount]]</f>
        <v>660059.4</v>
      </c>
      <c r="N379" s="38" t="str">
        <f>IF(Table2[[#This Row],[Profit/Loss]]&gt;0,"Profit","Loss")</f>
        <v>Profit</v>
      </c>
    </row>
    <row r="380" spans="1:14" x14ac:dyDescent="0.25">
      <c r="A380">
        <v>379</v>
      </c>
      <c r="B380" t="s">
        <v>569</v>
      </c>
      <c r="C380">
        <v>65</v>
      </c>
      <c r="D3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80" t="s">
        <v>192</v>
      </c>
      <c r="F380">
        <v>2478</v>
      </c>
      <c r="G380">
        <v>191</v>
      </c>
      <c r="H380">
        <v>345</v>
      </c>
      <c r="I380">
        <f>Table2[[#This Row],[Quantity]]*Table2[[#This Row],[Cost]]</f>
        <v>473298</v>
      </c>
      <c r="J380">
        <f>Table2[[#This Row],[Quantity]]*Table2[[#This Row],[Price]]</f>
        <v>854910</v>
      </c>
      <c r="K380">
        <f>IF(Table2[[#This Row],[Quantity]]&lt;1000,0,IF(Table2[[#This Row],[Quantity]]&gt;1000,Table2[[#This Row],[Quantity]]*15%,IF(Table2[[#This Row],[Quantity]]&gt;1500,Table2[[#This Row],[Quantity]]*20%,Table2[[#This Row],[Quantity]]*25%)))</f>
        <v>371.7</v>
      </c>
      <c r="L380" s="38">
        <f>Table2[[#This Row],[Total Cost]]-Table2[[#This Row],[Discount]]</f>
        <v>472926.3</v>
      </c>
      <c r="M380" s="38">
        <f>Table2[[#This Row],[Total Revenue ]]-Table2[[#This Row],[Discount Amount]]</f>
        <v>381983.7</v>
      </c>
      <c r="N380" s="38" t="str">
        <f>IF(Table2[[#This Row],[Profit/Loss]]&gt;0,"Profit","Loss")</f>
        <v>Profit</v>
      </c>
    </row>
    <row r="381" spans="1:14" x14ac:dyDescent="0.25">
      <c r="A381">
        <v>380</v>
      </c>
      <c r="B381" t="s">
        <v>570</v>
      </c>
      <c r="C381">
        <v>67</v>
      </c>
      <c r="D3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81" t="s">
        <v>192</v>
      </c>
      <c r="F381">
        <v>1023</v>
      </c>
      <c r="G381">
        <v>359</v>
      </c>
      <c r="H381">
        <v>406</v>
      </c>
      <c r="I381">
        <f>Table2[[#This Row],[Quantity]]*Table2[[#This Row],[Cost]]</f>
        <v>367257</v>
      </c>
      <c r="J381">
        <f>Table2[[#This Row],[Quantity]]*Table2[[#This Row],[Price]]</f>
        <v>415338</v>
      </c>
      <c r="K381">
        <f>IF(Table2[[#This Row],[Quantity]]&lt;1000,0,IF(Table2[[#This Row],[Quantity]]&gt;1000,Table2[[#This Row],[Quantity]]*15%,IF(Table2[[#This Row],[Quantity]]&gt;1500,Table2[[#This Row],[Quantity]]*20%,Table2[[#This Row],[Quantity]]*25%)))</f>
        <v>153.44999999999999</v>
      </c>
      <c r="L381" s="38">
        <f>Table2[[#This Row],[Total Cost]]-Table2[[#This Row],[Discount]]</f>
        <v>367103.55</v>
      </c>
      <c r="M381" s="38">
        <f>Table2[[#This Row],[Total Revenue ]]-Table2[[#This Row],[Discount Amount]]</f>
        <v>48234.450000000012</v>
      </c>
      <c r="N381" s="38" t="str">
        <f>IF(Table2[[#This Row],[Profit/Loss]]&gt;0,"Profit","Loss")</f>
        <v>Profit</v>
      </c>
    </row>
    <row r="382" spans="1:14" x14ac:dyDescent="0.25">
      <c r="A382">
        <v>381</v>
      </c>
      <c r="B382" t="s">
        <v>571</v>
      </c>
      <c r="C382">
        <v>44</v>
      </c>
      <c r="D3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82" t="s">
        <v>192</v>
      </c>
      <c r="F382">
        <v>1044</v>
      </c>
      <c r="G382">
        <v>181</v>
      </c>
      <c r="H382">
        <v>214</v>
      </c>
      <c r="I382">
        <f>Table2[[#This Row],[Quantity]]*Table2[[#This Row],[Cost]]</f>
        <v>188964</v>
      </c>
      <c r="J382">
        <f>Table2[[#This Row],[Quantity]]*Table2[[#This Row],[Price]]</f>
        <v>223416</v>
      </c>
      <c r="K382">
        <f>IF(Table2[[#This Row],[Quantity]]&lt;1000,0,IF(Table2[[#This Row],[Quantity]]&gt;1000,Table2[[#This Row],[Quantity]]*15%,IF(Table2[[#This Row],[Quantity]]&gt;1500,Table2[[#This Row],[Quantity]]*20%,Table2[[#This Row],[Quantity]]*25%)))</f>
        <v>156.6</v>
      </c>
      <c r="L382" s="38">
        <f>Table2[[#This Row],[Total Cost]]-Table2[[#This Row],[Discount]]</f>
        <v>188807.4</v>
      </c>
      <c r="M382" s="38">
        <f>Table2[[#This Row],[Total Revenue ]]-Table2[[#This Row],[Discount Amount]]</f>
        <v>34608.600000000006</v>
      </c>
      <c r="N382" s="38" t="str">
        <f>IF(Table2[[#This Row],[Profit/Loss]]&gt;0,"Profit","Loss")</f>
        <v>Profit</v>
      </c>
    </row>
    <row r="383" spans="1:14" x14ac:dyDescent="0.25">
      <c r="A383">
        <v>382</v>
      </c>
      <c r="B383" t="s">
        <v>572</v>
      </c>
      <c r="C383">
        <v>22</v>
      </c>
      <c r="D3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83" t="s">
        <v>190</v>
      </c>
      <c r="F383">
        <v>1220</v>
      </c>
      <c r="G383">
        <v>398</v>
      </c>
      <c r="H383">
        <v>545</v>
      </c>
      <c r="I383">
        <f>Table2[[#This Row],[Quantity]]*Table2[[#This Row],[Cost]]</f>
        <v>485560</v>
      </c>
      <c r="J383">
        <f>Table2[[#This Row],[Quantity]]*Table2[[#This Row],[Price]]</f>
        <v>664900</v>
      </c>
      <c r="K383">
        <f>IF(Table2[[#This Row],[Quantity]]&lt;1000,0,IF(Table2[[#This Row],[Quantity]]&gt;1000,Table2[[#This Row],[Quantity]]*15%,IF(Table2[[#This Row],[Quantity]]&gt;1500,Table2[[#This Row],[Quantity]]*20%,Table2[[#This Row],[Quantity]]*25%)))</f>
        <v>183</v>
      </c>
      <c r="L383" s="38">
        <f>Table2[[#This Row],[Total Cost]]-Table2[[#This Row],[Discount]]</f>
        <v>485377</v>
      </c>
      <c r="M383" s="38">
        <f>Table2[[#This Row],[Total Revenue ]]-Table2[[#This Row],[Discount Amount]]</f>
        <v>179523</v>
      </c>
      <c r="N383" s="38" t="str">
        <f>IF(Table2[[#This Row],[Profit/Loss]]&gt;0,"Profit","Loss")</f>
        <v>Profit</v>
      </c>
    </row>
    <row r="384" spans="1:14" x14ac:dyDescent="0.25">
      <c r="A384">
        <v>383</v>
      </c>
      <c r="B384" t="s">
        <v>573</v>
      </c>
      <c r="C384">
        <v>64</v>
      </c>
      <c r="D3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84" t="s">
        <v>192</v>
      </c>
      <c r="F384">
        <v>1222</v>
      </c>
      <c r="G384">
        <v>228</v>
      </c>
      <c r="H384">
        <v>306</v>
      </c>
      <c r="I384">
        <f>Table2[[#This Row],[Quantity]]*Table2[[#This Row],[Cost]]</f>
        <v>278616</v>
      </c>
      <c r="J384">
        <f>Table2[[#This Row],[Quantity]]*Table2[[#This Row],[Price]]</f>
        <v>373932</v>
      </c>
      <c r="K384">
        <f>IF(Table2[[#This Row],[Quantity]]&lt;1000,0,IF(Table2[[#This Row],[Quantity]]&gt;1000,Table2[[#This Row],[Quantity]]*15%,IF(Table2[[#This Row],[Quantity]]&gt;1500,Table2[[#This Row],[Quantity]]*20%,Table2[[#This Row],[Quantity]]*25%)))</f>
        <v>183.29999999999998</v>
      </c>
      <c r="L384" s="38">
        <f>Table2[[#This Row],[Total Cost]]-Table2[[#This Row],[Discount]]</f>
        <v>278432.7</v>
      </c>
      <c r="M384" s="38">
        <f>Table2[[#This Row],[Total Revenue ]]-Table2[[#This Row],[Discount Amount]]</f>
        <v>95499.299999999988</v>
      </c>
      <c r="N384" s="38" t="str">
        <f>IF(Table2[[#This Row],[Profit/Loss]]&gt;0,"Profit","Loss")</f>
        <v>Profit</v>
      </c>
    </row>
    <row r="385" spans="1:14" x14ac:dyDescent="0.25">
      <c r="A385">
        <v>384</v>
      </c>
      <c r="B385" t="s">
        <v>574</v>
      </c>
      <c r="C385">
        <v>43</v>
      </c>
      <c r="D3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85" t="s">
        <v>190</v>
      </c>
      <c r="F385">
        <v>1821</v>
      </c>
      <c r="G385">
        <v>377</v>
      </c>
      <c r="H385">
        <v>312</v>
      </c>
      <c r="I385">
        <f>Table2[[#This Row],[Quantity]]*Table2[[#This Row],[Cost]]</f>
        <v>686517</v>
      </c>
      <c r="J385">
        <f>Table2[[#This Row],[Quantity]]*Table2[[#This Row],[Price]]</f>
        <v>568152</v>
      </c>
      <c r="K385">
        <f>IF(Table2[[#This Row],[Quantity]]&lt;1000,0,IF(Table2[[#This Row],[Quantity]]&gt;1000,Table2[[#This Row],[Quantity]]*15%,IF(Table2[[#This Row],[Quantity]]&gt;1500,Table2[[#This Row],[Quantity]]*20%,Table2[[#This Row],[Quantity]]*25%)))</f>
        <v>273.14999999999998</v>
      </c>
      <c r="L385" s="38">
        <f>Table2[[#This Row],[Total Cost]]-Table2[[#This Row],[Discount]]</f>
        <v>686243.85</v>
      </c>
      <c r="M385" s="38">
        <f>Table2[[#This Row],[Total Revenue ]]-Table2[[#This Row],[Discount Amount]]</f>
        <v>-118091.84999999998</v>
      </c>
      <c r="N385" s="38" t="str">
        <f>IF(Table2[[#This Row],[Profit/Loss]]&gt;0,"Profit","Loss")</f>
        <v>Loss</v>
      </c>
    </row>
    <row r="386" spans="1:14" x14ac:dyDescent="0.25">
      <c r="A386">
        <v>385</v>
      </c>
      <c r="B386" t="s">
        <v>575</v>
      </c>
      <c r="C386">
        <v>15</v>
      </c>
      <c r="D3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86" t="s">
        <v>192</v>
      </c>
      <c r="F386">
        <v>1341</v>
      </c>
      <c r="G386">
        <v>303</v>
      </c>
      <c r="H386">
        <v>450</v>
      </c>
      <c r="I386">
        <f>Table2[[#This Row],[Quantity]]*Table2[[#This Row],[Cost]]</f>
        <v>406323</v>
      </c>
      <c r="J386">
        <f>Table2[[#This Row],[Quantity]]*Table2[[#This Row],[Price]]</f>
        <v>603450</v>
      </c>
      <c r="K386">
        <f>IF(Table2[[#This Row],[Quantity]]&lt;1000,0,IF(Table2[[#This Row],[Quantity]]&gt;1000,Table2[[#This Row],[Quantity]]*15%,IF(Table2[[#This Row],[Quantity]]&gt;1500,Table2[[#This Row],[Quantity]]*20%,Table2[[#This Row],[Quantity]]*25%)))</f>
        <v>201.15</v>
      </c>
      <c r="L386" s="38">
        <f>Table2[[#This Row],[Total Cost]]-Table2[[#This Row],[Discount]]</f>
        <v>406121.85</v>
      </c>
      <c r="M386" s="38">
        <f>Table2[[#This Row],[Total Revenue ]]-Table2[[#This Row],[Discount Amount]]</f>
        <v>197328.15000000002</v>
      </c>
      <c r="N386" s="38" t="str">
        <f>IF(Table2[[#This Row],[Profit/Loss]]&gt;0,"Profit","Loss")</f>
        <v>Profit</v>
      </c>
    </row>
    <row r="387" spans="1:14" x14ac:dyDescent="0.25">
      <c r="A387">
        <v>386</v>
      </c>
      <c r="B387" t="s">
        <v>576</v>
      </c>
      <c r="C387">
        <v>56</v>
      </c>
      <c r="D3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87" t="s">
        <v>190</v>
      </c>
      <c r="F387">
        <v>1628</v>
      </c>
      <c r="G387">
        <v>220</v>
      </c>
      <c r="H387">
        <v>367</v>
      </c>
      <c r="I387">
        <f>Table2[[#This Row],[Quantity]]*Table2[[#This Row],[Cost]]</f>
        <v>358160</v>
      </c>
      <c r="J387">
        <f>Table2[[#This Row],[Quantity]]*Table2[[#This Row],[Price]]</f>
        <v>597476</v>
      </c>
      <c r="K387">
        <f>IF(Table2[[#This Row],[Quantity]]&lt;1000,0,IF(Table2[[#This Row],[Quantity]]&gt;1000,Table2[[#This Row],[Quantity]]*15%,IF(Table2[[#This Row],[Quantity]]&gt;1500,Table2[[#This Row],[Quantity]]*20%,Table2[[#This Row],[Quantity]]*25%)))</f>
        <v>244.2</v>
      </c>
      <c r="L387" s="38">
        <f>Table2[[#This Row],[Total Cost]]-Table2[[#This Row],[Discount]]</f>
        <v>357915.8</v>
      </c>
      <c r="M387" s="38">
        <f>Table2[[#This Row],[Total Revenue ]]-Table2[[#This Row],[Discount Amount]]</f>
        <v>239560.2</v>
      </c>
      <c r="N387" s="38" t="str">
        <f>IF(Table2[[#This Row],[Profit/Loss]]&gt;0,"Profit","Loss")</f>
        <v>Profit</v>
      </c>
    </row>
    <row r="388" spans="1:14" x14ac:dyDescent="0.25">
      <c r="A388">
        <v>387</v>
      </c>
      <c r="B388" t="s">
        <v>577</v>
      </c>
      <c r="C388">
        <v>29</v>
      </c>
      <c r="D3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88" t="s">
        <v>190</v>
      </c>
      <c r="F388">
        <v>2436</v>
      </c>
      <c r="G388">
        <v>243</v>
      </c>
      <c r="H388">
        <v>254</v>
      </c>
      <c r="I388">
        <f>Table2[[#This Row],[Quantity]]*Table2[[#This Row],[Cost]]</f>
        <v>591948</v>
      </c>
      <c r="J388">
        <f>Table2[[#This Row],[Quantity]]*Table2[[#This Row],[Price]]</f>
        <v>618744</v>
      </c>
      <c r="K388">
        <f>IF(Table2[[#This Row],[Quantity]]&lt;1000,0,IF(Table2[[#This Row],[Quantity]]&gt;1000,Table2[[#This Row],[Quantity]]*15%,IF(Table2[[#This Row],[Quantity]]&gt;1500,Table2[[#This Row],[Quantity]]*20%,Table2[[#This Row],[Quantity]]*25%)))</f>
        <v>365.4</v>
      </c>
      <c r="L388" s="38">
        <f>Table2[[#This Row],[Total Cost]]-Table2[[#This Row],[Discount]]</f>
        <v>591582.6</v>
      </c>
      <c r="M388" s="38">
        <f>Table2[[#This Row],[Total Revenue ]]-Table2[[#This Row],[Discount Amount]]</f>
        <v>27161.400000000023</v>
      </c>
      <c r="N388" s="38" t="str">
        <f>IF(Table2[[#This Row],[Profit/Loss]]&gt;0,"Profit","Loss")</f>
        <v>Profit</v>
      </c>
    </row>
    <row r="389" spans="1:14" x14ac:dyDescent="0.25">
      <c r="A389">
        <v>388</v>
      </c>
      <c r="B389" t="s">
        <v>578</v>
      </c>
      <c r="C389">
        <v>18</v>
      </c>
      <c r="D3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389" t="s">
        <v>192</v>
      </c>
      <c r="F389">
        <v>2111</v>
      </c>
      <c r="G389">
        <v>221</v>
      </c>
      <c r="H389">
        <v>329</v>
      </c>
      <c r="I389">
        <f>Table2[[#This Row],[Quantity]]*Table2[[#This Row],[Cost]]</f>
        <v>466531</v>
      </c>
      <c r="J389">
        <f>Table2[[#This Row],[Quantity]]*Table2[[#This Row],[Price]]</f>
        <v>694519</v>
      </c>
      <c r="K389">
        <f>IF(Table2[[#This Row],[Quantity]]&lt;1000,0,IF(Table2[[#This Row],[Quantity]]&gt;1000,Table2[[#This Row],[Quantity]]*15%,IF(Table2[[#This Row],[Quantity]]&gt;1500,Table2[[#This Row],[Quantity]]*20%,Table2[[#This Row],[Quantity]]*25%)))</f>
        <v>316.64999999999998</v>
      </c>
      <c r="L389" s="38">
        <f>Table2[[#This Row],[Total Cost]]-Table2[[#This Row],[Discount]]</f>
        <v>466214.35</v>
      </c>
      <c r="M389" s="38">
        <f>Table2[[#This Row],[Total Revenue ]]-Table2[[#This Row],[Discount Amount]]</f>
        <v>228304.65000000002</v>
      </c>
      <c r="N389" s="38" t="str">
        <f>IF(Table2[[#This Row],[Profit/Loss]]&gt;0,"Profit","Loss")</f>
        <v>Profit</v>
      </c>
    </row>
    <row r="390" spans="1:14" x14ac:dyDescent="0.25">
      <c r="A390">
        <v>389</v>
      </c>
      <c r="B390" t="s">
        <v>579</v>
      </c>
      <c r="C390">
        <v>47</v>
      </c>
      <c r="D3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90" t="s">
        <v>192</v>
      </c>
      <c r="F390">
        <v>1790</v>
      </c>
      <c r="G390">
        <v>317</v>
      </c>
      <c r="H390">
        <v>538</v>
      </c>
      <c r="I390">
        <f>Table2[[#This Row],[Quantity]]*Table2[[#This Row],[Cost]]</f>
        <v>567430</v>
      </c>
      <c r="J390">
        <f>Table2[[#This Row],[Quantity]]*Table2[[#This Row],[Price]]</f>
        <v>963020</v>
      </c>
      <c r="K390">
        <f>IF(Table2[[#This Row],[Quantity]]&lt;1000,0,IF(Table2[[#This Row],[Quantity]]&gt;1000,Table2[[#This Row],[Quantity]]*15%,IF(Table2[[#This Row],[Quantity]]&gt;1500,Table2[[#This Row],[Quantity]]*20%,Table2[[#This Row],[Quantity]]*25%)))</f>
        <v>268.5</v>
      </c>
      <c r="L390" s="38">
        <f>Table2[[#This Row],[Total Cost]]-Table2[[#This Row],[Discount]]</f>
        <v>567161.5</v>
      </c>
      <c r="M390" s="38">
        <f>Table2[[#This Row],[Total Revenue ]]-Table2[[#This Row],[Discount Amount]]</f>
        <v>395858.5</v>
      </c>
      <c r="N390" s="38" t="str">
        <f>IF(Table2[[#This Row],[Profit/Loss]]&gt;0,"Profit","Loss")</f>
        <v>Profit</v>
      </c>
    </row>
    <row r="391" spans="1:14" x14ac:dyDescent="0.25">
      <c r="A391">
        <v>390</v>
      </c>
      <c r="B391" t="s">
        <v>580</v>
      </c>
      <c r="C391">
        <v>38</v>
      </c>
      <c r="D3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91" t="s">
        <v>192</v>
      </c>
      <c r="F391">
        <v>1329</v>
      </c>
      <c r="G391">
        <v>248</v>
      </c>
      <c r="H391">
        <v>257</v>
      </c>
      <c r="I391">
        <f>Table2[[#This Row],[Quantity]]*Table2[[#This Row],[Cost]]</f>
        <v>329592</v>
      </c>
      <c r="J391">
        <f>Table2[[#This Row],[Quantity]]*Table2[[#This Row],[Price]]</f>
        <v>341553</v>
      </c>
      <c r="K391">
        <f>IF(Table2[[#This Row],[Quantity]]&lt;1000,0,IF(Table2[[#This Row],[Quantity]]&gt;1000,Table2[[#This Row],[Quantity]]*15%,IF(Table2[[#This Row],[Quantity]]&gt;1500,Table2[[#This Row],[Quantity]]*20%,Table2[[#This Row],[Quantity]]*25%)))</f>
        <v>199.35</v>
      </c>
      <c r="L391" s="38">
        <f>Table2[[#This Row],[Total Cost]]-Table2[[#This Row],[Discount]]</f>
        <v>329392.65000000002</v>
      </c>
      <c r="M391" s="38">
        <f>Table2[[#This Row],[Total Revenue ]]-Table2[[#This Row],[Discount Amount]]</f>
        <v>12160.349999999977</v>
      </c>
      <c r="N391" s="38" t="str">
        <f>IF(Table2[[#This Row],[Profit/Loss]]&gt;0,"Profit","Loss")</f>
        <v>Profit</v>
      </c>
    </row>
    <row r="392" spans="1:14" x14ac:dyDescent="0.25">
      <c r="A392">
        <v>391</v>
      </c>
      <c r="B392" t="s">
        <v>581</v>
      </c>
      <c r="C392">
        <v>38</v>
      </c>
      <c r="D3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92" t="s">
        <v>192</v>
      </c>
      <c r="F392">
        <v>1664</v>
      </c>
      <c r="G392">
        <v>191</v>
      </c>
      <c r="H392">
        <v>540</v>
      </c>
      <c r="I392">
        <f>Table2[[#This Row],[Quantity]]*Table2[[#This Row],[Cost]]</f>
        <v>317824</v>
      </c>
      <c r="J392">
        <f>Table2[[#This Row],[Quantity]]*Table2[[#This Row],[Price]]</f>
        <v>898560</v>
      </c>
      <c r="K392">
        <f>IF(Table2[[#This Row],[Quantity]]&lt;1000,0,IF(Table2[[#This Row],[Quantity]]&gt;1000,Table2[[#This Row],[Quantity]]*15%,IF(Table2[[#This Row],[Quantity]]&gt;1500,Table2[[#This Row],[Quantity]]*20%,Table2[[#This Row],[Quantity]]*25%)))</f>
        <v>249.6</v>
      </c>
      <c r="L392" s="38">
        <f>Table2[[#This Row],[Total Cost]]-Table2[[#This Row],[Discount]]</f>
        <v>317574.40000000002</v>
      </c>
      <c r="M392" s="38">
        <f>Table2[[#This Row],[Total Revenue ]]-Table2[[#This Row],[Discount Amount]]</f>
        <v>580985.59999999998</v>
      </c>
      <c r="N392" s="38" t="str">
        <f>IF(Table2[[#This Row],[Profit/Loss]]&gt;0,"Profit","Loss")</f>
        <v>Profit</v>
      </c>
    </row>
    <row r="393" spans="1:14" x14ac:dyDescent="0.25">
      <c r="A393">
        <v>392</v>
      </c>
      <c r="B393" t="s">
        <v>582</v>
      </c>
      <c r="C393">
        <v>83</v>
      </c>
      <c r="D3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393" t="s">
        <v>192</v>
      </c>
      <c r="F393">
        <v>1859</v>
      </c>
      <c r="G393">
        <v>387</v>
      </c>
      <c r="H393">
        <v>392</v>
      </c>
      <c r="I393">
        <f>Table2[[#This Row],[Quantity]]*Table2[[#This Row],[Cost]]</f>
        <v>719433</v>
      </c>
      <c r="J393">
        <f>Table2[[#This Row],[Quantity]]*Table2[[#This Row],[Price]]</f>
        <v>728728</v>
      </c>
      <c r="K393">
        <f>IF(Table2[[#This Row],[Quantity]]&lt;1000,0,IF(Table2[[#This Row],[Quantity]]&gt;1000,Table2[[#This Row],[Quantity]]*15%,IF(Table2[[#This Row],[Quantity]]&gt;1500,Table2[[#This Row],[Quantity]]*20%,Table2[[#This Row],[Quantity]]*25%)))</f>
        <v>278.84999999999997</v>
      </c>
      <c r="L393" s="38">
        <f>Table2[[#This Row],[Total Cost]]-Table2[[#This Row],[Discount]]</f>
        <v>719154.15</v>
      </c>
      <c r="M393" s="38">
        <f>Table2[[#This Row],[Total Revenue ]]-Table2[[#This Row],[Discount Amount]]</f>
        <v>9573.8499999999767</v>
      </c>
      <c r="N393" s="38" t="str">
        <f>IF(Table2[[#This Row],[Profit/Loss]]&gt;0,"Profit","Loss")</f>
        <v>Profit</v>
      </c>
    </row>
    <row r="394" spans="1:14" x14ac:dyDescent="0.25">
      <c r="A394">
        <v>393</v>
      </c>
      <c r="B394" t="s">
        <v>583</v>
      </c>
      <c r="C394">
        <v>59</v>
      </c>
      <c r="D3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94" t="s">
        <v>192</v>
      </c>
      <c r="F394">
        <v>1155</v>
      </c>
      <c r="G394">
        <v>176</v>
      </c>
      <c r="H394">
        <v>227</v>
      </c>
      <c r="I394">
        <f>Table2[[#This Row],[Quantity]]*Table2[[#This Row],[Cost]]</f>
        <v>203280</v>
      </c>
      <c r="J394">
        <f>Table2[[#This Row],[Quantity]]*Table2[[#This Row],[Price]]</f>
        <v>262185</v>
      </c>
      <c r="K394">
        <f>IF(Table2[[#This Row],[Quantity]]&lt;1000,0,IF(Table2[[#This Row],[Quantity]]&gt;1000,Table2[[#This Row],[Quantity]]*15%,IF(Table2[[#This Row],[Quantity]]&gt;1500,Table2[[#This Row],[Quantity]]*20%,Table2[[#This Row],[Quantity]]*25%)))</f>
        <v>173.25</v>
      </c>
      <c r="L394" s="38">
        <f>Table2[[#This Row],[Total Cost]]-Table2[[#This Row],[Discount]]</f>
        <v>203106.75</v>
      </c>
      <c r="M394" s="38">
        <f>Table2[[#This Row],[Total Revenue ]]-Table2[[#This Row],[Discount Amount]]</f>
        <v>59078.25</v>
      </c>
      <c r="N394" s="38" t="str">
        <f>IF(Table2[[#This Row],[Profit/Loss]]&gt;0,"Profit","Loss")</f>
        <v>Profit</v>
      </c>
    </row>
    <row r="395" spans="1:14" x14ac:dyDescent="0.25">
      <c r="A395">
        <v>394</v>
      </c>
      <c r="B395" t="s">
        <v>584</v>
      </c>
      <c r="C395">
        <v>69</v>
      </c>
      <c r="D3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395" t="s">
        <v>190</v>
      </c>
      <c r="F395">
        <v>1030</v>
      </c>
      <c r="G395">
        <v>108</v>
      </c>
      <c r="H395">
        <v>543</v>
      </c>
      <c r="I395">
        <f>Table2[[#This Row],[Quantity]]*Table2[[#This Row],[Cost]]</f>
        <v>111240</v>
      </c>
      <c r="J395">
        <f>Table2[[#This Row],[Quantity]]*Table2[[#This Row],[Price]]</f>
        <v>559290</v>
      </c>
      <c r="K395">
        <f>IF(Table2[[#This Row],[Quantity]]&lt;1000,0,IF(Table2[[#This Row],[Quantity]]&gt;1000,Table2[[#This Row],[Quantity]]*15%,IF(Table2[[#This Row],[Quantity]]&gt;1500,Table2[[#This Row],[Quantity]]*20%,Table2[[#This Row],[Quantity]]*25%)))</f>
        <v>154.5</v>
      </c>
      <c r="L395" s="38">
        <f>Table2[[#This Row],[Total Cost]]-Table2[[#This Row],[Discount]]</f>
        <v>111085.5</v>
      </c>
      <c r="M395" s="38">
        <f>Table2[[#This Row],[Total Revenue ]]-Table2[[#This Row],[Discount Amount]]</f>
        <v>448204.5</v>
      </c>
      <c r="N395" s="38" t="str">
        <f>IF(Table2[[#This Row],[Profit/Loss]]&gt;0,"Profit","Loss")</f>
        <v>Profit</v>
      </c>
    </row>
    <row r="396" spans="1:14" x14ac:dyDescent="0.25">
      <c r="A396">
        <v>395</v>
      </c>
      <c r="B396" t="s">
        <v>585</v>
      </c>
      <c r="C396">
        <v>45</v>
      </c>
      <c r="D3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96" t="s">
        <v>190</v>
      </c>
      <c r="F396">
        <v>1132</v>
      </c>
      <c r="G396">
        <v>129</v>
      </c>
      <c r="H396">
        <v>385</v>
      </c>
      <c r="I396">
        <f>Table2[[#This Row],[Quantity]]*Table2[[#This Row],[Cost]]</f>
        <v>146028</v>
      </c>
      <c r="J396">
        <f>Table2[[#This Row],[Quantity]]*Table2[[#This Row],[Price]]</f>
        <v>435820</v>
      </c>
      <c r="K396">
        <f>IF(Table2[[#This Row],[Quantity]]&lt;1000,0,IF(Table2[[#This Row],[Quantity]]&gt;1000,Table2[[#This Row],[Quantity]]*15%,IF(Table2[[#This Row],[Quantity]]&gt;1500,Table2[[#This Row],[Quantity]]*20%,Table2[[#This Row],[Quantity]]*25%)))</f>
        <v>169.79999999999998</v>
      </c>
      <c r="L396" s="38">
        <f>Table2[[#This Row],[Total Cost]]-Table2[[#This Row],[Discount]]</f>
        <v>145858.20000000001</v>
      </c>
      <c r="M396" s="38">
        <f>Table2[[#This Row],[Total Revenue ]]-Table2[[#This Row],[Discount Amount]]</f>
        <v>289961.8</v>
      </c>
      <c r="N396" s="38" t="str">
        <f>IF(Table2[[#This Row],[Profit/Loss]]&gt;0,"Profit","Loss")</f>
        <v>Profit</v>
      </c>
    </row>
    <row r="397" spans="1:14" x14ac:dyDescent="0.25">
      <c r="A397">
        <v>396</v>
      </c>
      <c r="B397" t="s">
        <v>586</v>
      </c>
      <c r="C397">
        <v>37</v>
      </c>
      <c r="D3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97" t="s">
        <v>190</v>
      </c>
      <c r="F397">
        <v>2172</v>
      </c>
      <c r="G397">
        <v>142</v>
      </c>
      <c r="H397">
        <v>252</v>
      </c>
      <c r="I397">
        <f>Table2[[#This Row],[Quantity]]*Table2[[#This Row],[Cost]]</f>
        <v>308424</v>
      </c>
      <c r="J397">
        <f>Table2[[#This Row],[Quantity]]*Table2[[#This Row],[Price]]</f>
        <v>547344</v>
      </c>
      <c r="K397">
        <f>IF(Table2[[#This Row],[Quantity]]&lt;1000,0,IF(Table2[[#This Row],[Quantity]]&gt;1000,Table2[[#This Row],[Quantity]]*15%,IF(Table2[[#This Row],[Quantity]]&gt;1500,Table2[[#This Row],[Quantity]]*20%,Table2[[#This Row],[Quantity]]*25%)))</f>
        <v>325.8</v>
      </c>
      <c r="L397" s="38">
        <f>Table2[[#This Row],[Total Cost]]-Table2[[#This Row],[Discount]]</f>
        <v>308098.2</v>
      </c>
      <c r="M397" s="38">
        <f>Table2[[#This Row],[Total Revenue ]]-Table2[[#This Row],[Discount Amount]]</f>
        <v>239245.8</v>
      </c>
      <c r="N397" s="38" t="str">
        <f>IF(Table2[[#This Row],[Profit/Loss]]&gt;0,"Profit","Loss")</f>
        <v>Profit</v>
      </c>
    </row>
    <row r="398" spans="1:14" x14ac:dyDescent="0.25">
      <c r="A398">
        <v>397</v>
      </c>
      <c r="B398" t="s">
        <v>587</v>
      </c>
      <c r="C398">
        <v>59</v>
      </c>
      <c r="D3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398" t="s">
        <v>190</v>
      </c>
      <c r="F398">
        <v>1909</v>
      </c>
      <c r="G398">
        <v>343</v>
      </c>
      <c r="H398">
        <v>219</v>
      </c>
      <c r="I398">
        <f>Table2[[#This Row],[Quantity]]*Table2[[#This Row],[Cost]]</f>
        <v>654787</v>
      </c>
      <c r="J398">
        <f>Table2[[#This Row],[Quantity]]*Table2[[#This Row],[Price]]</f>
        <v>418071</v>
      </c>
      <c r="K398">
        <f>IF(Table2[[#This Row],[Quantity]]&lt;1000,0,IF(Table2[[#This Row],[Quantity]]&gt;1000,Table2[[#This Row],[Quantity]]*15%,IF(Table2[[#This Row],[Quantity]]&gt;1500,Table2[[#This Row],[Quantity]]*20%,Table2[[#This Row],[Quantity]]*25%)))</f>
        <v>286.34999999999997</v>
      </c>
      <c r="L398" s="38">
        <f>Table2[[#This Row],[Total Cost]]-Table2[[#This Row],[Discount]]</f>
        <v>654500.65</v>
      </c>
      <c r="M398" s="38">
        <f>Table2[[#This Row],[Total Revenue ]]-Table2[[#This Row],[Discount Amount]]</f>
        <v>-236429.65000000002</v>
      </c>
      <c r="N398" s="38" t="str">
        <f>IF(Table2[[#This Row],[Profit/Loss]]&gt;0,"Profit","Loss")</f>
        <v>Loss</v>
      </c>
    </row>
    <row r="399" spans="1:14" x14ac:dyDescent="0.25">
      <c r="A399">
        <v>398</v>
      </c>
      <c r="B399" t="s">
        <v>588</v>
      </c>
      <c r="C399">
        <v>36</v>
      </c>
      <c r="D3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399" t="s">
        <v>190</v>
      </c>
      <c r="F399">
        <v>1131</v>
      </c>
      <c r="G399">
        <v>223</v>
      </c>
      <c r="H399">
        <v>205</v>
      </c>
      <c r="I399">
        <f>Table2[[#This Row],[Quantity]]*Table2[[#This Row],[Cost]]</f>
        <v>252213</v>
      </c>
      <c r="J399">
        <f>Table2[[#This Row],[Quantity]]*Table2[[#This Row],[Price]]</f>
        <v>231855</v>
      </c>
      <c r="K399">
        <f>IF(Table2[[#This Row],[Quantity]]&lt;1000,0,IF(Table2[[#This Row],[Quantity]]&gt;1000,Table2[[#This Row],[Quantity]]*15%,IF(Table2[[#This Row],[Quantity]]&gt;1500,Table2[[#This Row],[Quantity]]*20%,Table2[[#This Row],[Quantity]]*25%)))</f>
        <v>169.65</v>
      </c>
      <c r="L399" s="38">
        <f>Table2[[#This Row],[Total Cost]]-Table2[[#This Row],[Discount]]</f>
        <v>252043.35</v>
      </c>
      <c r="M399" s="38">
        <f>Table2[[#This Row],[Total Revenue ]]-Table2[[#This Row],[Discount Amount]]</f>
        <v>-20188.350000000006</v>
      </c>
      <c r="N399" s="38" t="str">
        <f>IF(Table2[[#This Row],[Profit/Loss]]&gt;0,"Profit","Loss")</f>
        <v>Loss</v>
      </c>
    </row>
    <row r="400" spans="1:14" x14ac:dyDescent="0.25">
      <c r="A400">
        <v>399</v>
      </c>
      <c r="B400" t="s">
        <v>589</v>
      </c>
      <c r="C400">
        <v>61</v>
      </c>
      <c r="D4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00" t="s">
        <v>190</v>
      </c>
      <c r="F400">
        <v>1989</v>
      </c>
      <c r="G400">
        <v>123</v>
      </c>
      <c r="H400">
        <v>524</v>
      </c>
      <c r="I400">
        <f>Table2[[#This Row],[Quantity]]*Table2[[#This Row],[Cost]]</f>
        <v>244647</v>
      </c>
      <c r="J400">
        <f>Table2[[#This Row],[Quantity]]*Table2[[#This Row],[Price]]</f>
        <v>1042236</v>
      </c>
      <c r="K400">
        <f>IF(Table2[[#This Row],[Quantity]]&lt;1000,0,IF(Table2[[#This Row],[Quantity]]&gt;1000,Table2[[#This Row],[Quantity]]*15%,IF(Table2[[#This Row],[Quantity]]&gt;1500,Table2[[#This Row],[Quantity]]*20%,Table2[[#This Row],[Quantity]]*25%)))</f>
        <v>298.34999999999997</v>
      </c>
      <c r="L400" s="38">
        <f>Table2[[#This Row],[Total Cost]]-Table2[[#This Row],[Discount]]</f>
        <v>244348.65</v>
      </c>
      <c r="M400" s="38">
        <f>Table2[[#This Row],[Total Revenue ]]-Table2[[#This Row],[Discount Amount]]</f>
        <v>797887.35</v>
      </c>
      <c r="N400" s="38" t="str">
        <f>IF(Table2[[#This Row],[Profit/Loss]]&gt;0,"Profit","Loss")</f>
        <v>Profit</v>
      </c>
    </row>
    <row r="401" spans="1:14" x14ac:dyDescent="0.25">
      <c r="A401">
        <v>400</v>
      </c>
      <c r="B401" t="s">
        <v>590</v>
      </c>
      <c r="C401">
        <v>26</v>
      </c>
      <c r="D4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01" t="s">
        <v>192</v>
      </c>
      <c r="F401">
        <v>1202</v>
      </c>
      <c r="G401">
        <v>134</v>
      </c>
      <c r="H401">
        <v>397</v>
      </c>
      <c r="I401">
        <f>Table2[[#This Row],[Quantity]]*Table2[[#This Row],[Cost]]</f>
        <v>161068</v>
      </c>
      <c r="J401">
        <f>Table2[[#This Row],[Quantity]]*Table2[[#This Row],[Price]]</f>
        <v>477194</v>
      </c>
      <c r="K401">
        <f>IF(Table2[[#This Row],[Quantity]]&lt;1000,0,IF(Table2[[#This Row],[Quantity]]&gt;1000,Table2[[#This Row],[Quantity]]*15%,IF(Table2[[#This Row],[Quantity]]&gt;1500,Table2[[#This Row],[Quantity]]*20%,Table2[[#This Row],[Quantity]]*25%)))</f>
        <v>180.29999999999998</v>
      </c>
      <c r="L401" s="38">
        <f>Table2[[#This Row],[Total Cost]]-Table2[[#This Row],[Discount]]</f>
        <v>160887.70000000001</v>
      </c>
      <c r="M401" s="38">
        <f>Table2[[#This Row],[Total Revenue ]]-Table2[[#This Row],[Discount Amount]]</f>
        <v>316306.3</v>
      </c>
      <c r="N401" s="38" t="str">
        <f>IF(Table2[[#This Row],[Profit/Loss]]&gt;0,"Profit","Loss")</f>
        <v>Profit</v>
      </c>
    </row>
    <row r="402" spans="1:14" x14ac:dyDescent="0.25">
      <c r="A402">
        <v>401</v>
      </c>
      <c r="B402" t="s">
        <v>591</v>
      </c>
      <c r="C402">
        <v>28</v>
      </c>
      <c r="D4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02" t="s">
        <v>190</v>
      </c>
      <c r="F402">
        <v>1631</v>
      </c>
      <c r="G402">
        <v>214</v>
      </c>
      <c r="H402">
        <v>502</v>
      </c>
      <c r="I402">
        <f>Table2[[#This Row],[Quantity]]*Table2[[#This Row],[Cost]]</f>
        <v>349034</v>
      </c>
      <c r="J402">
        <f>Table2[[#This Row],[Quantity]]*Table2[[#This Row],[Price]]</f>
        <v>818762</v>
      </c>
      <c r="K402">
        <f>IF(Table2[[#This Row],[Quantity]]&lt;1000,0,IF(Table2[[#This Row],[Quantity]]&gt;1000,Table2[[#This Row],[Quantity]]*15%,IF(Table2[[#This Row],[Quantity]]&gt;1500,Table2[[#This Row],[Quantity]]*20%,Table2[[#This Row],[Quantity]]*25%)))</f>
        <v>244.64999999999998</v>
      </c>
      <c r="L402" s="38">
        <f>Table2[[#This Row],[Total Cost]]-Table2[[#This Row],[Discount]]</f>
        <v>348789.35</v>
      </c>
      <c r="M402" s="38">
        <f>Table2[[#This Row],[Total Revenue ]]-Table2[[#This Row],[Discount Amount]]</f>
        <v>469972.65</v>
      </c>
      <c r="N402" s="38" t="str">
        <f>IF(Table2[[#This Row],[Profit/Loss]]&gt;0,"Profit","Loss")</f>
        <v>Profit</v>
      </c>
    </row>
    <row r="403" spans="1:14" x14ac:dyDescent="0.25">
      <c r="A403">
        <v>402</v>
      </c>
      <c r="B403" t="s">
        <v>592</v>
      </c>
      <c r="C403">
        <v>42</v>
      </c>
      <c r="D4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03" t="s">
        <v>192</v>
      </c>
      <c r="F403">
        <v>1991</v>
      </c>
      <c r="G403">
        <v>255</v>
      </c>
      <c r="H403">
        <v>276</v>
      </c>
      <c r="I403">
        <f>Table2[[#This Row],[Quantity]]*Table2[[#This Row],[Cost]]</f>
        <v>507705</v>
      </c>
      <c r="J403">
        <f>Table2[[#This Row],[Quantity]]*Table2[[#This Row],[Price]]</f>
        <v>549516</v>
      </c>
      <c r="K403">
        <f>IF(Table2[[#This Row],[Quantity]]&lt;1000,0,IF(Table2[[#This Row],[Quantity]]&gt;1000,Table2[[#This Row],[Quantity]]*15%,IF(Table2[[#This Row],[Quantity]]&gt;1500,Table2[[#This Row],[Quantity]]*20%,Table2[[#This Row],[Quantity]]*25%)))</f>
        <v>298.64999999999998</v>
      </c>
      <c r="L403" s="38">
        <f>Table2[[#This Row],[Total Cost]]-Table2[[#This Row],[Discount]]</f>
        <v>507406.35</v>
      </c>
      <c r="M403" s="38">
        <f>Table2[[#This Row],[Total Revenue ]]-Table2[[#This Row],[Discount Amount]]</f>
        <v>42109.650000000023</v>
      </c>
      <c r="N403" s="38" t="str">
        <f>IF(Table2[[#This Row],[Profit/Loss]]&gt;0,"Profit","Loss")</f>
        <v>Profit</v>
      </c>
    </row>
    <row r="404" spans="1:14" x14ac:dyDescent="0.25">
      <c r="A404">
        <v>403</v>
      </c>
      <c r="B404" t="s">
        <v>593</v>
      </c>
      <c r="C404">
        <v>22</v>
      </c>
      <c r="D4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04" t="s">
        <v>192</v>
      </c>
      <c r="F404">
        <v>1645</v>
      </c>
      <c r="G404">
        <v>313</v>
      </c>
      <c r="H404">
        <v>351</v>
      </c>
      <c r="I404">
        <f>Table2[[#This Row],[Quantity]]*Table2[[#This Row],[Cost]]</f>
        <v>514885</v>
      </c>
      <c r="J404">
        <f>Table2[[#This Row],[Quantity]]*Table2[[#This Row],[Price]]</f>
        <v>577395</v>
      </c>
      <c r="K404">
        <f>IF(Table2[[#This Row],[Quantity]]&lt;1000,0,IF(Table2[[#This Row],[Quantity]]&gt;1000,Table2[[#This Row],[Quantity]]*15%,IF(Table2[[#This Row],[Quantity]]&gt;1500,Table2[[#This Row],[Quantity]]*20%,Table2[[#This Row],[Quantity]]*25%)))</f>
        <v>246.75</v>
      </c>
      <c r="L404" s="38">
        <f>Table2[[#This Row],[Total Cost]]-Table2[[#This Row],[Discount]]</f>
        <v>514638.25</v>
      </c>
      <c r="M404" s="38">
        <f>Table2[[#This Row],[Total Revenue ]]-Table2[[#This Row],[Discount Amount]]</f>
        <v>62756.75</v>
      </c>
      <c r="N404" s="38" t="str">
        <f>IF(Table2[[#This Row],[Profit/Loss]]&gt;0,"Profit","Loss")</f>
        <v>Profit</v>
      </c>
    </row>
    <row r="405" spans="1:14" x14ac:dyDescent="0.25">
      <c r="A405">
        <v>404</v>
      </c>
      <c r="B405" t="s">
        <v>594</v>
      </c>
      <c r="C405">
        <v>15</v>
      </c>
      <c r="D4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05" t="s">
        <v>192</v>
      </c>
      <c r="F405">
        <v>2242</v>
      </c>
      <c r="G405">
        <v>389</v>
      </c>
      <c r="H405">
        <v>424</v>
      </c>
      <c r="I405">
        <f>Table2[[#This Row],[Quantity]]*Table2[[#This Row],[Cost]]</f>
        <v>872138</v>
      </c>
      <c r="J405">
        <f>Table2[[#This Row],[Quantity]]*Table2[[#This Row],[Price]]</f>
        <v>950608</v>
      </c>
      <c r="K405">
        <f>IF(Table2[[#This Row],[Quantity]]&lt;1000,0,IF(Table2[[#This Row],[Quantity]]&gt;1000,Table2[[#This Row],[Quantity]]*15%,IF(Table2[[#This Row],[Quantity]]&gt;1500,Table2[[#This Row],[Quantity]]*20%,Table2[[#This Row],[Quantity]]*25%)))</f>
        <v>336.3</v>
      </c>
      <c r="L405" s="38">
        <f>Table2[[#This Row],[Total Cost]]-Table2[[#This Row],[Discount]]</f>
        <v>871801.7</v>
      </c>
      <c r="M405" s="38">
        <f>Table2[[#This Row],[Total Revenue ]]-Table2[[#This Row],[Discount Amount]]</f>
        <v>78806.300000000047</v>
      </c>
      <c r="N405" s="38" t="str">
        <f>IF(Table2[[#This Row],[Profit/Loss]]&gt;0,"Profit","Loss")</f>
        <v>Profit</v>
      </c>
    </row>
    <row r="406" spans="1:14" x14ac:dyDescent="0.25">
      <c r="A406">
        <v>405</v>
      </c>
      <c r="B406" t="s">
        <v>595</v>
      </c>
      <c r="C406">
        <v>30</v>
      </c>
      <c r="D4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06" t="s">
        <v>190</v>
      </c>
      <c r="F406">
        <v>1056</v>
      </c>
      <c r="G406">
        <v>210</v>
      </c>
      <c r="H406">
        <v>257</v>
      </c>
      <c r="I406">
        <f>Table2[[#This Row],[Quantity]]*Table2[[#This Row],[Cost]]</f>
        <v>221760</v>
      </c>
      <c r="J406">
        <f>Table2[[#This Row],[Quantity]]*Table2[[#This Row],[Price]]</f>
        <v>271392</v>
      </c>
      <c r="K406">
        <f>IF(Table2[[#This Row],[Quantity]]&lt;1000,0,IF(Table2[[#This Row],[Quantity]]&gt;1000,Table2[[#This Row],[Quantity]]*15%,IF(Table2[[#This Row],[Quantity]]&gt;1500,Table2[[#This Row],[Quantity]]*20%,Table2[[#This Row],[Quantity]]*25%)))</f>
        <v>158.4</v>
      </c>
      <c r="L406" s="38">
        <f>Table2[[#This Row],[Total Cost]]-Table2[[#This Row],[Discount]]</f>
        <v>221601.6</v>
      </c>
      <c r="M406" s="38">
        <f>Table2[[#This Row],[Total Revenue ]]-Table2[[#This Row],[Discount Amount]]</f>
        <v>49790.399999999994</v>
      </c>
      <c r="N406" s="38" t="str">
        <f>IF(Table2[[#This Row],[Profit/Loss]]&gt;0,"Profit","Loss")</f>
        <v>Profit</v>
      </c>
    </row>
    <row r="407" spans="1:14" x14ac:dyDescent="0.25">
      <c r="A407">
        <v>406</v>
      </c>
      <c r="B407" t="s">
        <v>596</v>
      </c>
      <c r="C407">
        <v>66</v>
      </c>
      <c r="D4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07" t="s">
        <v>190</v>
      </c>
      <c r="F407">
        <v>1380</v>
      </c>
      <c r="G407">
        <v>280</v>
      </c>
      <c r="H407">
        <v>530</v>
      </c>
      <c r="I407">
        <f>Table2[[#This Row],[Quantity]]*Table2[[#This Row],[Cost]]</f>
        <v>386400</v>
      </c>
      <c r="J407">
        <f>Table2[[#This Row],[Quantity]]*Table2[[#This Row],[Price]]</f>
        <v>731400</v>
      </c>
      <c r="K407">
        <f>IF(Table2[[#This Row],[Quantity]]&lt;1000,0,IF(Table2[[#This Row],[Quantity]]&gt;1000,Table2[[#This Row],[Quantity]]*15%,IF(Table2[[#This Row],[Quantity]]&gt;1500,Table2[[#This Row],[Quantity]]*20%,Table2[[#This Row],[Quantity]]*25%)))</f>
        <v>207</v>
      </c>
      <c r="L407" s="38">
        <f>Table2[[#This Row],[Total Cost]]-Table2[[#This Row],[Discount]]</f>
        <v>386193</v>
      </c>
      <c r="M407" s="38">
        <f>Table2[[#This Row],[Total Revenue ]]-Table2[[#This Row],[Discount Amount]]</f>
        <v>345207</v>
      </c>
      <c r="N407" s="38" t="str">
        <f>IF(Table2[[#This Row],[Profit/Loss]]&gt;0,"Profit","Loss")</f>
        <v>Profit</v>
      </c>
    </row>
    <row r="408" spans="1:14" x14ac:dyDescent="0.25">
      <c r="A408">
        <v>407</v>
      </c>
      <c r="B408" t="s">
        <v>597</v>
      </c>
      <c r="C408">
        <v>25</v>
      </c>
      <c r="D4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08" t="s">
        <v>192</v>
      </c>
      <c r="F408">
        <v>1739</v>
      </c>
      <c r="G408">
        <v>284</v>
      </c>
      <c r="H408">
        <v>426</v>
      </c>
      <c r="I408">
        <f>Table2[[#This Row],[Quantity]]*Table2[[#This Row],[Cost]]</f>
        <v>493876</v>
      </c>
      <c r="J408">
        <f>Table2[[#This Row],[Quantity]]*Table2[[#This Row],[Price]]</f>
        <v>740814</v>
      </c>
      <c r="K408">
        <f>IF(Table2[[#This Row],[Quantity]]&lt;1000,0,IF(Table2[[#This Row],[Quantity]]&gt;1000,Table2[[#This Row],[Quantity]]*15%,IF(Table2[[#This Row],[Quantity]]&gt;1500,Table2[[#This Row],[Quantity]]*20%,Table2[[#This Row],[Quantity]]*25%)))</f>
        <v>260.84999999999997</v>
      </c>
      <c r="L408" s="38">
        <f>Table2[[#This Row],[Total Cost]]-Table2[[#This Row],[Discount]]</f>
        <v>493615.15</v>
      </c>
      <c r="M408" s="38">
        <f>Table2[[#This Row],[Total Revenue ]]-Table2[[#This Row],[Discount Amount]]</f>
        <v>247198.84999999998</v>
      </c>
      <c r="N408" s="38" t="str">
        <f>IF(Table2[[#This Row],[Profit/Loss]]&gt;0,"Profit","Loss")</f>
        <v>Profit</v>
      </c>
    </row>
    <row r="409" spans="1:14" x14ac:dyDescent="0.25">
      <c r="A409">
        <v>408</v>
      </c>
      <c r="B409" t="s">
        <v>598</v>
      </c>
      <c r="C409">
        <v>36</v>
      </c>
      <c r="D4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09" t="s">
        <v>190</v>
      </c>
      <c r="F409">
        <v>1226</v>
      </c>
      <c r="G409">
        <v>305</v>
      </c>
      <c r="H409">
        <v>540</v>
      </c>
      <c r="I409">
        <f>Table2[[#This Row],[Quantity]]*Table2[[#This Row],[Cost]]</f>
        <v>373930</v>
      </c>
      <c r="J409">
        <f>Table2[[#This Row],[Quantity]]*Table2[[#This Row],[Price]]</f>
        <v>662040</v>
      </c>
      <c r="K409">
        <f>IF(Table2[[#This Row],[Quantity]]&lt;1000,0,IF(Table2[[#This Row],[Quantity]]&gt;1000,Table2[[#This Row],[Quantity]]*15%,IF(Table2[[#This Row],[Quantity]]&gt;1500,Table2[[#This Row],[Quantity]]*20%,Table2[[#This Row],[Quantity]]*25%)))</f>
        <v>183.9</v>
      </c>
      <c r="L409" s="38">
        <f>Table2[[#This Row],[Total Cost]]-Table2[[#This Row],[Discount]]</f>
        <v>373746.1</v>
      </c>
      <c r="M409" s="38">
        <f>Table2[[#This Row],[Total Revenue ]]-Table2[[#This Row],[Discount Amount]]</f>
        <v>288293.90000000002</v>
      </c>
      <c r="N409" s="38" t="str">
        <f>IF(Table2[[#This Row],[Profit/Loss]]&gt;0,"Profit","Loss")</f>
        <v>Profit</v>
      </c>
    </row>
    <row r="410" spans="1:14" x14ac:dyDescent="0.25">
      <c r="A410">
        <v>409</v>
      </c>
      <c r="B410" t="s">
        <v>599</v>
      </c>
      <c r="C410">
        <v>62</v>
      </c>
      <c r="D4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10" t="s">
        <v>192</v>
      </c>
      <c r="F410">
        <v>1143</v>
      </c>
      <c r="G410">
        <v>323</v>
      </c>
      <c r="H410">
        <v>376</v>
      </c>
      <c r="I410">
        <f>Table2[[#This Row],[Quantity]]*Table2[[#This Row],[Cost]]</f>
        <v>369189</v>
      </c>
      <c r="J410">
        <f>Table2[[#This Row],[Quantity]]*Table2[[#This Row],[Price]]</f>
        <v>429768</v>
      </c>
      <c r="K410">
        <f>IF(Table2[[#This Row],[Quantity]]&lt;1000,0,IF(Table2[[#This Row],[Quantity]]&gt;1000,Table2[[#This Row],[Quantity]]*15%,IF(Table2[[#This Row],[Quantity]]&gt;1500,Table2[[#This Row],[Quantity]]*20%,Table2[[#This Row],[Quantity]]*25%)))</f>
        <v>171.45</v>
      </c>
      <c r="L410" s="38">
        <f>Table2[[#This Row],[Total Cost]]-Table2[[#This Row],[Discount]]</f>
        <v>369017.55</v>
      </c>
      <c r="M410" s="38">
        <f>Table2[[#This Row],[Total Revenue ]]-Table2[[#This Row],[Discount Amount]]</f>
        <v>60750.450000000012</v>
      </c>
      <c r="N410" s="38" t="str">
        <f>IF(Table2[[#This Row],[Profit/Loss]]&gt;0,"Profit","Loss")</f>
        <v>Profit</v>
      </c>
    </row>
    <row r="411" spans="1:14" x14ac:dyDescent="0.25">
      <c r="A411">
        <v>410</v>
      </c>
      <c r="B411" t="s">
        <v>600</v>
      </c>
      <c r="C411">
        <v>40</v>
      </c>
      <c r="D4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11" t="s">
        <v>190</v>
      </c>
      <c r="F411">
        <v>1540</v>
      </c>
      <c r="G411">
        <v>157</v>
      </c>
      <c r="H411">
        <v>210</v>
      </c>
      <c r="I411">
        <f>Table2[[#This Row],[Quantity]]*Table2[[#This Row],[Cost]]</f>
        <v>241780</v>
      </c>
      <c r="J411">
        <f>Table2[[#This Row],[Quantity]]*Table2[[#This Row],[Price]]</f>
        <v>323400</v>
      </c>
      <c r="K411">
        <f>IF(Table2[[#This Row],[Quantity]]&lt;1000,0,IF(Table2[[#This Row],[Quantity]]&gt;1000,Table2[[#This Row],[Quantity]]*15%,IF(Table2[[#This Row],[Quantity]]&gt;1500,Table2[[#This Row],[Quantity]]*20%,Table2[[#This Row],[Quantity]]*25%)))</f>
        <v>231</v>
      </c>
      <c r="L411" s="38">
        <f>Table2[[#This Row],[Total Cost]]-Table2[[#This Row],[Discount]]</f>
        <v>241549</v>
      </c>
      <c r="M411" s="38">
        <f>Table2[[#This Row],[Total Revenue ]]-Table2[[#This Row],[Discount Amount]]</f>
        <v>81851</v>
      </c>
      <c r="N411" s="38" t="str">
        <f>IF(Table2[[#This Row],[Profit/Loss]]&gt;0,"Profit","Loss")</f>
        <v>Profit</v>
      </c>
    </row>
    <row r="412" spans="1:14" x14ac:dyDescent="0.25">
      <c r="A412">
        <v>411</v>
      </c>
      <c r="B412" t="s">
        <v>601</v>
      </c>
      <c r="C412">
        <v>43</v>
      </c>
      <c r="D4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12" t="s">
        <v>190</v>
      </c>
      <c r="F412">
        <v>1479</v>
      </c>
      <c r="G412">
        <v>139</v>
      </c>
      <c r="H412">
        <v>252</v>
      </c>
      <c r="I412">
        <f>Table2[[#This Row],[Quantity]]*Table2[[#This Row],[Cost]]</f>
        <v>205581</v>
      </c>
      <c r="J412">
        <f>Table2[[#This Row],[Quantity]]*Table2[[#This Row],[Price]]</f>
        <v>372708</v>
      </c>
      <c r="K412">
        <f>IF(Table2[[#This Row],[Quantity]]&lt;1000,0,IF(Table2[[#This Row],[Quantity]]&gt;1000,Table2[[#This Row],[Quantity]]*15%,IF(Table2[[#This Row],[Quantity]]&gt;1500,Table2[[#This Row],[Quantity]]*20%,Table2[[#This Row],[Quantity]]*25%)))</f>
        <v>221.85</v>
      </c>
      <c r="L412" s="38">
        <f>Table2[[#This Row],[Total Cost]]-Table2[[#This Row],[Discount]]</f>
        <v>205359.15</v>
      </c>
      <c r="M412" s="38">
        <f>Table2[[#This Row],[Total Revenue ]]-Table2[[#This Row],[Discount Amount]]</f>
        <v>167348.85</v>
      </c>
      <c r="N412" s="38" t="str">
        <f>IF(Table2[[#This Row],[Profit/Loss]]&gt;0,"Profit","Loss")</f>
        <v>Profit</v>
      </c>
    </row>
    <row r="413" spans="1:14" x14ac:dyDescent="0.25">
      <c r="A413">
        <v>412</v>
      </c>
      <c r="B413" t="s">
        <v>602</v>
      </c>
      <c r="C413">
        <v>58</v>
      </c>
      <c r="D4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13" t="s">
        <v>190</v>
      </c>
      <c r="F413">
        <v>1007</v>
      </c>
      <c r="G413">
        <v>373</v>
      </c>
      <c r="H413">
        <v>434</v>
      </c>
      <c r="I413">
        <f>Table2[[#This Row],[Quantity]]*Table2[[#This Row],[Cost]]</f>
        <v>375611</v>
      </c>
      <c r="J413">
        <f>Table2[[#This Row],[Quantity]]*Table2[[#This Row],[Price]]</f>
        <v>437038</v>
      </c>
      <c r="K413">
        <f>IF(Table2[[#This Row],[Quantity]]&lt;1000,0,IF(Table2[[#This Row],[Quantity]]&gt;1000,Table2[[#This Row],[Quantity]]*15%,IF(Table2[[#This Row],[Quantity]]&gt;1500,Table2[[#This Row],[Quantity]]*20%,Table2[[#This Row],[Quantity]]*25%)))</f>
        <v>151.04999999999998</v>
      </c>
      <c r="L413" s="38">
        <f>Table2[[#This Row],[Total Cost]]-Table2[[#This Row],[Discount]]</f>
        <v>375459.95</v>
      </c>
      <c r="M413" s="38">
        <f>Table2[[#This Row],[Total Revenue ]]-Table2[[#This Row],[Discount Amount]]</f>
        <v>61578.049999999988</v>
      </c>
      <c r="N413" s="38" t="str">
        <f>IF(Table2[[#This Row],[Profit/Loss]]&gt;0,"Profit","Loss")</f>
        <v>Profit</v>
      </c>
    </row>
    <row r="414" spans="1:14" x14ac:dyDescent="0.25">
      <c r="A414">
        <v>413</v>
      </c>
      <c r="B414" t="s">
        <v>603</v>
      </c>
      <c r="C414">
        <v>19</v>
      </c>
      <c r="D4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14" t="s">
        <v>190</v>
      </c>
      <c r="F414">
        <v>1261</v>
      </c>
      <c r="G414">
        <v>320</v>
      </c>
      <c r="H414">
        <v>503</v>
      </c>
      <c r="I414">
        <f>Table2[[#This Row],[Quantity]]*Table2[[#This Row],[Cost]]</f>
        <v>403520</v>
      </c>
      <c r="J414">
        <f>Table2[[#This Row],[Quantity]]*Table2[[#This Row],[Price]]</f>
        <v>634283</v>
      </c>
      <c r="K414">
        <f>IF(Table2[[#This Row],[Quantity]]&lt;1000,0,IF(Table2[[#This Row],[Quantity]]&gt;1000,Table2[[#This Row],[Quantity]]*15%,IF(Table2[[#This Row],[Quantity]]&gt;1500,Table2[[#This Row],[Quantity]]*20%,Table2[[#This Row],[Quantity]]*25%)))</f>
        <v>189.15</v>
      </c>
      <c r="L414" s="38">
        <f>Table2[[#This Row],[Total Cost]]-Table2[[#This Row],[Discount]]</f>
        <v>403330.85</v>
      </c>
      <c r="M414" s="38">
        <f>Table2[[#This Row],[Total Revenue ]]-Table2[[#This Row],[Discount Amount]]</f>
        <v>230952.15000000002</v>
      </c>
      <c r="N414" s="38" t="str">
        <f>IF(Table2[[#This Row],[Profit/Loss]]&gt;0,"Profit","Loss")</f>
        <v>Profit</v>
      </c>
    </row>
    <row r="415" spans="1:14" x14ac:dyDescent="0.25">
      <c r="A415">
        <v>414</v>
      </c>
      <c r="B415" t="s">
        <v>604</v>
      </c>
      <c r="C415">
        <v>67</v>
      </c>
      <c r="D4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15" t="s">
        <v>190</v>
      </c>
      <c r="F415">
        <v>2296</v>
      </c>
      <c r="G415">
        <v>342</v>
      </c>
      <c r="H415">
        <v>261</v>
      </c>
      <c r="I415">
        <f>Table2[[#This Row],[Quantity]]*Table2[[#This Row],[Cost]]</f>
        <v>785232</v>
      </c>
      <c r="J415">
        <f>Table2[[#This Row],[Quantity]]*Table2[[#This Row],[Price]]</f>
        <v>599256</v>
      </c>
      <c r="K415">
        <f>IF(Table2[[#This Row],[Quantity]]&lt;1000,0,IF(Table2[[#This Row],[Quantity]]&gt;1000,Table2[[#This Row],[Quantity]]*15%,IF(Table2[[#This Row],[Quantity]]&gt;1500,Table2[[#This Row],[Quantity]]*20%,Table2[[#This Row],[Quantity]]*25%)))</f>
        <v>344.4</v>
      </c>
      <c r="L415" s="38">
        <f>Table2[[#This Row],[Total Cost]]-Table2[[#This Row],[Discount]]</f>
        <v>784887.6</v>
      </c>
      <c r="M415" s="38">
        <f>Table2[[#This Row],[Total Revenue ]]-Table2[[#This Row],[Discount Amount]]</f>
        <v>-185631.59999999998</v>
      </c>
      <c r="N415" s="38" t="str">
        <f>IF(Table2[[#This Row],[Profit/Loss]]&gt;0,"Profit","Loss")</f>
        <v>Loss</v>
      </c>
    </row>
    <row r="416" spans="1:14" x14ac:dyDescent="0.25">
      <c r="A416">
        <v>415</v>
      </c>
      <c r="B416" t="s">
        <v>605</v>
      </c>
      <c r="C416">
        <v>84</v>
      </c>
      <c r="D4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16" t="s">
        <v>192</v>
      </c>
      <c r="F416">
        <v>1327</v>
      </c>
      <c r="G416">
        <v>209</v>
      </c>
      <c r="H416">
        <v>401</v>
      </c>
      <c r="I416">
        <f>Table2[[#This Row],[Quantity]]*Table2[[#This Row],[Cost]]</f>
        <v>277343</v>
      </c>
      <c r="J416">
        <f>Table2[[#This Row],[Quantity]]*Table2[[#This Row],[Price]]</f>
        <v>532127</v>
      </c>
      <c r="K416">
        <f>IF(Table2[[#This Row],[Quantity]]&lt;1000,0,IF(Table2[[#This Row],[Quantity]]&gt;1000,Table2[[#This Row],[Quantity]]*15%,IF(Table2[[#This Row],[Quantity]]&gt;1500,Table2[[#This Row],[Quantity]]*20%,Table2[[#This Row],[Quantity]]*25%)))</f>
        <v>199.04999999999998</v>
      </c>
      <c r="L416" s="38">
        <f>Table2[[#This Row],[Total Cost]]-Table2[[#This Row],[Discount]]</f>
        <v>277143.95</v>
      </c>
      <c r="M416" s="38">
        <f>Table2[[#This Row],[Total Revenue ]]-Table2[[#This Row],[Discount Amount]]</f>
        <v>254983.05</v>
      </c>
      <c r="N416" s="38" t="str">
        <f>IF(Table2[[#This Row],[Profit/Loss]]&gt;0,"Profit","Loss")</f>
        <v>Profit</v>
      </c>
    </row>
    <row r="417" spans="1:14" x14ac:dyDescent="0.25">
      <c r="A417">
        <v>416</v>
      </c>
      <c r="B417" t="s">
        <v>606</v>
      </c>
      <c r="C417">
        <v>72</v>
      </c>
      <c r="D4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17" t="s">
        <v>192</v>
      </c>
      <c r="F417">
        <v>1083</v>
      </c>
      <c r="G417">
        <v>348</v>
      </c>
      <c r="H417">
        <v>275</v>
      </c>
      <c r="I417">
        <f>Table2[[#This Row],[Quantity]]*Table2[[#This Row],[Cost]]</f>
        <v>376884</v>
      </c>
      <c r="J417">
        <f>Table2[[#This Row],[Quantity]]*Table2[[#This Row],[Price]]</f>
        <v>297825</v>
      </c>
      <c r="K417">
        <f>IF(Table2[[#This Row],[Quantity]]&lt;1000,0,IF(Table2[[#This Row],[Quantity]]&gt;1000,Table2[[#This Row],[Quantity]]*15%,IF(Table2[[#This Row],[Quantity]]&gt;1500,Table2[[#This Row],[Quantity]]*20%,Table2[[#This Row],[Quantity]]*25%)))</f>
        <v>162.44999999999999</v>
      </c>
      <c r="L417" s="38">
        <f>Table2[[#This Row],[Total Cost]]-Table2[[#This Row],[Discount]]</f>
        <v>376721.55</v>
      </c>
      <c r="M417" s="38">
        <f>Table2[[#This Row],[Total Revenue ]]-Table2[[#This Row],[Discount Amount]]</f>
        <v>-78896.549999999988</v>
      </c>
      <c r="N417" s="38" t="str">
        <f>IF(Table2[[#This Row],[Profit/Loss]]&gt;0,"Profit","Loss")</f>
        <v>Loss</v>
      </c>
    </row>
    <row r="418" spans="1:14" x14ac:dyDescent="0.25">
      <c r="A418">
        <v>417</v>
      </c>
      <c r="B418" t="s">
        <v>607</v>
      </c>
      <c r="C418">
        <v>33</v>
      </c>
      <c r="D4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18" t="s">
        <v>190</v>
      </c>
      <c r="F418">
        <v>1010</v>
      </c>
      <c r="G418">
        <v>315</v>
      </c>
      <c r="H418">
        <v>278</v>
      </c>
      <c r="I418">
        <f>Table2[[#This Row],[Quantity]]*Table2[[#This Row],[Cost]]</f>
        <v>318150</v>
      </c>
      <c r="J418">
        <f>Table2[[#This Row],[Quantity]]*Table2[[#This Row],[Price]]</f>
        <v>280780</v>
      </c>
      <c r="K418">
        <f>IF(Table2[[#This Row],[Quantity]]&lt;1000,0,IF(Table2[[#This Row],[Quantity]]&gt;1000,Table2[[#This Row],[Quantity]]*15%,IF(Table2[[#This Row],[Quantity]]&gt;1500,Table2[[#This Row],[Quantity]]*20%,Table2[[#This Row],[Quantity]]*25%)))</f>
        <v>151.5</v>
      </c>
      <c r="L418" s="38">
        <f>Table2[[#This Row],[Total Cost]]-Table2[[#This Row],[Discount]]</f>
        <v>317998.5</v>
      </c>
      <c r="M418" s="38">
        <f>Table2[[#This Row],[Total Revenue ]]-Table2[[#This Row],[Discount Amount]]</f>
        <v>-37218.5</v>
      </c>
      <c r="N418" s="38" t="str">
        <f>IF(Table2[[#This Row],[Profit/Loss]]&gt;0,"Profit","Loss")</f>
        <v>Loss</v>
      </c>
    </row>
    <row r="419" spans="1:14" x14ac:dyDescent="0.25">
      <c r="A419">
        <v>418</v>
      </c>
      <c r="B419" t="s">
        <v>608</v>
      </c>
      <c r="C419">
        <v>84</v>
      </c>
      <c r="D4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19" t="s">
        <v>192</v>
      </c>
      <c r="F419">
        <v>2353</v>
      </c>
      <c r="G419">
        <v>235</v>
      </c>
      <c r="H419">
        <v>301</v>
      </c>
      <c r="I419">
        <f>Table2[[#This Row],[Quantity]]*Table2[[#This Row],[Cost]]</f>
        <v>552955</v>
      </c>
      <c r="J419">
        <f>Table2[[#This Row],[Quantity]]*Table2[[#This Row],[Price]]</f>
        <v>708253</v>
      </c>
      <c r="K419">
        <f>IF(Table2[[#This Row],[Quantity]]&lt;1000,0,IF(Table2[[#This Row],[Quantity]]&gt;1000,Table2[[#This Row],[Quantity]]*15%,IF(Table2[[#This Row],[Quantity]]&gt;1500,Table2[[#This Row],[Quantity]]*20%,Table2[[#This Row],[Quantity]]*25%)))</f>
        <v>352.95</v>
      </c>
      <c r="L419" s="38">
        <f>Table2[[#This Row],[Total Cost]]-Table2[[#This Row],[Discount]]</f>
        <v>552602.05000000005</v>
      </c>
      <c r="M419" s="38">
        <f>Table2[[#This Row],[Total Revenue ]]-Table2[[#This Row],[Discount Amount]]</f>
        <v>155650.94999999995</v>
      </c>
      <c r="N419" s="38" t="str">
        <f>IF(Table2[[#This Row],[Profit/Loss]]&gt;0,"Profit","Loss")</f>
        <v>Profit</v>
      </c>
    </row>
    <row r="420" spans="1:14" x14ac:dyDescent="0.25">
      <c r="A420">
        <v>419</v>
      </c>
      <c r="B420" t="s">
        <v>609</v>
      </c>
      <c r="C420">
        <v>18</v>
      </c>
      <c r="D4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20" t="s">
        <v>190</v>
      </c>
      <c r="F420">
        <v>1241</v>
      </c>
      <c r="G420">
        <v>245</v>
      </c>
      <c r="H420">
        <v>443</v>
      </c>
      <c r="I420">
        <f>Table2[[#This Row],[Quantity]]*Table2[[#This Row],[Cost]]</f>
        <v>304045</v>
      </c>
      <c r="J420">
        <f>Table2[[#This Row],[Quantity]]*Table2[[#This Row],[Price]]</f>
        <v>549763</v>
      </c>
      <c r="K420">
        <f>IF(Table2[[#This Row],[Quantity]]&lt;1000,0,IF(Table2[[#This Row],[Quantity]]&gt;1000,Table2[[#This Row],[Quantity]]*15%,IF(Table2[[#This Row],[Quantity]]&gt;1500,Table2[[#This Row],[Quantity]]*20%,Table2[[#This Row],[Quantity]]*25%)))</f>
        <v>186.15</v>
      </c>
      <c r="L420" s="38">
        <f>Table2[[#This Row],[Total Cost]]-Table2[[#This Row],[Discount]]</f>
        <v>303858.84999999998</v>
      </c>
      <c r="M420" s="38">
        <f>Table2[[#This Row],[Total Revenue ]]-Table2[[#This Row],[Discount Amount]]</f>
        <v>245904.15000000002</v>
      </c>
      <c r="N420" s="38" t="str">
        <f>IF(Table2[[#This Row],[Profit/Loss]]&gt;0,"Profit","Loss")</f>
        <v>Profit</v>
      </c>
    </row>
    <row r="421" spans="1:14" x14ac:dyDescent="0.25">
      <c r="A421">
        <v>420</v>
      </c>
      <c r="B421" t="s">
        <v>610</v>
      </c>
      <c r="C421">
        <v>63</v>
      </c>
      <c r="D4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21" t="s">
        <v>190</v>
      </c>
      <c r="F421">
        <v>2111</v>
      </c>
      <c r="G421">
        <v>307</v>
      </c>
      <c r="H421">
        <v>527</v>
      </c>
      <c r="I421">
        <f>Table2[[#This Row],[Quantity]]*Table2[[#This Row],[Cost]]</f>
        <v>648077</v>
      </c>
      <c r="J421">
        <f>Table2[[#This Row],[Quantity]]*Table2[[#This Row],[Price]]</f>
        <v>1112497</v>
      </c>
      <c r="K421">
        <f>IF(Table2[[#This Row],[Quantity]]&lt;1000,0,IF(Table2[[#This Row],[Quantity]]&gt;1000,Table2[[#This Row],[Quantity]]*15%,IF(Table2[[#This Row],[Quantity]]&gt;1500,Table2[[#This Row],[Quantity]]*20%,Table2[[#This Row],[Quantity]]*25%)))</f>
        <v>316.64999999999998</v>
      </c>
      <c r="L421" s="38">
        <f>Table2[[#This Row],[Total Cost]]-Table2[[#This Row],[Discount]]</f>
        <v>647760.35</v>
      </c>
      <c r="M421" s="38">
        <f>Table2[[#This Row],[Total Revenue ]]-Table2[[#This Row],[Discount Amount]]</f>
        <v>464736.65</v>
      </c>
      <c r="N421" s="38" t="str">
        <f>IF(Table2[[#This Row],[Profit/Loss]]&gt;0,"Profit","Loss")</f>
        <v>Profit</v>
      </c>
    </row>
    <row r="422" spans="1:14" x14ac:dyDescent="0.25">
      <c r="A422">
        <v>421</v>
      </c>
      <c r="B422" t="s">
        <v>611</v>
      </c>
      <c r="C422">
        <v>68</v>
      </c>
      <c r="D4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22" t="s">
        <v>192</v>
      </c>
      <c r="F422">
        <v>1364</v>
      </c>
      <c r="G422">
        <v>311</v>
      </c>
      <c r="H422">
        <v>233</v>
      </c>
      <c r="I422">
        <f>Table2[[#This Row],[Quantity]]*Table2[[#This Row],[Cost]]</f>
        <v>424204</v>
      </c>
      <c r="J422">
        <f>Table2[[#This Row],[Quantity]]*Table2[[#This Row],[Price]]</f>
        <v>317812</v>
      </c>
      <c r="K422">
        <f>IF(Table2[[#This Row],[Quantity]]&lt;1000,0,IF(Table2[[#This Row],[Quantity]]&gt;1000,Table2[[#This Row],[Quantity]]*15%,IF(Table2[[#This Row],[Quantity]]&gt;1500,Table2[[#This Row],[Quantity]]*20%,Table2[[#This Row],[Quantity]]*25%)))</f>
        <v>204.6</v>
      </c>
      <c r="L422" s="38">
        <f>Table2[[#This Row],[Total Cost]]-Table2[[#This Row],[Discount]]</f>
        <v>423999.4</v>
      </c>
      <c r="M422" s="38">
        <f>Table2[[#This Row],[Total Revenue ]]-Table2[[#This Row],[Discount Amount]]</f>
        <v>-106187.40000000002</v>
      </c>
      <c r="N422" s="38" t="str">
        <f>IF(Table2[[#This Row],[Profit/Loss]]&gt;0,"Profit","Loss")</f>
        <v>Loss</v>
      </c>
    </row>
    <row r="423" spans="1:14" x14ac:dyDescent="0.25">
      <c r="A423">
        <v>422</v>
      </c>
      <c r="B423" t="s">
        <v>612</v>
      </c>
      <c r="C423">
        <v>75</v>
      </c>
      <c r="D4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23" t="s">
        <v>192</v>
      </c>
      <c r="F423">
        <v>1506</v>
      </c>
      <c r="G423">
        <v>262</v>
      </c>
      <c r="H423">
        <v>230</v>
      </c>
      <c r="I423">
        <f>Table2[[#This Row],[Quantity]]*Table2[[#This Row],[Cost]]</f>
        <v>394572</v>
      </c>
      <c r="J423">
        <f>Table2[[#This Row],[Quantity]]*Table2[[#This Row],[Price]]</f>
        <v>346380</v>
      </c>
      <c r="K423">
        <f>IF(Table2[[#This Row],[Quantity]]&lt;1000,0,IF(Table2[[#This Row],[Quantity]]&gt;1000,Table2[[#This Row],[Quantity]]*15%,IF(Table2[[#This Row],[Quantity]]&gt;1500,Table2[[#This Row],[Quantity]]*20%,Table2[[#This Row],[Quantity]]*25%)))</f>
        <v>225.9</v>
      </c>
      <c r="L423" s="38">
        <f>Table2[[#This Row],[Total Cost]]-Table2[[#This Row],[Discount]]</f>
        <v>394346.1</v>
      </c>
      <c r="M423" s="38">
        <f>Table2[[#This Row],[Total Revenue ]]-Table2[[#This Row],[Discount Amount]]</f>
        <v>-47966.099999999977</v>
      </c>
      <c r="N423" s="38" t="str">
        <f>IF(Table2[[#This Row],[Profit/Loss]]&gt;0,"Profit","Loss")</f>
        <v>Loss</v>
      </c>
    </row>
    <row r="424" spans="1:14" x14ac:dyDescent="0.25">
      <c r="A424">
        <v>423</v>
      </c>
      <c r="B424" t="s">
        <v>613</v>
      </c>
      <c r="C424">
        <v>19</v>
      </c>
      <c r="D4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24" t="s">
        <v>190</v>
      </c>
      <c r="F424">
        <v>1705</v>
      </c>
      <c r="G424">
        <v>197</v>
      </c>
      <c r="H424">
        <v>201</v>
      </c>
      <c r="I424">
        <f>Table2[[#This Row],[Quantity]]*Table2[[#This Row],[Cost]]</f>
        <v>335885</v>
      </c>
      <c r="J424">
        <f>Table2[[#This Row],[Quantity]]*Table2[[#This Row],[Price]]</f>
        <v>342705</v>
      </c>
      <c r="K424">
        <f>IF(Table2[[#This Row],[Quantity]]&lt;1000,0,IF(Table2[[#This Row],[Quantity]]&gt;1000,Table2[[#This Row],[Quantity]]*15%,IF(Table2[[#This Row],[Quantity]]&gt;1500,Table2[[#This Row],[Quantity]]*20%,Table2[[#This Row],[Quantity]]*25%)))</f>
        <v>255.75</v>
      </c>
      <c r="L424" s="38">
        <f>Table2[[#This Row],[Total Cost]]-Table2[[#This Row],[Discount]]</f>
        <v>335629.25</v>
      </c>
      <c r="M424" s="38">
        <f>Table2[[#This Row],[Total Revenue ]]-Table2[[#This Row],[Discount Amount]]</f>
        <v>7075.75</v>
      </c>
      <c r="N424" s="38" t="str">
        <f>IF(Table2[[#This Row],[Profit/Loss]]&gt;0,"Profit","Loss")</f>
        <v>Profit</v>
      </c>
    </row>
    <row r="425" spans="1:14" x14ac:dyDescent="0.25">
      <c r="A425">
        <v>424</v>
      </c>
      <c r="B425" t="s">
        <v>614</v>
      </c>
      <c r="C425">
        <v>85</v>
      </c>
      <c r="D4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25" t="s">
        <v>190</v>
      </c>
      <c r="F425">
        <v>1107</v>
      </c>
      <c r="G425">
        <v>255</v>
      </c>
      <c r="H425">
        <v>428</v>
      </c>
      <c r="I425">
        <f>Table2[[#This Row],[Quantity]]*Table2[[#This Row],[Cost]]</f>
        <v>282285</v>
      </c>
      <c r="J425">
        <f>Table2[[#This Row],[Quantity]]*Table2[[#This Row],[Price]]</f>
        <v>473796</v>
      </c>
      <c r="K425">
        <f>IF(Table2[[#This Row],[Quantity]]&lt;1000,0,IF(Table2[[#This Row],[Quantity]]&gt;1000,Table2[[#This Row],[Quantity]]*15%,IF(Table2[[#This Row],[Quantity]]&gt;1500,Table2[[#This Row],[Quantity]]*20%,Table2[[#This Row],[Quantity]]*25%)))</f>
        <v>166.04999999999998</v>
      </c>
      <c r="L425" s="38">
        <f>Table2[[#This Row],[Total Cost]]-Table2[[#This Row],[Discount]]</f>
        <v>282118.95</v>
      </c>
      <c r="M425" s="38">
        <f>Table2[[#This Row],[Total Revenue ]]-Table2[[#This Row],[Discount Amount]]</f>
        <v>191677.05</v>
      </c>
      <c r="N425" s="38" t="str">
        <f>IF(Table2[[#This Row],[Profit/Loss]]&gt;0,"Profit","Loss")</f>
        <v>Profit</v>
      </c>
    </row>
    <row r="426" spans="1:14" x14ac:dyDescent="0.25">
      <c r="A426">
        <v>425</v>
      </c>
      <c r="B426" t="s">
        <v>615</v>
      </c>
      <c r="C426">
        <v>44</v>
      </c>
      <c r="D4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26" t="s">
        <v>190</v>
      </c>
      <c r="F426">
        <v>1652</v>
      </c>
      <c r="G426">
        <v>324</v>
      </c>
      <c r="H426">
        <v>457</v>
      </c>
      <c r="I426">
        <f>Table2[[#This Row],[Quantity]]*Table2[[#This Row],[Cost]]</f>
        <v>535248</v>
      </c>
      <c r="J426">
        <f>Table2[[#This Row],[Quantity]]*Table2[[#This Row],[Price]]</f>
        <v>754964</v>
      </c>
      <c r="K426">
        <f>IF(Table2[[#This Row],[Quantity]]&lt;1000,0,IF(Table2[[#This Row],[Quantity]]&gt;1000,Table2[[#This Row],[Quantity]]*15%,IF(Table2[[#This Row],[Quantity]]&gt;1500,Table2[[#This Row],[Quantity]]*20%,Table2[[#This Row],[Quantity]]*25%)))</f>
        <v>247.79999999999998</v>
      </c>
      <c r="L426" s="38">
        <f>Table2[[#This Row],[Total Cost]]-Table2[[#This Row],[Discount]]</f>
        <v>535000.19999999995</v>
      </c>
      <c r="M426" s="38">
        <f>Table2[[#This Row],[Total Revenue ]]-Table2[[#This Row],[Discount Amount]]</f>
        <v>219963.80000000005</v>
      </c>
      <c r="N426" s="38" t="str">
        <f>IF(Table2[[#This Row],[Profit/Loss]]&gt;0,"Profit","Loss")</f>
        <v>Profit</v>
      </c>
    </row>
    <row r="427" spans="1:14" x14ac:dyDescent="0.25">
      <c r="A427">
        <v>426</v>
      </c>
      <c r="B427" t="s">
        <v>616</v>
      </c>
      <c r="C427">
        <v>44</v>
      </c>
      <c r="D4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27" t="s">
        <v>192</v>
      </c>
      <c r="F427">
        <v>2343</v>
      </c>
      <c r="G427">
        <v>233</v>
      </c>
      <c r="H427">
        <v>435</v>
      </c>
      <c r="I427">
        <f>Table2[[#This Row],[Quantity]]*Table2[[#This Row],[Cost]]</f>
        <v>545919</v>
      </c>
      <c r="J427">
        <f>Table2[[#This Row],[Quantity]]*Table2[[#This Row],[Price]]</f>
        <v>1019205</v>
      </c>
      <c r="K427">
        <f>IF(Table2[[#This Row],[Quantity]]&lt;1000,0,IF(Table2[[#This Row],[Quantity]]&gt;1000,Table2[[#This Row],[Quantity]]*15%,IF(Table2[[#This Row],[Quantity]]&gt;1500,Table2[[#This Row],[Quantity]]*20%,Table2[[#This Row],[Quantity]]*25%)))</f>
        <v>351.45</v>
      </c>
      <c r="L427" s="38">
        <f>Table2[[#This Row],[Total Cost]]-Table2[[#This Row],[Discount]]</f>
        <v>545567.55000000005</v>
      </c>
      <c r="M427" s="38">
        <f>Table2[[#This Row],[Total Revenue ]]-Table2[[#This Row],[Discount Amount]]</f>
        <v>473637.44999999995</v>
      </c>
      <c r="N427" s="38" t="str">
        <f>IF(Table2[[#This Row],[Profit/Loss]]&gt;0,"Profit","Loss")</f>
        <v>Profit</v>
      </c>
    </row>
    <row r="428" spans="1:14" x14ac:dyDescent="0.25">
      <c r="A428">
        <v>427</v>
      </c>
      <c r="B428" t="s">
        <v>617</v>
      </c>
      <c r="C428">
        <v>49</v>
      </c>
      <c r="D4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28" t="s">
        <v>190</v>
      </c>
      <c r="F428">
        <v>1356</v>
      </c>
      <c r="G428">
        <v>207</v>
      </c>
      <c r="H428">
        <v>466</v>
      </c>
      <c r="I428">
        <f>Table2[[#This Row],[Quantity]]*Table2[[#This Row],[Cost]]</f>
        <v>280692</v>
      </c>
      <c r="J428">
        <f>Table2[[#This Row],[Quantity]]*Table2[[#This Row],[Price]]</f>
        <v>631896</v>
      </c>
      <c r="K428">
        <f>IF(Table2[[#This Row],[Quantity]]&lt;1000,0,IF(Table2[[#This Row],[Quantity]]&gt;1000,Table2[[#This Row],[Quantity]]*15%,IF(Table2[[#This Row],[Quantity]]&gt;1500,Table2[[#This Row],[Quantity]]*20%,Table2[[#This Row],[Quantity]]*25%)))</f>
        <v>203.4</v>
      </c>
      <c r="L428" s="38">
        <f>Table2[[#This Row],[Total Cost]]-Table2[[#This Row],[Discount]]</f>
        <v>280488.59999999998</v>
      </c>
      <c r="M428" s="38">
        <f>Table2[[#This Row],[Total Revenue ]]-Table2[[#This Row],[Discount Amount]]</f>
        <v>351407.4</v>
      </c>
      <c r="N428" s="38" t="str">
        <f>IF(Table2[[#This Row],[Profit/Loss]]&gt;0,"Profit","Loss")</f>
        <v>Profit</v>
      </c>
    </row>
    <row r="429" spans="1:14" x14ac:dyDescent="0.25">
      <c r="A429">
        <v>428</v>
      </c>
      <c r="B429" t="s">
        <v>618</v>
      </c>
      <c r="C429">
        <v>79</v>
      </c>
      <c r="D4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29" t="s">
        <v>192</v>
      </c>
      <c r="F429">
        <v>1318</v>
      </c>
      <c r="G429">
        <v>377</v>
      </c>
      <c r="H429">
        <v>277</v>
      </c>
      <c r="I429">
        <f>Table2[[#This Row],[Quantity]]*Table2[[#This Row],[Cost]]</f>
        <v>496886</v>
      </c>
      <c r="J429">
        <f>Table2[[#This Row],[Quantity]]*Table2[[#This Row],[Price]]</f>
        <v>365086</v>
      </c>
      <c r="K429">
        <f>IF(Table2[[#This Row],[Quantity]]&lt;1000,0,IF(Table2[[#This Row],[Quantity]]&gt;1000,Table2[[#This Row],[Quantity]]*15%,IF(Table2[[#This Row],[Quantity]]&gt;1500,Table2[[#This Row],[Quantity]]*20%,Table2[[#This Row],[Quantity]]*25%)))</f>
        <v>197.7</v>
      </c>
      <c r="L429" s="38">
        <f>Table2[[#This Row],[Total Cost]]-Table2[[#This Row],[Discount]]</f>
        <v>496688.3</v>
      </c>
      <c r="M429" s="38">
        <f>Table2[[#This Row],[Total Revenue ]]-Table2[[#This Row],[Discount Amount]]</f>
        <v>-131602.29999999999</v>
      </c>
      <c r="N429" s="38" t="str">
        <f>IF(Table2[[#This Row],[Profit/Loss]]&gt;0,"Profit","Loss")</f>
        <v>Loss</v>
      </c>
    </row>
    <row r="430" spans="1:14" x14ac:dyDescent="0.25">
      <c r="A430">
        <v>429</v>
      </c>
      <c r="B430" t="s">
        <v>619</v>
      </c>
      <c r="C430">
        <v>39</v>
      </c>
      <c r="D4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30" t="s">
        <v>190</v>
      </c>
      <c r="F430">
        <v>1385</v>
      </c>
      <c r="G430">
        <v>283</v>
      </c>
      <c r="H430">
        <v>477</v>
      </c>
      <c r="I430">
        <f>Table2[[#This Row],[Quantity]]*Table2[[#This Row],[Cost]]</f>
        <v>391955</v>
      </c>
      <c r="J430">
        <f>Table2[[#This Row],[Quantity]]*Table2[[#This Row],[Price]]</f>
        <v>660645</v>
      </c>
      <c r="K430">
        <f>IF(Table2[[#This Row],[Quantity]]&lt;1000,0,IF(Table2[[#This Row],[Quantity]]&gt;1000,Table2[[#This Row],[Quantity]]*15%,IF(Table2[[#This Row],[Quantity]]&gt;1500,Table2[[#This Row],[Quantity]]*20%,Table2[[#This Row],[Quantity]]*25%)))</f>
        <v>207.75</v>
      </c>
      <c r="L430" s="38">
        <f>Table2[[#This Row],[Total Cost]]-Table2[[#This Row],[Discount]]</f>
        <v>391747.25</v>
      </c>
      <c r="M430" s="38">
        <f>Table2[[#This Row],[Total Revenue ]]-Table2[[#This Row],[Discount Amount]]</f>
        <v>268897.75</v>
      </c>
      <c r="N430" s="38" t="str">
        <f>IF(Table2[[#This Row],[Profit/Loss]]&gt;0,"Profit","Loss")</f>
        <v>Profit</v>
      </c>
    </row>
    <row r="431" spans="1:14" x14ac:dyDescent="0.25">
      <c r="A431">
        <v>430</v>
      </c>
      <c r="B431" t="s">
        <v>620</v>
      </c>
      <c r="C431">
        <v>78</v>
      </c>
      <c r="D4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31" t="s">
        <v>192</v>
      </c>
      <c r="F431">
        <v>1060</v>
      </c>
      <c r="G431">
        <v>361</v>
      </c>
      <c r="H431">
        <v>536</v>
      </c>
      <c r="I431">
        <f>Table2[[#This Row],[Quantity]]*Table2[[#This Row],[Cost]]</f>
        <v>382660</v>
      </c>
      <c r="J431">
        <f>Table2[[#This Row],[Quantity]]*Table2[[#This Row],[Price]]</f>
        <v>568160</v>
      </c>
      <c r="K431">
        <f>IF(Table2[[#This Row],[Quantity]]&lt;1000,0,IF(Table2[[#This Row],[Quantity]]&gt;1000,Table2[[#This Row],[Quantity]]*15%,IF(Table2[[#This Row],[Quantity]]&gt;1500,Table2[[#This Row],[Quantity]]*20%,Table2[[#This Row],[Quantity]]*25%)))</f>
        <v>159</v>
      </c>
      <c r="L431" s="38">
        <f>Table2[[#This Row],[Total Cost]]-Table2[[#This Row],[Discount]]</f>
        <v>382501</v>
      </c>
      <c r="M431" s="38">
        <f>Table2[[#This Row],[Total Revenue ]]-Table2[[#This Row],[Discount Amount]]</f>
        <v>185659</v>
      </c>
      <c r="N431" s="38" t="str">
        <f>IF(Table2[[#This Row],[Profit/Loss]]&gt;0,"Profit","Loss")</f>
        <v>Profit</v>
      </c>
    </row>
    <row r="432" spans="1:14" x14ac:dyDescent="0.25">
      <c r="A432">
        <v>431</v>
      </c>
      <c r="B432" t="s">
        <v>621</v>
      </c>
      <c r="C432">
        <v>32</v>
      </c>
      <c r="D4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32" t="s">
        <v>192</v>
      </c>
      <c r="F432">
        <v>2319</v>
      </c>
      <c r="G432">
        <v>333</v>
      </c>
      <c r="H432">
        <v>229</v>
      </c>
      <c r="I432">
        <f>Table2[[#This Row],[Quantity]]*Table2[[#This Row],[Cost]]</f>
        <v>772227</v>
      </c>
      <c r="J432">
        <f>Table2[[#This Row],[Quantity]]*Table2[[#This Row],[Price]]</f>
        <v>531051</v>
      </c>
      <c r="K432">
        <f>IF(Table2[[#This Row],[Quantity]]&lt;1000,0,IF(Table2[[#This Row],[Quantity]]&gt;1000,Table2[[#This Row],[Quantity]]*15%,IF(Table2[[#This Row],[Quantity]]&gt;1500,Table2[[#This Row],[Quantity]]*20%,Table2[[#This Row],[Quantity]]*25%)))</f>
        <v>347.84999999999997</v>
      </c>
      <c r="L432" s="38">
        <f>Table2[[#This Row],[Total Cost]]-Table2[[#This Row],[Discount]]</f>
        <v>771879.15</v>
      </c>
      <c r="M432" s="38">
        <f>Table2[[#This Row],[Total Revenue ]]-Table2[[#This Row],[Discount Amount]]</f>
        <v>-240828.15000000002</v>
      </c>
      <c r="N432" s="38" t="str">
        <f>IF(Table2[[#This Row],[Profit/Loss]]&gt;0,"Profit","Loss")</f>
        <v>Loss</v>
      </c>
    </row>
    <row r="433" spans="1:14" x14ac:dyDescent="0.25">
      <c r="A433">
        <v>432</v>
      </c>
      <c r="B433" t="s">
        <v>622</v>
      </c>
      <c r="C433">
        <v>23</v>
      </c>
      <c r="D4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33" t="s">
        <v>192</v>
      </c>
      <c r="F433">
        <v>1680</v>
      </c>
      <c r="G433">
        <v>114</v>
      </c>
      <c r="H433">
        <v>263</v>
      </c>
      <c r="I433">
        <f>Table2[[#This Row],[Quantity]]*Table2[[#This Row],[Cost]]</f>
        <v>191520</v>
      </c>
      <c r="J433">
        <f>Table2[[#This Row],[Quantity]]*Table2[[#This Row],[Price]]</f>
        <v>441840</v>
      </c>
      <c r="K433">
        <f>IF(Table2[[#This Row],[Quantity]]&lt;1000,0,IF(Table2[[#This Row],[Quantity]]&gt;1000,Table2[[#This Row],[Quantity]]*15%,IF(Table2[[#This Row],[Quantity]]&gt;1500,Table2[[#This Row],[Quantity]]*20%,Table2[[#This Row],[Quantity]]*25%)))</f>
        <v>252</v>
      </c>
      <c r="L433" s="38">
        <f>Table2[[#This Row],[Total Cost]]-Table2[[#This Row],[Discount]]</f>
        <v>191268</v>
      </c>
      <c r="M433" s="38">
        <f>Table2[[#This Row],[Total Revenue ]]-Table2[[#This Row],[Discount Amount]]</f>
        <v>250572</v>
      </c>
      <c r="N433" s="38" t="str">
        <f>IF(Table2[[#This Row],[Profit/Loss]]&gt;0,"Profit","Loss")</f>
        <v>Profit</v>
      </c>
    </row>
    <row r="434" spans="1:14" x14ac:dyDescent="0.25">
      <c r="A434">
        <v>433</v>
      </c>
      <c r="B434" t="s">
        <v>623</v>
      </c>
      <c r="C434">
        <v>63</v>
      </c>
      <c r="D4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34" t="s">
        <v>192</v>
      </c>
      <c r="F434">
        <v>1988</v>
      </c>
      <c r="G434">
        <v>352</v>
      </c>
      <c r="H434">
        <v>515</v>
      </c>
      <c r="I434">
        <f>Table2[[#This Row],[Quantity]]*Table2[[#This Row],[Cost]]</f>
        <v>699776</v>
      </c>
      <c r="J434">
        <f>Table2[[#This Row],[Quantity]]*Table2[[#This Row],[Price]]</f>
        <v>1023820</v>
      </c>
      <c r="K434">
        <f>IF(Table2[[#This Row],[Quantity]]&lt;1000,0,IF(Table2[[#This Row],[Quantity]]&gt;1000,Table2[[#This Row],[Quantity]]*15%,IF(Table2[[#This Row],[Quantity]]&gt;1500,Table2[[#This Row],[Quantity]]*20%,Table2[[#This Row],[Quantity]]*25%)))</f>
        <v>298.2</v>
      </c>
      <c r="L434" s="38">
        <f>Table2[[#This Row],[Total Cost]]-Table2[[#This Row],[Discount]]</f>
        <v>699477.8</v>
      </c>
      <c r="M434" s="38">
        <f>Table2[[#This Row],[Total Revenue ]]-Table2[[#This Row],[Discount Amount]]</f>
        <v>324342.19999999995</v>
      </c>
      <c r="N434" s="38" t="str">
        <f>IF(Table2[[#This Row],[Profit/Loss]]&gt;0,"Profit","Loss")</f>
        <v>Profit</v>
      </c>
    </row>
    <row r="435" spans="1:14" x14ac:dyDescent="0.25">
      <c r="A435">
        <v>434</v>
      </c>
      <c r="B435" t="s">
        <v>624</v>
      </c>
      <c r="C435">
        <v>27</v>
      </c>
      <c r="D4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35" t="s">
        <v>190</v>
      </c>
      <c r="F435">
        <v>1234</v>
      </c>
      <c r="G435">
        <v>339</v>
      </c>
      <c r="H435">
        <v>365</v>
      </c>
      <c r="I435">
        <f>Table2[[#This Row],[Quantity]]*Table2[[#This Row],[Cost]]</f>
        <v>418326</v>
      </c>
      <c r="J435">
        <f>Table2[[#This Row],[Quantity]]*Table2[[#This Row],[Price]]</f>
        <v>450410</v>
      </c>
      <c r="K435">
        <f>IF(Table2[[#This Row],[Quantity]]&lt;1000,0,IF(Table2[[#This Row],[Quantity]]&gt;1000,Table2[[#This Row],[Quantity]]*15%,IF(Table2[[#This Row],[Quantity]]&gt;1500,Table2[[#This Row],[Quantity]]*20%,Table2[[#This Row],[Quantity]]*25%)))</f>
        <v>185.1</v>
      </c>
      <c r="L435" s="38">
        <f>Table2[[#This Row],[Total Cost]]-Table2[[#This Row],[Discount]]</f>
        <v>418140.9</v>
      </c>
      <c r="M435" s="38">
        <f>Table2[[#This Row],[Total Revenue ]]-Table2[[#This Row],[Discount Amount]]</f>
        <v>32269.099999999977</v>
      </c>
      <c r="N435" s="38" t="str">
        <f>IF(Table2[[#This Row],[Profit/Loss]]&gt;0,"Profit","Loss")</f>
        <v>Profit</v>
      </c>
    </row>
    <row r="436" spans="1:14" x14ac:dyDescent="0.25">
      <c r="A436">
        <v>435</v>
      </c>
      <c r="B436" t="s">
        <v>625</v>
      </c>
      <c r="C436">
        <v>48</v>
      </c>
      <c r="D4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36" t="s">
        <v>190</v>
      </c>
      <c r="F436">
        <v>2060</v>
      </c>
      <c r="G436">
        <v>250</v>
      </c>
      <c r="H436">
        <v>470</v>
      </c>
      <c r="I436">
        <f>Table2[[#This Row],[Quantity]]*Table2[[#This Row],[Cost]]</f>
        <v>515000</v>
      </c>
      <c r="J436">
        <f>Table2[[#This Row],[Quantity]]*Table2[[#This Row],[Price]]</f>
        <v>968200</v>
      </c>
      <c r="K436">
        <f>IF(Table2[[#This Row],[Quantity]]&lt;1000,0,IF(Table2[[#This Row],[Quantity]]&gt;1000,Table2[[#This Row],[Quantity]]*15%,IF(Table2[[#This Row],[Quantity]]&gt;1500,Table2[[#This Row],[Quantity]]*20%,Table2[[#This Row],[Quantity]]*25%)))</f>
        <v>309</v>
      </c>
      <c r="L436" s="38">
        <f>Table2[[#This Row],[Total Cost]]-Table2[[#This Row],[Discount]]</f>
        <v>514691</v>
      </c>
      <c r="M436" s="38">
        <f>Table2[[#This Row],[Total Revenue ]]-Table2[[#This Row],[Discount Amount]]</f>
        <v>453509</v>
      </c>
      <c r="N436" s="38" t="str">
        <f>IF(Table2[[#This Row],[Profit/Loss]]&gt;0,"Profit","Loss")</f>
        <v>Profit</v>
      </c>
    </row>
    <row r="437" spans="1:14" x14ac:dyDescent="0.25">
      <c r="A437">
        <v>436</v>
      </c>
      <c r="B437" t="s">
        <v>626</v>
      </c>
      <c r="C437">
        <v>73</v>
      </c>
      <c r="D4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37" t="s">
        <v>190</v>
      </c>
      <c r="F437">
        <v>2176</v>
      </c>
      <c r="G437">
        <v>107</v>
      </c>
      <c r="H437">
        <v>359</v>
      </c>
      <c r="I437">
        <f>Table2[[#This Row],[Quantity]]*Table2[[#This Row],[Cost]]</f>
        <v>232832</v>
      </c>
      <c r="J437">
        <f>Table2[[#This Row],[Quantity]]*Table2[[#This Row],[Price]]</f>
        <v>781184</v>
      </c>
      <c r="K437">
        <f>IF(Table2[[#This Row],[Quantity]]&lt;1000,0,IF(Table2[[#This Row],[Quantity]]&gt;1000,Table2[[#This Row],[Quantity]]*15%,IF(Table2[[#This Row],[Quantity]]&gt;1500,Table2[[#This Row],[Quantity]]*20%,Table2[[#This Row],[Quantity]]*25%)))</f>
        <v>326.39999999999998</v>
      </c>
      <c r="L437" s="38">
        <f>Table2[[#This Row],[Total Cost]]-Table2[[#This Row],[Discount]]</f>
        <v>232505.60000000001</v>
      </c>
      <c r="M437" s="38">
        <f>Table2[[#This Row],[Total Revenue ]]-Table2[[#This Row],[Discount Amount]]</f>
        <v>548678.40000000002</v>
      </c>
      <c r="N437" s="38" t="str">
        <f>IF(Table2[[#This Row],[Profit/Loss]]&gt;0,"Profit","Loss")</f>
        <v>Profit</v>
      </c>
    </row>
    <row r="438" spans="1:14" x14ac:dyDescent="0.25">
      <c r="A438">
        <v>437</v>
      </c>
      <c r="B438" t="s">
        <v>627</v>
      </c>
      <c r="C438">
        <v>54</v>
      </c>
      <c r="D4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38" t="s">
        <v>190</v>
      </c>
      <c r="F438">
        <v>2329</v>
      </c>
      <c r="G438">
        <v>230</v>
      </c>
      <c r="H438">
        <v>275</v>
      </c>
      <c r="I438">
        <f>Table2[[#This Row],[Quantity]]*Table2[[#This Row],[Cost]]</f>
        <v>535670</v>
      </c>
      <c r="J438">
        <f>Table2[[#This Row],[Quantity]]*Table2[[#This Row],[Price]]</f>
        <v>640475</v>
      </c>
      <c r="K438">
        <f>IF(Table2[[#This Row],[Quantity]]&lt;1000,0,IF(Table2[[#This Row],[Quantity]]&gt;1000,Table2[[#This Row],[Quantity]]*15%,IF(Table2[[#This Row],[Quantity]]&gt;1500,Table2[[#This Row],[Quantity]]*20%,Table2[[#This Row],[Quantity]]*25%)))</f>
        <v>349.34999999999997</v>
      </c>
      <c r="L438" s="38">
        <f>Table2[[#This Row],[Total Cost]]-Table2[[#This Row],[Discount]]</f>
        <v>535320.65</v>
      </c>
      <c r="M438" s="38">
        <f>Table2[[#This Row],[Total Revenue ]]-Table2[[#This Row],[Discount Amount]]</f>
        <v>105154.34999999998</v>
      </c>
      <c r="N438" s="38" t="str">
        <f>IF(Table2[[#This Row],[Profit/Loss]]&gt;0,"Profit","Loss")</f>
        <v>Profit</v>
      </c>
    </row>
    <row r="439" spans="1:14" x14ac:dyDescent="0.25">
      <c r="A439">
        <v>438</v>
      </c>
      <c r="B439" t="s">
        <v>628</v>
      </c>
      <c r="C439">
        <v>80</v>
      </c>
      <c r="D4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39" t="s">
        <v>190</v>
      </c>
      <c r="F439">
        <v>1924</v>
      </c>
      <c r="G439">
        <v>327</v>
      </c>
      <c r="H439">
        <v>219</v>
      </c>
      <c r="I439">
        <f>Table2[[#This Row],[Quantity]]*Table2[[#This Row],[Cost]]</f>
        <v>629148</v>
      </c>
      <c r="J439">
        <f>Table2[[#This Row],[Quantity]]*Table2[[#This Row],[Price]]</f>
        <v>421356</v>
      </c>
      <c r="K439">
        <f>IF(Table2[[#This Row],[Quantity]]&lt;1000,0,IF(Table2[[#This Row],[Quantity]]&gt;1000,Table2[[#This Row],[Quantity]]*15%,IF(Table2[[#This Row],[Quantity]]&gt;1500,Table2[[#This Row],[Quantity]]*20%,Table2[[#This Row],[Quantity]]*25%)))</f>
        <v>288.59999999999997</v>
      </c>
      <c r="L439" s="38">
        <f>Table2[[#This Row],[Total Cost]]-Table2[[#This Row],[Discount]]</f>
        <v>628859.4</v>
      </c>
      <c r="M439" s="38">
        <f>Table2[[#This Row],[Total Revenue ]]-Table2[[#This Row],[Discount Amount]]</f>
        <v>-207503.40000000002</v>
      </c>
      <c r="N439" s="38" t="str">
        <f>IF(Table2[[#This Row],[Profit/Loss]]&gt;0,"Profit","Loss")</f>
        <v>Loss</v>
      </c>
    </row>
    <row r="440" spans="1:14" x14ac:dyDescent="0.25">
      <c r="A440">
        <v>439</v>
      </c>
      <c r="B440" t="s">
        <v>629</v>
      </c>
      <c r="C440">
        <v>25</v>
      </c>
      <c r="D4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40" t="s">
        <v>192</v>
      </c>
      <c r="F440">
        <v>1272</v>
      </c>
      <c r="G440">
        <v>261</v>
      </c>
      <c r="H440">
        <v>436</v>
      </c>
      <c r="I440">
        <f>Table2[[#This Row],[Quantity]]*Table2[[#This Row],[Cost]]</f>
        <v>331992</v>
      </c>
      <c r="J440">
        <f>Table2[[#This Row],[Quantity]]*Table2[[#This Row],[Price]]</f>
        <v>554592</v>
      </c>
      <c r="K440">
        <f>IF(Table2[[#This Row],[Quantity]]&lt;1000,0,IF(Table2[[#This Row],[Quantity]]&gt;1000,Table2[[#This Row],[Quantity]]*15%,IF(Table2[[#This Row],[Quantity]]&gt;1500,Table2[[#This Row],[Quantity]]*20%,Table2[[#This Row],[Quantity]]*25%)))</f>
        <v>190.79999999999998</v>
      </c>
      <c r="L440" s="38">
        <f>Table2[[#This Row],[Total Cost]]-Table2[[#This Row],[Discount]]</f>
        <v>331801.2</v>
      </c>
      <c r="M440" s="38">
        <f>Table2[[#This Row],[Total Revenue ]]-Table2[[#This Row],[Discount Amount]]</f>
        <v>222790.8</v>
      </c>
      <c r="N440" s="38" t="str">
        <f>IF(Table2[[#This Row],[Profit/Loss]]&gt;0,"Profit","Loss")</f>
        <v>Profit</v>
      </c>
    </row>
    <row r="441" spans="1:14" x14ac:dyDescent="0.25">
      <c r="A441">
        <v>440</v>
      </c>
      <c r="B441" t="s">
        <v>630</v>
      </c>
      <c r="C441">
        <v>23</v>
      </c>
      <c r="D4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41" t="s">
        <v>190</v>
      </c>
      <c r="F441">
        <v>1031</v>
      </c>
      <c r="G441">
        <v>319</v>
      </c>
      <c r="H441">
        <v>549</v>
      </c>
      <c r="I441">
        <f>Table2[[#This Row],[Quantity]]*Table2[[#This Row],[Cost]]</f>
        <v>328889</v>
      </c>
      <c r="J441">
        <f>Table2[[#This Row],[Quantity]]*Table2[[#This Row],[Price]]</f>
        <v>566019</v>
      </c>
      <c r="K441">
        <f>IF(Table2[[#This Row],[Quantity]]&lt;1000,0,IF(Table2[[#This Row],[Quantity]]&gt;1000,Table2[[#This Row],[Quantity]]*15%,IF(Table2[[#This Row],[Quantity]]&gt;1500,Table2[[#This Row],[Quantity]]*20%,Table2[[#This Row],[Quantity]]*25%)))</f>
        <v>154.65</v>
      </c>
      <c r="L441" s="38">
        <f>Table2[[#This Row],[Total Cost]]-Table2[[#This Row],[Discount]]</f>
        <v>328734.34999999998</v>
      </c>
      <c r="M441" s="38">
        <f>Table2[[#This Row],[Total Revenue ]]-Table2[[#This Row],[Discount Amount]]</f>
        <v>237284.65000000002</v>
      </c>
      <c r="N441" s="38" t="str">
        <f>IF(Table2[[#This Row],[Profit/Loss]]&gt;0,"Profit","Loss")</f>
        <v>Profit</v>
      </c>
    </row>
    <row r="442" spans="1:14" x14ac:dyDescent="0.25">
      <c r="A442">
        <v>441</v>
      </c>
      <c r="B442" t="s">
        <v>631</v>
      </c>
      <c r="C442">
        <v>37</v>
      </c>
      <c r="D4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42" t="s">
        <v>192</v>
      </c>
      <c r="F442">
        <v>1888</v>
      </c>
      <c r="G442">
        <v>308</v>
      </c>
      <c r="H442">
        <v>349</v>
      </c>
      <c r="I442">
        <f>Table2[[#This Row],[Quantity]]*Table2[[#This Row],[Cost]]</f>
        <v>581504</v>
      </c>
      <c r="J442">
        <f>Table2[[#This Row],[Quantity]]*Table2[[#This Row],[Price]]</f>
        <v>658912</v>
      </c>
      <c r="K442">
        <f>IF(Table2[[#This Row],[Quantity]]&lt;1000,0,IF(Table2[[#This Row],[Quantity]]&gt;1000,Table2[[#This Row],[Quantity]]*15%,IF(Table2[[#This Row],[Quantity]]&gt;1500,Table2[[#This Row],[Quantity]]*20%,Table2[[#This Row],[Quantity]]*25%)))</f>
        <v>283.2</v>
      </c>
      <c r="L442" s="38">
        <f>Table2[[#This Row],[Total Cost]]-Table2[[#This Row],[Discount]]</f>
        <v>581220.80000000005</v>
      </c>
      <c r="M442" s="38">
        <f>Table2[[#This Row],[Total Revenue ]]-Table2[[#This Row],[Discount Amount]]</f>
        <v>77691.199999999953</v>
      </c>
      <c r="N442" s="38" t="str">
        <f>IF(Table2[[#This Row],[Profit/Loss]]&gt;0,"Profit","Loss")</f>
        <v>Profit</v>
      </c>
    </row>
    <row r="443" spans="1:14" x14ac:dyDescent="0.25">
      <c r="A443">
        <v>442</v>
      </c>
      <c r="B443" t="s">
        <v>632</v>
      </c>
      <c r="C443">
        <v>74</v>
      </c>
      <c r="D4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43" t="s">
        <v>192</v>
      </c>
      <c r="F443">
        <v>1877</v>
      </c>
      <c r="G443">
        <v>232</v>
      </c>
      <c r="H443">
        <v>287</v>
      </c>
      <c r="I443">
        <f>Table2[[#This Row],[Quantity]]*Table2[[#This Row],[Cost]]</f>
        <v>435464</v>
      </c>
      <c r="J443">
        <f>Table2[[#This Row],[Quantity]]*Table2[[#This Row],[Price]]</f>
        <v>538699</v>
      </c>
      <c r="K443">
        <f>IF(Table2[[#This Row],[Quantity]]&lt;1000,0,IF(Table2[[#This Row],[Quantity]]&gt;1000,Table2[[#This Row],[Quantity]]*15%,IF(Table2[[#This Row],[Quantity]]&gt;1500,Table2[[#This Row],[Quantity]]*20%,Table2[[#This Row],[Quantity]]*25%)))</f>
        <v>281.55</v>
      </c>
      <c r="L443" s="38">
        <f>Table2[[#This Row],[Total Cost]]-Table2[[#This Row],[Discount]]</f>
        <v>435182.45</v>
      </c>
      <c r="M443" s="38">
        <f>Table2[[#This Row],[Total Revenue ]]-Table2[[#This Row],[Discount Amount]]</f>
        <v>103516.54999999999</v>
      </c>
      <c r="N443" s="38" t="str">
        <f>IF(Table2[[#This Row],[Profit/Loss]]&gt;0,"Profit","Loss")</f>
        <v>Profit</v>
      </c>
    </row>
    <row r="444" spans="1:14" x14ac:dyDescent="0.25">
      <c r="A444">
        <v>443</v>
      </c>
      <c r="B444" t="s">
        <v>633</v>
      </c>
      <c r="C444">
        <v>57</v>
      </c>
      <c r="D4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44" t="s">
        <v>192</v>
      </c>
      <c r="F444">
        <v>1559</v>
      </c>
      <c r="G444">
        <v>254</v>
      </c>
      <c r="H444">
        <v>235</v>
      </c>
      <c r="I444">
        <f>Table2[[#This Row],[Quantity]]*Table2[[#This Row],[Cost]]</f>
        <v>395986</v>
      </c>
      <c r="J444">
        <f>Table2[[#This Row],[Quantity]]*Table2[[#This Row],[Price]]</f>
        <v>366365</v>
      </c>
      <c r="K444">
        <f>IF(Table2[[#This Row],[Quantity]]&lt;1000,0,IF(Table2[[#This Row],[Quantity]]&gt;1000,Table2[[#This Row],[Quantity]]*15%,IF(Table2[[#This Row],[Quantity]]&gt;1500,Table2[[#This Row],[Quantity]]*20%,Table2[[#This Row],[Quantity]]*25%)))</f>
        <v>233.85</v>
      </c>
      <c r="L444" s="38">
        <f>Table2[[#This Row],[Total Cost]]-Table2[[#This Row],[Discount]]</f>
        <v>395752.15</v>
      </c>
      <c r="M444" s="38">
        <f>Table2[[#This Row],[Total Revenue ]]-Table2[[#This Row],[Discount Amount]]</f>
        <v>-29387.150000000023</v>
      </c>
      <c r="N444" s="38" t="str">
        <f>IF(Table2[[#This Row],[Profit/Loss]]&gt;0,"Profit","Loss")</f>
        <v>Loss</v>
      </c>
    </row>
    <row r="445" spans="1:14" x14ac:dyDescent="0.25">
      <c r="A445">
        <v>444</v>
      </c>
      <c r="B445" t="s">
        <v>634</v>
      </c>
      <c r="C445">
        <v>59</v>
      </c>
      <c r="D4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45" t="s">
        <v>190</v>
      </c>
      <c r="F445">
        <v>1970</v>
      </c>
      <c r="G445">
        <v>327</v>
      </c>
      <c r="H445">
        <v>540</v>
      </c>
      <c r="I445">
        <f>Table2[[#This Row],[Quantity]]*Table2[[#This Row],[Cost]]</f>
        <v>644190</v>
      </c>
      <c r="J445">
        <f>Table2[[#This Row],[Quantity]]*Table2[[#This Row],[Price]]</f>
        <v>1063800</v>
      </c>
      <c r="K445">
        <f>IF(Table2[[#This Row],[Quantity]]&lt;1000,0,IF(Table2[[#This Row],[Quantity]]&gt;1000,Table2[[#This Row],[Quantity]]*15%,IF(Table2[[#This Row],[Quantity]]&gt;1500,Table2[[#This Row],[Quantity]]*20%,Table2[[#This Row],[Quantity]]*25%)))</f>
        <v>295.5</v>
      </c>
      <c r="L445" s="38">
        <f>Table2[[#This Row],[Total Cost]]-Table2[[#This Row],[Discount]]</f>
        <v>643894.5</v>
      </c>
      <c r="M445" s="38">
        <f>Table2[[#This Row],[Total Revenue ]]-Table2[[#This Row],[Discount Amount]]</f>
        <v>419905.5</v>
      </c>
      <c r="N445" s="38" t="str">
        <f>IF(Table2[[#This Row],[Profit/Loss]]&gt;0,"Profit","Loss")</f>
        <v>Profit</v>
      </c>
    </row>
    <row r="446" spans="1:14" x14ac:dyDescent="0.25">
      <c r="A446">
        <v>445</v>
      </c>
      <c r="B446" t="s">
        <v>635</v>
      </c>
      <c r="C446">
        <v>34</v>
      </c>
      <c r="D4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46" t="s">
        <v>192</v>
      </c>
      <c r="F446">
        <v>1180</v>
      </c>
      <c r="G446">
        <v>258</v>
      </c>
      <c r="H446">
        <v>451</v>
      </c>
      <c r="I446">
        <f>Table2[[#This Row],[Quantity]]*Table2[[#This Row],[Cost]]</f>
        <v>304440</v>
      </c>
      <c r="J446">
        <f>Table2[[#This Row],[Quantity]]*Table2[[#This Row],[Price]]</f>
        <v>532180</v>
      </c>
      <c r="K446">
        <f>IF(Table2[[#This Row],[Quantity]]&lt;1000,0,IF(Table2[[#This Row],[Quantity]]&gt;1000,Table2[[#This Row],[Quantity]]*15%,IF(Table2[[#This Row],[Quantity]]&gt;1500,Table2[[#This Row],[Quantity]]*20%,Table2[[#This Row],[Quantity]]*25%)))</f>
        <v>177</v>
      </c>
      <c r="L446" s="38">
        <f>Table2[[#This Row],[Total Cost]]-Table2[[#This Row],[Discount]]</f>
        <v>304263</v>
      </c>
      <c r="M446" s="38">
        <f>Table2[[#This Row],[Total Revenue ]]-Table2[[#This Row],[Discount Amount]]</f>
        <v>227917</v>
      </c>
      <c r="N446" s="38" t="str">
        <f>IF(Table2[[#This Row],[Profit/Loss]]&gt;0,"Profit","Loss")</f>
        <v>Profit</v>
      </c>
    </row>
    <row r="447" spans="1:14" x14ac:dyDescent="0.25">
      <c r="A447">
        <v>446</v>
      </c>
      <c r="B447" t="s">
        <v>636</v>
      </c>
      <c r="C447">
        <v>70</v>
      </c>
      <c r="D4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47" t="s">
        <v>192</v>
      </c>
      <c r="F447">
        <v>1053</v>
      </c>
      <c r="G447">
        <v>309</v>
      </c>
      <c r="H447">
        <v>425</v>
      </c>
      <c r="I447">
        <f>Table2[[#This Row],[Quantity]]*Table2[[#This Row],[Cost]]</f>
        <v>325377</v>
      </c>
      <c r="J447">
        <f>Table2[[#This Row],[Quantity]]*Table2[[#This Row],[Price]]</f>
        <v>447525</v>
      </c>
      <c r="K447">
        <f>IF(Table2[[#This Row],[Quantity]]&lt;1000,0,IF(Table2[[#This Row],[Quantity]]&gt;1000,Table2[[#This Row],[Quantity]]*15%,IF(Table2[[#This Row],[Quantity]]&gt;1500,Table2[[#This Row],[Quantity]]*20%,Table2[[#This Row],[Quantity]]*25%)))</f>
        <v>157.94999999999999</v>
      </c>
      <c r="L447" s="38">
        <f>Table2[[#This Row],[Total Cost]]-Table2[[#This Row],[Discount]]</f>
        <v>325219.05</v>
      </c>
      <c r="M447" s="38">
        <f>Table2[[#This Row],[Total Revenue ]]-Table2[[#This Row],[Discount Amount]]</f>
        <v>122305.95000000001</v>
      </c>
      <c r="N447" s="38" t="str">
        <f>IF(Table2[[#This Row],[Profit/Loss]]&gt;0,"Profit","Loss")</f>
        <v>Profit</v>
      </c>
    </row>
    <row r="448" spans="1:14" x14ac:dyDescent="0.25">
      <c r="A448">
        <v>447</v>
      </c>
      <c r="B448" t="s">
        <v>637</v>
      </c>
      <c r="C448">
        <v>39</v>
      </c>
      <c r="D4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48" t="s">
        <v>190</v>
      </c>
      <c r="F448">
        <v>1810</v>
      </c>
      <c r="G448">
        <v>370</v>
      </c>
      <c r="H448">
        <v>469</v>
      </c>
      <c r="I448">
        <f>Table2[[#This Row],[Quantity]]*Table2[[#This Row],[Cost]]</f>
        <v>669700</v>
      </c>
      <c r="J448">
        <f>Table2[[#This Row],[Quantity]]*Table2[[#This Row],[Price]]</f>
        <v>848890</v>
      </c>
      <c r="K448">
        <f>IF(Table2[[#This Row],[Quantity]]&lt;1000,0,IF(Table2[[#This Row],[Quantity]]&gt;1000,Table2[[#This Row],[Quantity]]*15%,IF(Table2[[#This Row],[Quantity]]&gt;1500,Table2[[#This Row],[Quantity]]*20%,Table2[[#This Row],[Quantity]]*25%)))</f>
        <v>271.5</v>
      </c>
      <c r="L448" s="38">
        <f>Table2[[#This Row],[Total Cost]]-Table2[[#This Row],[Discount]]</f>
        <v>669428.5</v>
      </c>
      <c r="M448" s="38">
        <f>Table2[[#This Row],[Total Revenue ]]-Table2[[#This Row],[Discount Amount]]</f>
        <v>179461.5</v>
      </c>
      <c r="N448" s="38" t="str">
        <f>IF(Table2[[#This Row],[Profit/Loss]]&gt;0,"Profit","Loss")</f>
        <v>Profit</v>
      </c>
    </row>
    <row r="449" spans="1:14" x14ac:dyDescent="0.25">
      <c r="A449">
        <v>448</v>
      </c>
      <c r="B449" t="s">
        <v>638</v>
      </c>
      <c r="C449">
        <v>58</v>
      </c>
      <c r="D4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49" t="s">
        <v>192</v>
      </c>
      <c r="F449">
        <v>2158</v>
      </c>
      <c r="G449">
        <v>214</v>
      </c>
      <c r="H449">
        <v>267</v>
      </c>
      <c r="I449">
        <f>Table2[[#This Row],[Quantity]]*Table2[[#This Row],[Cost]]</f>
        <v>461812</v>
      </c>
      <c r="J449">
        <f>Table2[[#This Row],[Quantity]]*Table2[[#This Row],[Price]]</f>
        <v>576186</v>
      </c>
      <c r="K449">
        <f>IF(Table2[[#This Row],[Quantity]]&lt;1000,0,IF(Table2[[#This Row],[Quantity]]&gt;1000,Table2[[#This Row],[Quantity]]*15%,IF(Table2[[#This Row],[Quantity]]&gt;1500,Table2[[#This Row],[Quantity]]*20%,Table2[[#This Row],[Quantity]]*25%)))</f>
        <v>323.7</v>
      </c>
      <c r="L449" s="38">
        <f>Table2[[#This Row],[Total Cost]]-Table2[[#This Row],[Discount]]</f>
        <v>461488.3</v>
      </c>
      <c r="M449" s="38">
        <f>Table2[[#This Row],[Total Revenue ]]-Table2[[#This Row],[Discount Amount]]</f>
        <v>114697.70000000001</v>
      </c>
      <c r="N449" s="38" t="str">
        <f>IF(Table2[[#This Row],[Profit/Loss]]&gt;0,"Profit","Loss")</f>
        <v>Profit</v>
      </c>
    </row>
    <row r="450" spans="1:14" x14ac:dyDescent="0.25">
      <c r="A450">
        <v>449</v>
      </c>
      <c r="B450" t="s">
        <v>639</v>
      </c>
      <c r="C450">
        <v>66</v>
      </c>
      <c r="D4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50" t="s">
        <v>192</v>
      </c>
      <c r="F450">
        <v>1403</v>
      </c>
      <c r="G450">
        <v>318</v>
      </c>
      <c r="H450">
        <v>494</v>
      </c>
      <c r="I450">
        <f>Table2[[#This Row],[Quantity]]*Table2[[#This Row],[Cost]]</f>
        <v>446154</v>
      </c>
      <c r="J450">
        <f>Table2[[#This Row],[Quantity]]*Table2[[#This Row],[Price]]</f>
        <v>693082</v>
      </c>
      <c r="K450">
        <f>IF(Table2[[#This Row],[Quantity]]&lt;1000,0,IF(Table2[[#This Row],[Quantity]]&gt;1000,Table2[[#This Row],[Quantity]]*15%,IF(Table2[[#This Row],[Quantity]]&gt;1500,Table2[[#This Row],[Quantity]]*20%,Table2[[#This Row],[Quantity]]*25%)))</f>
        <v>210.45</v>
      </c>
      <c r="L450" s="38">
        <f>Table2[[#This Row],[Total Cost]]-Table2[[#This Row],[Discount]]</f>
        <v>445943.55</v>
      </c>
      <c r="M450" s="38">
        <f>Table2[[#This Row],[Total Revenue ]]-Table2[[#This Row],[Discount Amount]]</f>
        <v>247138.45</v>
      </c>
      <c r="N450" s="38" t="str">
        <f>IF(Table2[[#This Row],[Profit/Loss]]&gt;0,"Profit","Loss")</f>
        <v>Profit</v>
      </c>
    </row>
    <row r="451" spans="1:14" x14ac:dyDescent="0.25">
      <c r="A451">
        <v>450</v>
      </c>
      <c r="B451" t="s">
        <v>640</v>
      </c>
      <c r="C451">
        <v>41</v>
      </c>
      <c r="D4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51" t="s">
        <v>192</v>
      </c>
      <c r="F451">
        <v>1342</v>
      </c>
      <c r="G451">
        <v>247</v>
      </c>
      <c r="H451">
        <v>545</v>
      </c>
      <c r="I451">
        <f>Table2[[#This Row],[Quantity]]*Table2[[#This Row],[Cost]]</f>
        <v>331474</v>
      </c>
      <c r="J451">
        <f>Table2[[#This Row],[Quantity]]*Table2[[#This Row],[Price]]</f>
        <v>731390</v>
      </c>
      <c r="K451">
        <f>IF(Table2[[#This Row],[Quantity]]&lt;1000,0,IF(Table2[[#This Row],[Quantity]]&gt;1000,Table2[[#This Row],[Quantity]]*15%,IF(Table2[[#This Row],[Quantity]]&gt;1500,Table2[[#This Row],[Quantity]]*20%,Table2[[#This Row],[Quantity]]*25%)))</f>
        <v>201.29999999999998</v>
      </c>
      <c r="L451" s="38">
        <f>Table2[[#This Row],[Total Cost]]-Table2[[#This Row],[Discount]]</f>
        <v>331272.7</v>
      </c>
      <c r="M451" s="38">
        <f>Table2[[#This Row],[Total Revenue ]]-Table2[[#This Row],[Discount Amount]]</f>
        <v>400117.3</v>
      </c>
      <c r="N451" s="38" t="str">
        <f>IF(Table2[[#This Row],[Profit/Loss]]&gt;0,"Profit","Loss")</f>
        <v>Profit</v>
      </c>
    </row>
    <row r="452" spans="1:14" x14ac:dyDescent="0.25">
      <c r="A452">
        <v>451</v>
      </c>
      <c r="B452" t="s">
        <v>641</v>
      </c>
      <c r="C452">
        <v>57</v>
      </c>
      <c r="D4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52" t="s">
        <v>192</v>
      </c>
      <c r="F452">
        <v>1353</v>
      </c>
      <c r="G452">
        <v>250</v>
      </c>
      <c r="H452">
        <v>294</v>
      </c>
      <c r="I452">
        <f>Table2[[#This Row],[Quantity]]*Table2[[#This Row],[Cost]]</f>
        <v>338250</v>
      </c>
      <c r="J452">
        <f>Table2[[#This Row],[Quantity]]*Table2[[#This Row],[Price]]</f>
        <v>397782</v>
      </c>
      <c r="K452">
        <f>IF(Table2[[#This Row],[Quantity]]&lt;1000,0,IF(Table2[[#This Row],[Quantity]]&gt;1000,Table2[[#This Row],[Quantity]]*15%,IF(Table2[[#This Row],[Quantity]]&gt;1500,Table2[[#This Row],[Quantity]]*20%,Table2[[#This Row],[Quantity]]*25%)))</f>
        <v>202.95</v>
      </c>
      <c r="L452" s="38">
        <f>Table2[[#This Row],[Total Cost]]-Table2[[#This Row],[Discount]]</f>
        <v>338047.05</v>
      </c>
      <c r="M452" s="38">
        <f>Table2[[#This Row],[Total Revenue ]]-Table2[[#This Row],[Discount Amount]]</f>
        <v>59734.950000000012</v>
      </c>
      <c r="N452" s="38" t="str">
        <f>IF(Table2[[#This Row],[Profit/Loss]]&gt;0,"Profit","Loss")</f>
        <v>Profit</v>
      </c>
    </row>
    <row r="453" spans="1:14" x14ac:dyDescent="0.25">
      <c r="A453">
        <v>452</v>
      </c>
      <c r="B453" t="s">
        <v>642</v>
      </c>
      <c r="C453">
        <v>33</v>
      </c>
      <c r="D4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53" t="s">
        <v>192</v>
      </c>
      <c r="F453">
        <v>1331</v>
      </c>
      <c r="G453">
        <v>222</v>
      </c>
      <c r="H453">
        <v>290</v>
      </c>
      <c r="I453">
        <f>Table2[[#This Row],[Quantity]]*Table2[[#This Row],[Cost]]</f>
        <v>295482</v>
      </c>
      <c r="J453">
        <f>Table2[[#This Row],[Quantity]]*Table2[[#This Row],[Price]]</f>
        <v>385990</v>
      </c>
      <c r="K453">
        <f>IF(Table2[[#This Row],[Quantity]]&lt;1000,0,IF(Table2[[#This Row],[Quantity]]&gt;1000,Table2[[#This Row],[Quantity]]*15%,IF(Table2[[#This Row],[Quantity]]&gt;1500,Table2[[#This Row],[Quantity]]*20%,Table2[[#This Row],[Quantity]]*25%)))</f>
        <v>199.65</v>
      </c>
      <c r="L453" s="38">
        <f>Table2[[#This Row],[Total Cost]]-Table2[[#This Row],[Discount]]</f>
        <v>295282.34999999998</v>
      </c>
      <c r="M453" s="38">
        <f>Table2[[#This Row],[Total Revenue ]]-Table2[[#This Row],[Discount Amount]]</f>
        <v>90707.650000000023</v>
      </c>
      <c r="N453" s="38" t="str">
        <f>IF(Table2[[#This Row],[Profit/Loss]]&gt;0,"Profit","Loss")</f>
        <v>Profit</v>
      </c>
    </row>
    <row r="454" spans="1:14" x14ac:dyDescent="0.25">
      <c r="A454">
        <v>453</v>
      </c>
      <c r="B454" t="s">
        <v>643</v>
      </c>
      <c r="C454">
        <v>46</v>
      </c>
      <c r="D4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54" t="s">
        <v>190</v>
      </c>
      <c r="F454">
        <v>1767</v>
      </c>
      <c r="G454">
        <v>205</v>
      </c>
      <c r="H454">
        <v>458</v>
      </c>
      <c r="I454">
        <f>Table2[[#This Row],[Quantity]]*Table2[[#This Row],[Cost]]</f>
        <v>362235</v>
      </c>
      <c r="J454">
        <f>Table2[[#This Row],[Quantity]]*Table2[[#This Row],[Price]]</f>
        <v>809286</v>
      </c>
      <c r="K454">
        <f>IF(Table2[[#This Row],[Quantity]]&lt;1000,0,IF(Table2[[#This Row],[Quantity]]&gt;1000,Table2[[#This Row],[Quantity]]*15%,IF(Table2[[#This Row],[Quantity]]&gt;1500,Table2[[#This Row],[Quantity]]*20%,Table2[[#This Row],[Quantity]]*25%)))</f>
        <v>265.05</v>
      </c>
      <c r="L454" s="38">
        <f>Table2[[#This Row],[Total Cost]]-Table2[[#This Row],[Discount]]</f>
        <v>361969.95</v>
      </c>
      <c r="M454" s="38">
        <f>Table2[[#This Row],[Total Revenue ]]-Table2[[#This Row],[Discount Amount]]</f>
        <v>447316.05</v>
      </c>
      <c r="N454" s="38" t="str">
        <f>IF(Table2[[#This Row],[Profit/Loss]]&gt;0,"Profit","Loss")</f>
        <v>Profit</v>
      </c>
    </row>
    <row r="455" spans="1:14" x14ac:dyDescent="0.25">
      <c r="A455">
        <v>454</v>
      </c>
      <c r="B455" t="s">
        <v>644</v>
      </c>
      <c r="C455">
        <v>62</v>
      </c>
      <c r="D4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55" t="s">
        <v>190</v>
      </c>
      <c r="F455">
        <v>1141</v>
      </c>
      <c r="G455">
        <v>317</v>
      </c>
      <c r="H455">
        <v>354</v>
      </c>
      <c r="I455">
        <f>Table2[[#This Row],[Quantity]]*Table2[[#This Row],[Cost]]</f>
        <v>361697</v>
      </c>
      <c r="J455">
        <f>Table2[[#This Row],[Quantity]]*Table2[[#This Row],[Price]]</f>
        <v>403914</v>
      </c>
      <c r="K455">
        <f>IF(Table2[[#This Row],[Quantity]]&lt;1000,0,IF(Table2[[#This Row],[Quantity]]&gt;1000,Table2[[#This Row],[Quantity]]*15%,IF(Table2[[#This Row],[Quantity]]&gt;1500,Table2[[#This Row],[Quantity]]*20%,Table2[[#This Row],[Quantity]]*25%)))</f>
        <v>171.15</v>
      </c>
      <c r="L455" s="38">
        <f>Table2[[#This Row],[Total Cost]]-Table2[[#This Row],[Discount]]</f>
        <v>361525.85</v>
      </c>
      <c r="M455" s="38">
        <f>Table2[[#This Row],[Total Revenue ]]-Table2[[#This Row],[Discount Amount]]</f>
        <v>42388.150000000023</v>
      </c>
      <c r="N455" s="38" t="str">
        <f>IF(Table2[[#This Row],[Profit/Loss]]&gt;0,"Profit","Loss")</f>
        <v>Profit</v>
      </c>
    </row>
    <row r="456" spans="1:14" x14ac:dyDescent="0.25">
      <c r="A456">
        <v>455</v>
      </c>
      <c r="B456" t="s">
        <v>645</v>
      </c>
      <c r="C456">
        <v>73</v>
      </c>
      <c r="D4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56" t="s">
        <v>190</v>
      </c>
      <c r="F456">
        <v>1876</v>
      </c>
      <c r="G456">
        <v>143</v>
      </c>
      <c r="H456">
        <v>404</v>
      </c>
      <c r="I456">
        <f>Table2[[#This Row],[Quantity]]*Table2[[#This Row],[Cost]]</f>
        <v>268268</v>
      </c>
      <c r="J456">
        <f>Table2[[#This Row],[Quantity]]*Table2[[#This Row],[Price]]</f>
        <v>757904</v>
      </c>
      <c r="K456">
        <f>IF(Table2[[#This Row],[Quantity]]&lt;1000,0,IF(Table2[[#This Row],[Quantity]]&gt;1000,Table2[[#This Row],[Quantity]]*15%,IF(Table2[[#This Row],[Quantity]]&gt;1500,Table2[[#This Row],[Quantity]]*20%,Table2[[#This Row],[Quantity]]*25%)))</f>
        <v>281.39999999999998</v>
      </c>
      <c r="L456" s="38">
        <f>Table2[[#This Row],[Total Cost]]-Table2[[#This Row],[Discount]]</f>
        <v>267986.59999999998</v>
      </c>
      <c r="M456" s="38">
        <f>Table2[[#This Row],[Total Revenue ]]-Table2[[#This Row],[Discount Amount]]</f>
        <v>489917.4</v>
      </c>
      <c r="N456" s="38" t="str">
        <f>IF(Table2[[#This Row],[Profit/Loss]]&gt;0,"Profit","Loss")</f>
        <v>Profit</v>
      </c>
    </row>
    <row r="457" spans="1:14" x14ac:dyDescent="0.25">
      <c r="A457">
        <v>456</v>
      </c>
      <c r="B457" t="s">
        <v>646</v>
      </c>
      <c r="C457">
        <v>64</v>
      </c>
      <c r="D4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57" t="s">
        <v>190</v>
      </c>
      <c r="F457">
        <v>2004</v>
      </c>
      <c r="G457">
        <v>251</v>
      </c>
      <c r="H457">
        <v>230</v>
      </c>
      <c r="I457">
        <f>Table2[[#This Row],[Quantity]]*Table2[[#This Row],[Cost]]</f>
        <v>503004</v>
      </c>
      <c r="J457">
        <f>Table2[[#This Row],[Quantity]]*Table2[[#This Row],[Price]]</f>
        <v>460920</v>
      </c>
      <c r="K457">
        <f>IF(Table2[[#This Row],[Quantity]]&lt;1000,0,IF(Table2[[#This Row],[Quantity]]&gt;1000,Table2[[#This Row],[Quantity]]*15%,IF(Table2[[#This Row],[Quantity]]&gt;1500,Table2[[#This Row],[Quantity]]*20%,Table2[[#This Row],[Quantity]]*25%)))</f>
        <v>300.59999999999997</v>
      </c>
      <c r="L457" s="38">
        <f>Table2[[#This Row],[Total Cost]]-Table2[[#This Row],[Discount]]</f>
        <v>502703.4</v>
      </c>
      <c r="M457" s="38">
        <f>Table2[[#This Row],[Total Revenue ]]-Table2[[#This Row],[Discount Amount]]</f>
        <v>-41783.400000000023</v>
      </c>
      <c r="N457" s="38" t="str">
        <f>IF(Table2[[#This Row],[Profit/Loss]]&gt;0,"Profit","Loss")</f>
        <v>Loss</v>
      </c>
    </row>
    <row r="458" spans="1:14" x14ac:dyDescent="0.25">
      <c r="A458">
        <v>457</v>
      </c>
      <c r="B458" t="s">
        <v>647</v>
      </c>
      <c r="C458">
        <v>73</v>
      </c>
      <c r="D4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58" t="s">
        <v>192</v>
      </c>
      <c r="F458">
        <v>1158</v>
      </c>
      <c r="G458">
        <v>275</v>
      </c>
      <c r="H458">
        <v>474</v>
      </c>
      <c r="I458">
        <f>Table2[[#This Row],[Quantity]]*Table2[[#This Row],[Cost]]</f>
        <v>318450</v>
      </c>
      <c r="J458">
        <f>Table2[[#This Row],[Quantity]]*Table2[[#This Row],[Price]]</f>
        <v>548892</v>
      </c>
      <c r="K458">
        <f>IF(Table2[[#This Row],[Quantity]]&lt;1000,0,IF(Table2[[#This Row],[Quantity]]&gt;1000,Table2[[#This Row],[Quantity]]*15%,IF(Table2[[#This Row],[Quantity]]&gt;1500,Table2[[#This Row],[Quantity]]*20%,Table2[[#This Row],[Quantity]]*25%)))</f>
        <v>173.7</v>
      </c>
      <c r="L458" s="38">
        <f>Table2[[#This Row],[Total Cost]]-Table2[[#This Row],[Discount]]</f>
        <v>318276.3</v>
      </c>
      <c r="M458" s="38">
        <f>Table2[[#This Row],[Total Revenue ]]-Table2[[#This Row],[Discount Amount]]</f>
        <v>230615.7</v>
      </c>
      <c r="N458" s="38" t="str">
        <f>IF(Table2[[#This Row],[Profit/Loss]]&gt;0,"Profit","Loss")</f>
        <v>Profit</v>
      </c>
    </row>
    <row r="459" spans="1:14" x14ac:dyDescent="0.25">
      <c r="A459">
        <v>458</v>
      </c>
      <c r="B459" t="s">
        <v>648</v>
      </c>
      <c r="C459">
        <v>77</v>
      </c>
      <c r="D4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59" t="s">
        <v>190</v>
      </c>
      <c r="F459">
        <v>1682</v>
      </c>
      <c r="G459">
        <v>284</v>
      </c>
      <c r="H459">
        <v>238</v>
      </c>
      <c r="I459">
        <f>Table2[[#This Row],[Quantity]]*Table2[[#This Row],[Cost]]</f>
        <v>477688</v>
      </c>
      <c r="J459">
        <f>Table2[[#This Row],[Quantity]]*Table2[[#This Row],[Price]]</f>
        <v>400316</v>
      </c>
      <c r="K459">
        <f>IF(Table2[[#This Row],[Quantity]]&lt;1000,0,IF(Table2[[#This Row],[Quantity]]&gt;1000,Table2[[#This Row],[Quantity]]*15%,IF(Table2[[#This Row],[Quantity]]&gt;1500,Table2[[#This Row],[Quantity]]*20%,Table2[[#This Row],[Quantity]]*25%)))</f>
        <v>252.29999999999998</v>
      </c>
      <c r="L459" s="38">
        <f>Table2[[#This Row],[Total Cost]]-Table2[[#This Row],[Discount]]</f>
        <v>477435.7</v>
      </c>
      <c r="M459" s="38">
        <f>Table2[[#This Row],[Total Revenue ]]-Table2[[#This Row],[Discount Amount]]</f>
        <v>-77119.700000000012</v>
      </c>
      <c r="N459" s="38" t="str">
        <f>IF(Table2[[#This Row],[Profit/Loss]]&gt;0,"Profit","Loss")</f>
        <v>Loss</v>
      </c>
    </row>
    <row r="460" spans="1:14" x14ac:dyDescent="0.25">
      <c r="A460">
        <v>459</v>
      </c>
      <c r="B460" t="s">
        <v>649</v>
      </c>
      <c r="C460">
        <v>74</v>
      </c>
      <c r="D4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60" t="s">
        <v>190</v>
      </c>
      <c r="F460">
        <v>2439</v>
      </c>
      <c r="G460">
        <v>314</v>
      </c>
      <c r="H460">
        <v>221</v>
      </c>
      <c r="I460">
        <f>Table2[[#This Row],[Quantity]]*Table2[[#This Row],[Cost]]</f>
        <v>765846</v>
      </c>
      <c r="J460">
        <f>Table2[[#This Row],[Quantity]]*Table2[[#This Row],[Price]]</f>
        <v>539019</v>
      </c>
      <c r="K460">
        <f>IF(Table2[[#This Row],[Quantity]]&lt;1000,0,IF(Table2[[#This Row],[Quantity]]&gt;1000,Table2[[#This Row],[Quantity]]*15%,IF(Table2[[#This Row],[Quantity]]&gt;1500,Table2[[#This Row],[Quantity]]*20%,Table2[[#This Row],[Quantity]]*25%)))</f>
        <v>365.84999999999997</v>
      </c>
      <c r="L460" s="38">
        <f>Table2[[#This Row],[Total Cost]]-Table2[[#This Row],[Discount]]</f>
        <v>765480.15</v>
      </c>
      <c r="M460" s="38">
        <f>Table2[[#This Row],[Total Revenue ]]-Table2[[#This Row],[Discount Amount]]</f>
        <v>-226461.15000000002</v>
      </c>
      <c r="N460" s="38" t="str">
        <f>IF(Table2[[#This Row],[Profit/Loss]]&gt;0,"Profit","Loss")</f>
        <v>Loss</v>
      </c>
    </row>
    <row r="461" spans="1:14" x14ac:dyDescent="0.25">
      <c r="A461">
        <v>460</v>
      </c>
      <c r="B461" t="s">
        <v>650</v>
      </c>
      <c r="C461">
        <v>28</v>
      </c>
      <c r="D4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61" t="s">
        <v>192</v>
      </c>
      <c r="F461">
        <v>1309</v>
      </c>
      <c r="G461">
        <v>160</v>
      </c>
      <c r="H461">
        <v>504</v>
      </c>
      <c r="I461">
        <f>Table2[[#This Row],[Quantity]]*Table2[[#This Row],[Cost]]</f>
        <v>209440</v>
      </c>
      <c r="J461">
        <f>Table2[[#This Row],[Quantity]]*Table2[[#This Row],[Price]]</f>
        <v>659736</v>
      </c>
      <c r="K461">
        <f>IF(Table2[[#This Row],[Quantity]]&lt;1000,0,IF(Table2[[#This Row],[Quantity]]&gt;1000,Table2[[#This Row],[Quantity]]*15%,IF(Table2[[#This Row],[Quantity]]&gt;1500,Table2[[#This Row],[Quantity]]*20%,Table2[[#This Row],[Quantity]]*25%)))</f>
        <v>196.35</v>
      </c>
      <c r="L461" s="38">
        <f>Table2[[#This Row],[Total Cost]]-Table2[[#This Row],[Discount]]</f>
        <v>209243.65</v>
      </c>
      <c r="M461" s="38">
        <f>Table2[[#This Row],[Total Revenue ]]-Table2[[#This Row],[Discount Amount]]</f>
        <v>450492.35</v>
      </c>
      <c r="N461" s="38" t="str">
        <f>IF(Table2[[#This Row],[Profit/Loss]]&gt;0,"Profit","Loss")</f>
        <v>Profit</v>
      </c>
    </row>
    <row r="462" spans="1:14" x14ac:dyDescent="0.25">
      <c r="A462">
        <v>461</v>
      </c>
      <c r="B462" t="s">
        <v>651</v>
      </c>
      <c r="C462">
        <v>34</v>
      </c>
      <c r="D4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62" t="s">
        <v>192</v>
      </c>
      <c r="F462">
        <v>2284</v>
      </c>
      <c r="G462">
        <v>215</v>
      </c>
      <c r="H462">
        <v>500</v>
      </c>
      <c r="I462">
        <f>Table2[[#This Row],[Quantity]]*Table2[[#This Row],[Cost]]</f>
        <v>491060</v>
      </c>
      <c r="J462">
        <f>Table2[[#This Row],[Quantity]]*Table2[[#This Row],[Price]]</f>
        <v>1142000</v>
      </c>
      <c r="K462">
        <f>IF(Table2[[#This Row],[Quantity]]&lt;1000,0,IF(Table2[[#This Row],[Quantity]]&gt;1000,Table2[[#This Row],[Quantity]]*15%,IF(Table2[[#This Row],[Quantity]]&gt;1500,Table2[[#This Row],[Quantity]]*20%,Table2[[#This Row],[Quantity]]*25%)))</f>
        <v>342.59999999999997</v>
      </c>
      <c r="L462" s="38">
        <f>Table2[[#This Row],[Total Cost]]-Table2[[#This Row],[Discount]]</f>
        <v>490717.4</v>
      </c>
      <c r="M462" s="38">
        <f>Table2[[#This Row],[Total Revenue ]]-Table2[[#This Row],[Discount Amount]]</f>
        <v>651282.6</v>
      </c>
      <c r="N462" s="38" t="str">
        <f>IF(Table2[[#This Row],[Profit/Loss]]&gt;0,"Profit","Loss")</f>
        <v>Profit</v>
      </c>
    </row>
    <row r="463" spans="1:14" x14ac:dyDescent="0.25">
      <c r="A463">
        <v>462</v>
      </c>
      <c r="B463" t="s">
        <v>652</v>
      </c>
      <c r="C463">
        <v>82</v>
      </c>
      <c r="D4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63" t="s">
        <v>190</v>
      </c>
      <c r="F463">
        <v>1640</v>
      </c>
      <c r="G463">
        <v>276</v>
      </c>
      <c r="H463">
        <v>377</v>
      </c>
      <c r="I463">
        <f>Table2[[#This Row],[Quantity]]*Table2[[#This Row],[Cost]]</f>
        <v>452640</v>
      </c>
      <c r="J463">
        <f>Table2[[#This Row],[Quantity]]*Table2[[#This Row],[Price]]</f>
        <v>618280</v>
      </c>
      <c r="K463">
        <f>IF(Table2[[#This Row],[Quantity]]&lt;1000,0,IF(Table2[[#This Row],[Quantity]]&gt;1000,Table2[[#This Row],[Quantity]]*15%,IF(Table2[[#This Row],[Quantity]]&gt;1500,Table2[[#This Row],[Quantity]]*20%,Table2[[#This Row],[Quantity]]*25%)))</f>
        <v>246</v>
      </c>
      <c r="L463" s="38">
        <f>Table2[[#This Row],[Total Cost]]-Table2[[#This Row],[Discount]]</f>
        <v>452394</v>
      </c>
      <c r="M463" s="38">
        <f>Table2[[#This Row],[Total Revenue ]]-Table2[[#This Row],[Discount Amount]]</f>
        <v>165886</v>
      </c>
      <c r="N463" s="38" t="str">
        <f>IF(Table2[[#This Row],[Profit/Loss]]&gt;0,"Profit","Loss")</f>
        <v>Profit</v>
      </c>
    </row>
    <row r="464" spans="1:14" x14ac:dyDescent="0.25">
      <c r="A464">
        <v>463</v>
      </c>
      <c r="B464" t="s">
        <v>653</v>
      </c>
      <c r="C464">
        <v>33</v>
      </c>
      <c r="D4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64" t="s">
        <v>192</v>
      </c>
      <c r="F464">
        <v>1286</v>
      </c>
      <c r="G464">
        <v>187</v>
      </c>
      <c r="H464">
        <v>519</v>
      </c>
      <c r="I464">
        <f>Table2[[#This Row],[Quantity]]*Table2[[#This Row],[Cost]]</f>
        <v>240482</v>
      </c>
      <c r="J464">
        <f>Table2[[#This Row],[Quantity]]*Table2[[#This Row],[Price]]</f>
        <v>667434</v>
      </c>
      <c r="K464">
        <f>IF(Table2[[#This Row],[Quantity]]&lt;1000,0,IF(Table2[[#This Row],[Quantity]]&gt;1000,Table2[[#This Row],[Quantity]]*15%,IF(Table2[[#This Row],[Quantity]]&gt;1500,Table2[[#This Row],[Quantity]]*20%,Table2[[#This Row],[Quantity]]*25%)))</f>
        <v>192.9</v>
      </c>
      <c r="L464" s="38">
        <f>Table2[[#This Row],[Total Cost]]-Table2[[#This Row],[Discount]]</f>
        <v>240289.1</v>
      </c>
      <c r="M464" s="38">
        <f>Table2[[#This Row],[Total Revenue ]]-Table2[[#This Row],[Discount Amount]]</f>
        <v>427144.9</v>
      </c>
      <c r="N464" s="38" t="str">
        <f>IF(Table2[[#This Row],[Profit/Loss]]&gt;0,"Profit","Loss")</f>
        <v>Profit</v>
      </c>
    </row>
    <row r="465" spans="1:14" x14ac:dyDescent="0.25">
      <c r="A465">
        <v>464</v>
      </c>
      <c r="B465" t="s">
        <v>654</v>
      </c>
      <c r="C465">
        <v>71</v>
      </c>
      <c r="D4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65" t="s">
        <v>190</v>
      </c>
      <c r="F465">
        <v>1027</v>
      </c>
      <c r="G465">
        <v>363</v>
      </c>
      <c r="H465">
        <v>437</v>
      </c>
      <c r="I465">
        <f>Table2[[#This Row],[Quantity]]*Table2[[#This Row],[Cost]]</f>
        <v>372801</v>
      </c>
      <c r="J465">
        <f>Table2[[#This Row],[Quantity]]*Table2[[#This Row],[Price]]</f>
        <v>448799</v>
      </c>
      <c r="K465">
        <f>IF(Table2[[#This Row],[Quantity]]&lt;1000,0,IF(Table2[[#This Row],[Quantity]]&gt;1000,Table2[[#This Row],[Quantity]]*15%,IF(Table2[[#This Row],[Quantity]]&gt;1500,Table2[[#This Row],[Quantity]]*20%,Table2[[#This Row],[Quantity]]*25%)))</f>
        <v>154.04999999999998</v>
      </c>
      <c r="L465" s="38">
        <f>Table2[[#This Row],[Total Cost]]-Table2[[#This Row],[Discount]]</f>
        <v>372646.95</v>
      </c>
      <c r="M465" s="38">
        <f>Table2[[#This Row],[Total Revenue ]]-Table2[[#This Row],[Discount Amount]]</f>
        <v>76152.049999999988</v>
      </c>
      <c r="N465" s="38" t="str">
        <f>IF(Table2[[#This Row],[Profit/Loss]]&gt;0,"Profit","Loss")</f>
        <v>Profit</v>
      </c>
    </row>
    <row r="466" spans="1:14" x14ac:dyDescent="0.25">
      <c r="A466">
        <v>465</v>
      </c>
      <c r="B466" t="s">
        <v>655</v>
      </c>
      <c r="C466">
        <v>23</v>
      </c>
      <c r="D4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66" t="s">
        <v>190</v>
      </c>
      <c r="F466">
        <v>1358</v>
      </c>
      <c r="G466">
        <v>228</v>
      </c>
      <c r="H466">
        <v>362</v>
      </c>
      <c r="I466">
        <f>Table2[[#This Row],[Quantity]]*Table2[[#This Row],[Cost]]</f>
        <v>309624</v>
      </c>
      <c r="J466">
        <f>Table2[[#This Row],[Quantity]]*Table2[[#This Row],[Price]]</f>
        <v>491596</v>
      </c>
      <c r="K466">
        <f>IF(Table2[[#This Row],[Quantity]]&lt;1000,0,IF(Table2[[#This Row],[Quantity]]&gt;1000,Table2[[#This Row],[Quantity]]*15%,IF(Table2[[#This Row],[Quantity]]&gt;1500,Table2[[#This Row],[Quantity]]*20%,Table2[[#This Row],[Quantity]]*25%)))</f>
        <v>203.7</v>
      </c>
      <c r="L466" s="38">
        <f>Table2[[#This Row],[Total Cost]]-Table2[[#This Row],[Discount]]</f>
        <v>309420.3</v>
      </c>
      <c r="M466" s="38">
        <f>Table2[[#This Row],[Total Revenue ]]-Table2[[#This Row],[Discount Amount]]</f>
        <v>182175.7</v>
      </c>
      <c r="N466" s="38" t="str">
        <f>IF(Table2[[#This Row],[Profit/Loss]]&gt;0,"Profit","Loss")</f>
        <v>Profit</v>
      </c>
    </row>
    <row r="467" spans="1:14" x14ac:dyDescent="0.25">
      <c r="A467">
        <v>466</v>
      </c>
      <c r="B467" t="s">
        <v>656</v>
      </c>
      <c r="C467">
        <v>78</v>
      </c>
      <c r="D4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67" t="s">
        <v>192</v>
      </c>
      <c r="F467">
        <v>2500</v>
      </c>
      <c r="G467">
        <v>288</v>
      </c>
      <c r="H467">
        <v>531</v>
      </c>
      <c r="I467">
        <f>Table2[[#This Row],[Quantity]]*Table2[[#This Row],[Cost]]</f>
        <v>720000</v>
      </c>
      <c r="J467">
        <f>Table2[[#This Row],[Quantity]]*Table2[[#This Row],[Price]]</f>
        <v>1327500</v>
      </c>
      <c r="K467">
        <f>IF(Table2[[#This Row],[Quantity]]&lt;1000,0,IF(Table2[[#This Row],[Quantity]]&gt;1000,Table2[[#This Row],[Quantity]]*15%,IF(Table2[[#This Row],[Quantity]]&gt;1500,Table2[[#This Row],[Quantity]]*20%,Table2[[#This Row],[Quantity]]*25%)))</f>
        <v>375</v>
      </c>
      <c r="L467" s="38">
        <f>Table2[[#This Row],[Total Cost]]-Table2[[#This Row],[Discount]]</f>
        <v>719625</v>
      </c>
      <c r="M467" s="38">
        <f>Table2[[#This Row],[Total Revenue ]]-Table2[[#This Row],[Discount Amount]]</f>
        <v>607875</v>
      </c>
      <c r="N467" s="38" t="str">
        <f>IF(Table2[[#This Row],[Profit/Loss]]&gt;0,"Profit","Loss")</f>
        <v>Profit</v>
      </c>
    </row>
    <row r="468" spans="1:14" x14ac:dyDescent="0.25">
      <c r="A468">
        <v>467</v>
      </c>
      <c r="B468" t="s">
        <v>657</v>
      </c>
      <c r="C468">
        <v>29</v>
      </c>
      <c r="D4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68" t="s">
        <v>192</v>
      </c>
      <c r="F468">
        <v>1082</v>
      </c>
      <c r="G468">
        <v>128</v>
      </c>
      <c r="H468">
        <v>356</v>
      </c>
      <c r="I468">
        <f>Table2[[#This Row],[Quantity]]*Table2[[#This Row],[Cost]]</f>
        <v>138496</v>
      </c>
      <c r="J468">
        <f>Table2[[#This Row],[Quantity]]*Table2[[#This Row],[Price]]</f>
        <v>385192</v>
      </c>
      <c r="K468">
        <f>IF(Table2[[#This Row],[Quantity]]&lt;1000,0,IF(Table2[[#This Row],[Quantity]]&gt;1000,Table2[[#This Row],[Quantity]]*15%,IF(Table2[[#This Row],[Quantity]]&gt;1500,Table2[[#This Row],[Quantity]]*20%,Table2[[#This Row],[Quantity]]*25%)))</f>
        <v>162.29999999999998</v>
      </c>
      <c r="L468" s="38">
        <f>Table2[[#This Row],[Total Cost]]-Table2[[#This Row],[Discount]]</f>
        <v>138333.70000000001</v>
      </c>
      <c r="M468" s="38">
        <f>Table2[[#This Row],[Total Revenue ]]-Table2[[#This Row],[Discount Amount]]</f>
        <v>246858.3</v>
      </c>
      <c r="N468" s="38" t="str">
        <f>IF(Table2[[#This Row],[Profit/Loss]]&gt;0,"Profit","Loss")</f>
        <v>Profit</v>
      </c>
    </row>
    <row r="469" spans="1:14" x14ac:dyDescent="0.25">
      <c r="A469">
        <v>468</v>
      </c>
      <c r="B469" t="s">
        <v>658</v>
      </c>
      <c r="C469">
        <v>62</v>
      </c>
      <c r="D4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69" t="s">
        <v>190</v>
      </c>
      <c r="F469">
        <v>2257</v>
      </c>
      <c r="G469">
        <v>288</v>
      </c>
      <c r="H469">
        <v>476</v>
      </c>
      <c r="I469">
        <f>Table2[[#This Row],[Quantity]]*Table2[[#This Row],[Cost]]</f>
        <v>650016</v>
      </c>
      <c r="J469">
        <f>Table2[[#This Row],[Quantity]]*Table2[[#This Row],[Price]]</f>
        <v>1074332</v>
      </c>
      <c r="K469">
        <f>IF(Table2[[#This Row],[Quantity]]&lt;1000,0,IF(Table2[[#This Row],[Quantity]]&gt;1000,Table2[[#This Row],[Quantity]]*15%,IF(Table2[[#This Row],[Quantity]]&gt;1500,Table2[[#This Row],[Quantity]]*20%,Table2[[#This Row],[Quantity]]*25%)))</f>
        <v>338.55</v>
      </c>
      <c r="L469" s="38">
        <f>Table2[[#This Row],[Total Cost]]-Table2[[#This Row],[Discount]]</f>
        <v>649677.44999999995</v>
      </c>
      <c r="M469" s="38">
        <f>Table2[[#This Row],[Total Revenue ]]-Table2[[#This Row],[Discount Amount]]</f>
        <v>424654.55000000005</v>
      </c>
      <c r="N469" s="38" t="str">
        <f>IF(Table2[[#This Row],[Profit/Loss]]&gt;0,"Profit","Loss")</f>
        <v>Profit</v>
      </c>
    </row>
    <row r="470" spans="1:14" x14ac:dyDescent="0.25">
      <c r="A470">
        <v>469</v>
      </c>
      <c r="B470" t="s">
        <v>659</v>
      </c>
      <c r="C470">
        <v>22</v>
      </c>
      <c r="D4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70" t="s">
        <v>192</v>
      </c>
      <c r="F470">
        <v>1524</v>
      </c>
      <c r="G470">
        <v>273</v>
      </c>
      <c r="H470">
        <v>533</v>
      </c>
      <c r="I470">
        <f>Table2[[#This Row],[Quantity]]*Table2[[#This Row],[Cost]]</f>
        <v>416052</v>
      </c>
      <c r="J470">
        <f>Table2[[#This Row],[Quantity]]*Table2[[#This Row],[Price]]</f>
        <v>812292</v>
      </c>
      <c r="K470">
        <f>IF(Table2[[#This Row],[Quantity]]&lt;1000,0,IF(Table2[[#This Row],[Quantity]]&gt;1000,Table2[[#This Row],[Quantity]]*15%,IF(Table2[[#This Row],[Quantity]]&gt;1500,Table2[[#This Row],[Quantity]]*20%,Table2[[#This Row],[Quantity]]*25%)))</f>
        <v>228.6</v>
      </c>
      <c r="L470" s="38">
        <f>Table2[[#This Row],[Total Cost]]-Table2[[#This Row],[Discount]]</f>
        <v>415823.4</v>
      </c>
      <c r="M470" s="38">
        <f>Table2[[#This Row],[Total Revenue ]]-Table2[[#This Row],[Discount Amount]]</f>
        <v>396468.6</v>
      </c>
      <c r="N470" s="38" t="str">
        <f>IF(Table2[[#This Row],[Profit/Loss]]&gt;0,"Profit","Loss")</f>
        <v>Profit</v>
      </c>
    </row>
    <row r="471" spans="1:14" x14ac:dyDescent="0.25">
      <c r="A471">
        <v>470</v>
      </c>
      <c r="B471" t="s">
        <v>660</v>
      </c>
      <c r="C471">
        <v>46</v>
      </c>
      <c r="D4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71" t="s">
        <v>192</v>
      </c>
      <c r="F471">
        <v>1375</v>
      </c>
      <c r="G471">
        <v>332</v>
      </c>
      <c r="H471">
        <v>240</v>
      </c>
      <c r="I471">
        <f>Table2[[#This Row],[Quantity]]*Table2[[#This Row],[Cost]]</f>
        <v>456500</v>
      </c>
      <c r="J471">
        <f>Table2[[#This Row],[Quantity]]*Table2[[#This Row],[Price]]</f>
        <v>330000</v>
      </c>
      <c r="K471">
        <f>IF(Table2[[#This Row],[Quantity]]&lt;1000,0,IF(Table2[[#This Row],[Quantity]]&gt;1000,Table2[[#This Row],[Quantity]]*15%,IF(Table2[[#This Row],[Quantity]]&gt;1500,Table2[[#This Row],[Quantity]]*20%,Table2[[#This Row],[Quantity]]*25%)))</f>
        <v>206.25</v>
      </c>
      <c r="L471" s="38">
        <f>Table2[[#This Row],[Total Cost]]-Table2[[#This Row],[Discount]]</f>
        <v>456293.75</v>
      </c>
      <c r="M471" s="38">
        <f>Table2[[#This Row],[Total Revenue ]]-Table2[[#This Row],[Discount Amount]]</f>
        <v>-126293.75</v>
      </c>
      <c r="N471" s="38" t="str">
        <f>IF(Table2[[#This Row],[Profit/Loss]]&gt;0,"Profit","Loss")</f>
        <v>Loss</v>
      </c>
    </row>
    <row r="472" spans="1:14" x14ac:dyDescent="0.25">
      <c r="A472">
        <v>471</v>
      </c>
      <c r="B472" t="s">
        <v>661</v>
      </c>
      <c r="C472">
        <v>44</v>
      </c>
      <c r="D4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72" t="s">
        <v>190</v>
      </c>
      <c r="F472">
        <v>1835</v>
      </c>
      <c r="G472">
        <v>142</v>
      </c>
      <c r="H472">
        <v>459</v>
      </c>
      <c r="I472">
        <f>Table2[[#This Row],[Quantity]]*Table2[[#This Row],[Cost]]</f>
        <v>260570</v>
      </c>
      <c r="J472">
        <f>Table2[[#This Row],[Quantity]]*Table2[[#This Row],[Price]]</f>
        <v>842265</v>
      </c>
      <c r="K472">
        <f>IF(Table2[[#This Row],[Quantity]]&lt;1000,0,IF(Table2[[#This Row],[Quantity]]&gt;1000,Table2[[#This Row],[Quantity]]*15%,IF(Table2[[#This Row],[Quantity]]&gt;1500,Table2[[#This Row],[Quantity]]*20%,Table2[[#This Row],[Quantity]]*25%)))</f>
        <v>275.25</v>
      </c>
      <c r="L472" s="38">
        <f>Table2[[#This Row],[Total Cost]]-Table2[[#This Row],[Discount]]</f>
        <v>260294.75</v>
      </c>
      <c r="M472" s="38">
        <f>Table2[[#This Row],[Total Revenue ]]-Table2[[#This Row],[Discount Amount]]</f>
        <v>581970.25</v>
      </c>
      <c r="N472" s="38" t="str">
        <f>IF(Table2[[#This Row],[Profit/Loss]]&gt;0,"Profit","Loss")</f>
        <v>Profit</v>
      </c>
    </row>
    <row r="473" spans="1:14" x14ac:dyDescent="0.25">
      <c r="A473">
        <v>472</v>
      </c>
      <c r="B473" t="s">
        <v>662</v>
      </c>
      <c r="C473">
        <v>74</v>
      </c>
      <c r="D4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73" t="s">
        <v>192</v>
      </c>
      <c r="F473">
        <v>1507</v>
      </c>
      <c r="G473">
        <v>386</v>
      </c>
      <c r="H473">
        <v>253</v>
      </c>
      <c r="I473">
        <f>Table2[[#This Row],[Quantity]]*Table2[[#This Row],[Cost]]</f>
        <v>581702</v>
      </c>
      <c r="J473">
        <f>Table2[[#This Row],[Quantity]]*Table2[[#This Row],[Price]]</f>
        <v>381271</v>
      </c>
      <c r="K473">
        <f>IF(Table2[[#This Row],[Quantity]]&lt;1000,0,IF(Table2[[#This Row],[Quantity]]&gt;1000,Table2[[#This Row],[Quantity]]*15%,IF(Table2[[#This Row],[Quantity]]&gt;1500,Table2[[#This Row],[Quantity]]*20%,Table2[[#This Row],[Quantity]]*25%)))</f>
        <v>226.04999999999998</v>
      </c>
      <c r="L473" s="38">
        <f>Table2[[#This Row],[Total Cost]]-Table2[[#This Row],[Discount]]</f>
        <v>581475.94999999995</v>
      </c>
      <c r="M473" s="38">
        <f>Table2[[#This Row],[Total Revenue ]]-Table2[[#This Row],[Discount Amount]]</f>
        <v>-200204.94999999995</v>
      </c>
      <c r="N473" s="38" t="str">
        <f>IF(Table2[[#This Row],[Profit/Loss]]&gt;0,"Profit","Loss")</f>
        <v>Loss</v>
      </c>
    </row>
    <row r="474" spans="1:14" x14ac:dyDescent="0.25">
      <c r="A474">
        <v>473</v>
      </c>
      <c r="B474" t="s">
        <v>663</v>
      </c>
      <c r="C474">
        <v>40</v>
      </c>
      <c r="D4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74" t="s">
        <v>192</v>
      </c>
      <c r="F474">
        <v>1755</v>
      </c>
      <c r="G474">
        <v>151</v>
      </c>
      <c r="H474">
        <v>314</v>
      </c>
      <c r="I474">
        <f>Table2[[#This Row],[Quantity]]*Table2[[#This Row],[Cost]]</f>
        <v>265005</v>
      </c>
      <c r="J474">
        <f>Table2[[#This Row],[Quantity]]*Table2[[#This Row],[Price]]</f>
        <v>551070</v>
      </c>
      <c r="K474">
        <f>IF(Table2[[#This Row],[Quantity]]&lt;1000,0,IF(Table2[[#This Row],[Quantity]]&gt;1000,Table2[[#This Row],[Quantity]]*15%,IF(Table2[[#This Row],[Quantity]]&gt;1500,Table2[[#This Row],[Quantity]]*20%,Table2[[#This Row],[Quantity]]*25%)))</f>
        <v>263.25</v>
      </c>
      <c r="L474" s="38">
        <f>Table2[[#This Row],[Total Cost]]-Table2[[#This Row],[Discount]]</f>
        <v>264741.75</v>
      </c>
      <c r="M474" s="38">
        <f>Table2[[#This Row],[Total Revenue ]]-Table2[[#This Row],[Discount Amount]]</f>
        <v>286328.25</v>
      </c>
      <c r="N474" s="38" t="str">
        <f>IF(Table2[[#This Row],[Profit/Loss]]&gt;0,"Profit","Loss")</f>
        <v>Profit</v>
      </c>
    </row>
    <row r="475" spans="1:14" x14ac:dyDescent="0.25">
      <c r="A475">
        <v>474</v>
      </c>
      <c r="B475" t="s">
        <v>664</v>
      </c>
      <c r="C475">
        <v>29</v>
      </c>
      <c r="D4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75" t="s">
        <v>192</v>
      </c>
      <c r="F475">
        <v>1784</v>
      </c>
      <c r="G475">
        <v>291</v>
      </c>
      <c r="H475">
        <v>448</v>
      </c>
      <c r="I475">
        <f>Table2[[#This Row],[Quantity]]*Table2[[#This Row],[Cost]]</f>
        <v>519144</v>
      </c>
      <c r="J475">
        <f>Table2[[#This Row],[Quantity]]*Table2[[#This Row],[Price]]</f>
        <v>799232</v>
      </c>
      <c r="K475">
        <f>IF(Table2[[#This Row],[Quantity]]&lt;1000,0,IF(Table2[[#This Row],[Quantity]]&gt;1000,Table2[[#This Row],[Quantity]]*15%,IF(Table2[[#This Row],[Quantity]]&gt;1500,Table2[[#This Row],[Quantity]]*20%,Table2[[#This Row],[Quantity]]*25%)))</f>
        <v>267.59999999999997</v>
      </c>
      <c r="L475" s="38">
        <f>Table2[[#This Row],[Total Cost]]-Table2[[#This Row],[Discount]]</f>
        <v>518876.4</v>
      </c>
      <c r="M475" s="38">
        <f>Table2[[#This Row],[Total Revenue ]]-Table2[[#This Row],[Discount Amount]]</f>
        <v>280355.59999999998</v>
      </c>
      <c r="N475" s="38" t="str">
        <f>IF(Table2[[#This Row],[Profit/Loss]]&gt;0,"Profit","Loss")</f>
        <v>Profit</v>
      </c>
    </row>
    <row r="476" spans="1:14" x14ac:dyDescent="0.25">
      <c r="A476">
        <v>475</v>
      </c>
      <c r="B476" t="s">
        <v>665</v>
      </c>
      <c r="C476">
        <v>62</v>
      </c>
      <c r="D4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76" t="s">
        <v>192</v>
      </c>
      <c r="F476">
        <v>1325</v>
      </c>
      <c r="G476">
        <v>355</v>
      </c>
      <c r="H476">
        <v>307</v>
      </c>
      <c r="I476">
        <f>Table2[[#This Row],[Quantity]]*Table2[[#This Row],[Cost]]</f>
        <v>470375</v>
      </c>
      <c r="J476">
        <f>Table2[[#This Row],[Quantity]]*Table2[[#This Row],[Price]]</f>
        <v>406775</v>
      </c>
      <c r="K476">
        <f>IF(Table2[[#This Row],[Quantity]]&lt;1000,0,IF(Table2[[#This Row],[Quantity]]&gt;1000,Table2[[#This Row],[Quantity]]*15%,IF(Table2[[#This Row],[Quantity]]&gt;1500,Table2[[#This Row],[Quantity]]*20%,Table2[[#This Row],[Quantity]]*25%)))</f>
        <v>198.75</v>
      </c>
      <c r="L476" s="38">
        <f>Table2[[#This Row],[Total Cost]]-Table2[[#This Row],[Discount]]</f>
        <v>470176.25</v>
      </c>
      <c r="M476" s="38">
        <f>Table2[[#This Row],[Total Revenue ]]-Table2[[#This Row],[Discount Amount]]</f>
        <v>-63401.25</v>
      </c>
      <c r="N476" s="38" t="str">
        <f>IF(Table2[[#This Row],[Profit/Loss]]&gt;0,"Profit","Loss")</f>
        <v>Loss</v>
      </c>
    </row>
    <row r="477" spans="1:14" x14ac:dyDescent="0.25">
      <c r="A477">
        <v>476</v>
      </c>
      <c r="B477" t="s">
        <v>666</v>
      </c>
      <c r="C477">
        <v>22</v>
      </c>
      <c r="D4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77" t="s">
        <v>192</v>
      </c>
      <c r="F477">
        <v>1501</v>
      </c>
      <c r="G477">
        <v>222</v>
      </c>
      <c r="H477">
        <v>327</v>
      </c>
      <c r="I477">
        <f>Table2[[#This Row],[Quantity]]*Table2[[#This Row],[Cost]]</f>
        <v>333222</v>
      </c>
      <c r="J477">
        <f>Table2[[#This Row],[Quantity]]*Table2[[#This Row],[Price]]</f>
        <v>490827</v>
      </c>
      <c r="K477">
        <f>IF(Table2[[#This Row],[Quantity]]&lt;1000,0,IF(Table2[[#This Row],[Quantity]]&gt;1000,Table2[[#This Row],[Quantity]]*15%,IF(Table2[[#This Row],[Quantity]]&gt;1500,Table2[[#This Row],[Quantity]]*20%,Table2[[#This Row],[Quantity]]*25%)))</f>
        <v>225.15</v>
      </c>
      <c r="L477" s="38">
        <f>Table2[[#This Row],[Total Cost]]-Table2[[#This Row],[Discount]]</f>
        <v>332996.84999999998</v>
      </c>
      <c r="M477" s="38">
        <f>Table2[[#This Row],[Total Revenue ]]-Table2[[#This Row],[Discount Amount]]</f>
        <v>157830.15000000002</v>
      </c>
      <c r="N477" s="38" t="str">
        <f>IF(Table2[[#This Row],[Profit/Loss]]&gt;0,"Profit","Loss")</f>
        <v>Profit</v>
      </c>
    </row>
    <row r="478" spans="1:14" x14ac:dyDescent="0.25">
      <c r="A478">
        <v>477</v>
      </c>
      <c r="B478" t="s">
        <v>667</v>
      </c>
      <c r="C478">
        <v>60</v>
      </c>
      <c r="D4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78" t="s">
        <v>192</v>
      </c>
      <c r="F478">
        <v>2249</v>
      </c>
      <c r="G478">
        <v>392</v>
      </c>
      <c r="H478">
        <v>459</v>
      </c>
      <c r="I478">
        <f>Table2[[#This Row],[Quantity]]*Table2[[#This Row],[Cost]]</f>
        <v>881608</v>
      </c>
      <c r="J478">
        <f>Table2[[#This Row],[Quantity]]*Table2[[#This Row],[Price]]</f>
        <v>1032291</v>
      </c>
      <c r="K478">
        <f>IF(Table2[[#This Row],[Quantity]]&lt;1000,0,IF(Table2[[#This Row],[Quantity]]&gt;1000,Table2[[#This Row],[Quantity]]*15%,IF(Table2[[#This Row],[Quantity]]&gt;1500,Table2[[#This Row],[Quantity]]*20%,Table2[[#This Row],[Quantity]]*25%)))</f>
        <v>337.34999999999997</v>
      </c>
      <c r="L478" s="38">
        <f>Table2[[#This Row],[Total Cost]]-Table2[[#This Row],[Discount]]</f>
        <v>881270.65</v>
      </c>
      <c r="M478" s="38">
        <f>Table2[[#This Row],[Total Revenue ]]-Table2[[#This Row],[Discount Amount]]</f>
        <v>151020.34999999998</v>
      </c>
      <c r="N478" s="38" t="str">
        <f>IF(Table2[[#This Row],[Profit/Loss]]&gt;0,"Profit","Loss")</f>
        <v>Profit</v>
      </c>
    </row>
    <row r="479" spans="1:14" x14ac:dyDescent="0.25">
      <c r="A479">
        <v>478</v>
      </c>
      <c r="B479" t="s">
        <v>668</v>
      </c>
      <c r="C479">
        <v>21</v>
      </c>
      <c r="D4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79" t="s">
        <v>192</v>
      </c>
      <c r="F479">
        <v>1298</v>
      </c>
      <c r="G479">
        <v>243</v>
      </c>
      <c r="H479">
        <v>415</v>
      </c>
      <c r="I479">
        <f>Table2[[#This Row],[Quantity]]*Table2[[#This Row],[Cost]]</f>
        <v>315414</v>
      </c>
      <c r="J479">
        <f>Table2[[#This Row],[Quantity]]*Table2[[#This Row],[Price]]</f>
        <v>538670</v>
      </c>
      <c r="K479">
        <f>IF(Table2[[#This Row],[Quantity]]&lt;1000,0,IF(Table2[[#This Row],[Quantity]]&gt;1000,Table2[[#This Row],[Quantity]]*15%,IF(Table2[[#This Row],[Quantity]]&gt;1500,Table2[[#This Row],[Quantity]]*20%,Table2[[#This Row],[Quantity]]*25%)))</f>
        <v>194.7</v>
      </c>
      <c r="L479" s="38">
        <f>Table2[[#This Row],[Total Cost]]-Table2[[#This Row],[Discount]]</f>
        <v>315219.3</v>
      </c>
      <c r="M479" s="38">
        <f>Table2[[#This Row],[Total Revenue ]]-Table2[[#This Row],[Discount Amount]]</f>
        <v>223450.7</v>
      </c>
      <c r="N479" s="38" t="str">
        <f>IF(Table2[[#This Row],[Profit/Loss]]&gt;0,"Profit","Loss")</f>
        <v>Profit</v>
      </c>
    </row>
    <row r="480" spans="1:14" x14ac:dyDescent="0.25">
      <c r="A480">
        <v>479</v>
      </c>
      <c r="B480" t="s">
        <v>669</v>
      </c>
      <c r="C480">
        <v>81</v>
      </c>
      <c r="D4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80" t="s">
        <v>190</v>
      </c>
      <c r="F480">
        <v>1340</v>
      </c>
      <c r="G480">
        <v>299</v>
      </c>
      <c r="H480">
        <v>488</v>
      </c>
      <c r="I480">
        <f>Table2[[#This Row],[Quantity]]*Table2[[#This Row],[Cost]]</f>
        <v>400660</v>
      </c>
      <c r="J480">
        <f>Table2[[#This Row],[Quantity]]*Table2[[#This Row],[Price]]</f>
        <v>653920</v>
      </c>
      <c r="K480">
        <f>IF(Table2[[#This Row],[Quantity]]&lt;1000,0,IF(Table2[[#This Row],[Quantity]]&gt;1000,Table2[[#This Row],[Quantity]]*15%,IF(Table2[[#This Row],[Quantity]]&gt;1500,Table2[[#This Row],[Quantity]]*20%,Table2[[#This Row],[Quantity]]*25%)))</f>
        <v>201</v>
      </c>
      <c r="L480" s="38">
        <f>Table2[[#This Row],[Total Cost]]-Table2[[#This Row],[Discount]]</f>
        <v>400459</v>
      </c>
      <c r="M480" s="38">
        <f>Table2[[#This Row],[Total Revenue ]]-Table2[[#This Row],[Discount Amount]]</f>
        <v>253461</v>
      </c>
      <c r="N480" s="38" t="str">
        <f>IF(Table2[[#This Row],[Profit/Loss]]&gt;0,"Profit","Loss")</f>
        <v>Profit</v>
      </c>
    </row>
    <row r="481" spans="1:14" x14ac:dyDescent="0.25">
      <c r="A481">
        <v>480</v>
      </c>
      <c r="B481" t="s">
        <v>670</v>
      </c>
      <c r="C481">
        <v>62</v>
      </c>
      <c r="D4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81" t="s">
        <v>190</v>
      </c>
      <c r="F481">
        <v>1024</v>
      </c>
      <c r="G481">
        <v>133</v>
      </c>
      <c r="H481">
        <v>231</v>
      </c>
      <c r="I481">
        <f>Table2[[#This Row],[Quantity]]*Table2[[#This Row],[Cost]]</f>
        <v>136192</v>
      </c>
      <c r="J481">
        <f>Table2[[#This Row],[Quantity]]*Table2[[#This Row],[Price]]</f>
        <v>236544</v>
      </c>
      <c r="K481">
        <f>IF(Table2[[#This Row],[Quantity]]&lt;1000,0,IF(Table2[[#This Row],[Quantity]]&gt;1000,Table2[[#This Row],[Quantity]]*15%,IF(Table2[[#This Row],[Quantity]]&gt;1500,Table2[[#This Row],[Quantity]]*20%,Table2[[#This Row],[Quantity]]*25%)))</f>
        <v>153.6</v>
      </c>
      <c r="L481" s="38">
        <f>Table2[[#This Row],[Total Cost]]-Table2[[#This Row],[Discount]]</f>
        <v>136038.39999999999</v>
      </c>
      <c r="M481" s="38">
        <f>Table2[[#This Row],[Total Revenue ]]-Table2[[#This Row],[Discount Amount]]</f>
        <v>100505.60000000001</v>
      </c>
      <c r="N481" s="38" t="str">
        <f>IF(Table2[[#This Row],[Profit/Loss]]&gt;0,"Profit","Loss")</f>
        <v>Profit</v>
      </c>
    </row>
    <row r="482" spans="1:14" x14ac:dyDescent="0.25">
      <c r="A482">
        <v>481</v>
      </c>
      <c r="B482" t="s">
        <v>671</v>
      </c>
      <c r="C482">
        <v>17</v>
      </c>
      <c r="D4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82" t="s">
        <v>190</v>
      </c>
      <c r="F482">
        <v>1012</v>
      </c>
      <c r="G482">
        <v>318</v>
      </c>
      <c r="H482">
        <v>381</v>
      </c>
      <c r="I482">
        <f>Table2[[#This Row],[Quantity]]*Table2[[#This Row],[Cost]]</f>
        <v>321816</v>
      </c>
      <c r="J482">
        <f>Table2[[#This Row],[Quantity]]*Table2[[#This Row],[Price]]</f>
        <v>385572</v>
      </c>
      <c r="K482">
        <f>IF(Table2[[#This Row],[Quantity]]&lt;1000,0,IF(Table2[[#This Row],[Quantity]]&gt;1000,Table2[[#This Row],[Quantity]]*15%,IF(Table2[[#This Row],[Quantity]]&gt;1500,Table2[[#This Row],[Quantity]]*20%,Table2[[#This Row],[Quantity]]*25%)))</f>
        <v>151.79999999999998</v>
      </c>
      <c r="L482" s="38">
        <f>Table2[[#This Row],[Total Cost]]-Table2[[#This Row],[Discount]]</f>
        <v>321664.2</v>
      </c>
      <c r="M482" s="38">
        <f>Table2[[#This Row],[Total Revenue ]]-Table2[[#This Row],[Discount Amount]]</f>
        <v>63907.799999999988</v>
      </c>
      <c r="N482" s="38" t="str">
        <f>IF(Table2[[#This Row],[Profit/Loss]]&gt;0,"Profit","Loss")</f>
        <v>Profit</v>
      </c>
    </row>
    <row r="483" spans="1:14" x14ac:dyDescent="0.25">
      <c r="A483">
        <v>482</v>
      </c>
      <c r="B483" t="s">
        <v>672</v>
      </c>
      <c r="C483">
        <v>68</v>
      </c>
      <c r="D4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83" t="s">
        <v>190</v>
      </c>
      <c r="F483">
        <v>1239</v>
      </c>
      <c r="G483">
        <v>191</v>
      </c>
      <c r="H483">
        <v>226</v>
      </c>
      <c r="I483">
        <f>Table2[[#This Row],[Quantity]]*Table2[[#This Row],[Cost]]</f>
        <v>236649</v>
      </c>
      <c r="J483">
        <f>Table2[[#This Row],[Quantity]]*Table2[[#This Row],[Price]]</f>
        <v>280014</v>
      </c>
      <c r="K483">
        <f>IF(Table2[[#This Row],[Quantity]]&lt;1000,0,IF(Table2[[#This Row],[Quantity]]&gt;1000,Table2[[#This Row],[Quantity]]*15%,IF(Table2[[#This Row],[Quantity]]&gt;1500,Table2[[#This Row],[Quantity]]*20%,Table2[[#This Row],[Quantity]]*25%)))</f>
        <v>185.85</v>
      </c>
      <c r="L483" s="38">
        <f>Table2[[#This Row],[Total Cost]]-Table2[[#This Row],[Discount]]</f>
        <v>236463.15</v>
      </c>
      <c r="M483" s="38">
        <f>Table2[[#This Row],[Total Revenue ]]-Table2[[#This Row],[Discount Amount]]</f>
        <v>43550.850000000006</v>
      </c>
      <c r="N483" s="38" t="str">
        <f>IF(Table2[[#This Row],[Profit/Loss]]&gt;0,"Profit","Loss")</f>
        <v>Profit</v>
      </c>
    </row>
    <row r="484" spans="1:14" x14ac:dyDescent="0.25">
      <c r="A484">
        <v>483</v>
      </c>
      <c r="B484" t="s">
        <v>673</v>
      </c>
      <c r="C484">
        <v>60</v>
      </c>
      <c r="D4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84" t="s">
        <v>192</v>
      </c>
      <c r="F484">
        <v>2218</v>
      </c>
      <c r="G484">
        <v>384</v>
      </c>
      <c r="H484">
        <v>443</v>
      </c>
      <c r="I484">
        <f>Table2[[#This Row],[Quantity]]*Table2[[#This Row],[Cost]]</f>
        <v>851712</v>
      </c>
      <c r="J484">
        <f>Table2[[#This Row],[Quantity]]*Table2[[#This Row],[Price]]</f>
        <v>982574</v>
      </c>
      <c r="K484">
        <f>IF(Table2[[#This Row],[Quantity]]&lt;1000,0,IF(Table2[[#This Row],[Quantity]]&gt;1000,Table2[[#This Row],[Quantity]]*15%,IF(Table2[[#This Row],[Quantity]]&gt;1500,Table2[[#This Row],[Quantity]]*20%,Table2[[#This Row],[Quantity]]*25%)))</f>
        <v>332.7</v>
      </c>
      <c r="L484" s="38">
        <f>Table2[[#This Row],[Total Cost]]-Table2[[#This Row],[Discount]]</f>
        <v>851379.3</v>
      </c>
      <c r="M484" s="38">
        <f>Table2[[#This Row],[Total Revenue ]]-Table2[[#This Row],[Discount Amount]]</f>
        <v>131194.69999999995</v>
      </c>
      <c r="N484" s="38" t="str">
        <f>IF(Table2[[#This Row],[Profit/Loss]]&gt;0,"Profit","Loss")</f>
        <v>Profit</v>
      </c>
    </row>
    <row r="485" spans="1:14" x14ac:dyDescent="0.25">
      <c r="A485">
        <v>484</v>
      </c>
      <c r="B485" t="s">
        <v>674</v>
      </c>
      <c r="C485">
        <v>77</v>
      </c>
      <c r="D4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85" t="s">
        <v>190</v>
      </c>
      <c r="F485">
        <v>2217</v>
      </c>
      <c r="G485">
        <v>104</v>
      </c>
      <c r="H485">
        <v>360</v>
      </c>
      <c r="I485">
        <f>Table2[[#This Row],[Quantity]]*Table2[[#This Row],[Cost]]</f>
        <v>230568</v>
      </c>
      <c r="J485">
        <f>Table2[[#This Row],[Quantity]]*Table2[[#This Row],[Price]]</f>
        <v>798120</v>
      </c>
      <c r="K485">
        <f>IF(Table2[[#This Row],[Quantity]]&lt;1000,0,IF(Table2[[#This Row],[Quantity]]&gt;1000,Table2[[#This Row],[Quantity]]*15%,IF(Table2[[#This Row],[Quantity]]&gt;1500,Table2[[#This Row],[Quantity]]*20%,Table2[[#This Row],[Quantity]]*25%)))</f>
        <v>332.55</v>
      </c>
      <c r="L485" s="38">
        <f>Table2[[#This Row],[Total Cost]]-Table2[[#This Row],[Discount]]</f>
        <v>230235.45</v>
      </c>
      <c r="M485" s="38">
        <f>Table2[[#This Row],[Total Revenue ]]-Table2[[#This Row],[Discount Amount]]</f>
        <v>567884.55000000005</v>
      </c>
      <c r="N485" s="38" t="str">
        <f>IF(Table2[[#This Row],[Profit/Loss]]&gt;0,"Profit","Loss")</f>
        <v>Profit</v>
      </c>
    </row>
    <row r="486" spans="1:14" x14ac:dyDescent="0.25">
      <c r="A486">
        <v>485</v>
      </c>
      <c r="B486" t="s">
        <v>675</v>
      </c>
      <c r="C486">
        <v>32</v>
      </c>
      <c r="D4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486" t="s">
        <v>192</v>
      </c>
      <c r="F486">
        <v>1168</v>
      </c>
      <c r="G486">
        <v>311</v>
      </c>
      <c r="H486">
        <v>234</v>
      </c>
      <c r="I486">
        <f>Table2[[#This Row],[Quantity]]*Table2[[#This Row],[Cost]]</f>
        <v>363248</v>
      </c>
      <c r="J486">
        <f>Table2[[#This Row],[Quantity]]*Table2[[#This Row],[Price]]</f>
        <v>273312</v>
      </c>
      <c r="K486">
        <f>IF(Table2[[#This Row],[Quantity]]&lt;1000,0,IF(Table2[[#This Row],[Quantity]]&gt;1000,Table2[[#This Row],[Quantity]]*15%,IF(Table2[[#This Row],[Quantity]]&gt;1500,Table2[[#This Row],[Quantity]]*20%,Table2[[#This Row],[Quantity]]*25%)))</f>
        <v>175.2</v>
      </c>
      <c r="L486" s="38">
        <f>Table2[[#This Row],[Total Cost]]-Table2[[#This Row],[Discount]]</f>
        <v>363072.8</v>
      </c>
      <c r="M486" s="38">
        <f>Table2[[#This Row],[Total Revenue ]]-Table2[[#This Row],[Discount Amount]]</f>
        <v>-89760.799999999988</v>
      </c>
      <c r="N486" s="38" t="str">
        <f>IF(Table2[[#This Row],[Profit/Loss]]&gt;0,"Profit","Loss")</f>
        <v>Loss</v>
      </c>
    </row>
    <row r="487" spans="1:14" x14ac:dyDescent="0.25">
      <c r="A487">
        <v>486</v>
      </c>
      <c r="B487" t="s">
        <v>676</v>
      </c>
      <c r="C487">
        <v>47</v>
      </c>
      <c r="D4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87" t="s">
        <v>192</v>
      </c>
      <c r="F487">
        <v>1457</v>
      </c>
      <c r="G487">
        <v>296</v>
      </c>
      <c r="H487">
        <v>358</v>
      </c>
      <c r="I487">
        <f>Table2[[#This Row],[Quantity]]*Table2[[#This Row],[Cost]]</f>
        <v>431272</v>
      </c>
      <c r="J487">
        <f>Table2[[#This Row],[Quantity]]*Table2[[#This Row],[Price]]</f>
        <v>521606</v>
      </c>
      <c r="K487">
        <f>IF(Table2[[#This Row],[Quantity]]&lt;1000,0,IF(Table2[[#This Row],[Quantity]]&gt;1000,Table2[[#This Row],[Quantity]]*15%,IF(Table2[[#This Row],[Quantity]]&gt;1500,Table2[[#This Row],[Quantity]]*20%,Table2[[#This Row],[Quantity]]*25%)))</f>
        <v>218.54999999999998</v>
      </c>
      <c r="L487" s="38">
        <f>Table2[[#This Row],[Total Cost]]-Table2[[#This Row],[Discount]]</f>
        <v>431053.45</v>
      </c>
      <c r="M487" s="38">
        <f>Table2[[#This Row],[Total Revenue ]]-Table2[[#This Row],[Discount Amount]]</f>
        <v>90552.549999999988</v>
      </c>
      <c r="N487" s="38" t="str">
        <f>IF(Table2[[#This Row],[Profit/Loss]]&gt;0,"Profit","Loss")</f>
        <v>Profit</v>
      </c>
    </row>
    <row r="488" spans="1:14" x14ac:dyDescent="0.25">
      <c r="A488">
        <v>487</v>
      </c>
      <c r="B488" t="s">
        <v>677</v>
      </c>
      <c r="C488">
        <v>76</v>
      </c>
      <c r="D4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488" t="s">
        <v>192</v>
      </c>
      <c r="F488">
        <v>1568</v>
      </c>
      <c r="G488">
        <v>255</v>
      </c>
      <c r="H488">
        <v>324</v>
      </c>
      <c r="I488">
        <f>Table2[[#This Row],[Quantity]]*Table2[[#This Row],[Cost]]</f>
        <v>399840</v>
      </c>
      <c r="J488">
        <f>Table2[[#This Row],[Quantity]]*Table2[[#This Row],[Price]]</f>
        <v>508032</v>
      </c>
      <c r="K488">
        <f>IF(Table2[[#This Row],[Quantity]]&lt;1000,0,IF(Table2[[#This Row],[Quantity]]&gt;1000,Table2[[#This Row],[Quantity]]*15%,IF(Table2[[#This Row],[Quantity]]&gt;1500,Table2[[#This Row],[Quantity]]*20%,Table2[[#This Row],[Quantity]]*25%)))</f>
        <v>235.2</v>
      </c>
      <c r="L488" s="38">
        <f>Table2[[#This Row],[Total Cost]]-Table2[[#This Row],[Discount]]</f>
        <v>399604.8</v>
      </c>
      <c r="M488" s="38">
        <f>Table2[[#This Row],[Total Revenue ]]-Table2[[#This Row],[Discount Amount]]</f>
        <v>108427.20000000001</v>
      </c>
      <c r="N488" s="38" t="str">
        <f>IF(Table2[[#This Row],[Profit/Loss]]&gt;0,"Profit","Loss")</f>
        <v>Profit</v>
      </c>
    </row>
    <row r="489" spans="1:14" x14ac:dyDescent="0.25">
      <c r="A489">
        <v>488</v>
      </c>
      <c r="B489" t="s">
        <v>678</v>
      </c>
      <c r="C489">
        <v>55</v>
      </c>
      <c r="D4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89" t="s">
        <v>192</v>
      </c>
      <c r="F489">
        <v>1282</v>
      </c>
      <c r="G489">
        <v>345</v>
      </c>
      <c r="H489">
        <v>523</v>
      </c>
      <c r="I489">
        <f>Table2[[#This Row],[Quantity]]*Table2[[#This Row],[Cost]]</f>
        <v>442290</v>
      </c>
      <c r="J489">
        <f>Table2[[#This Row],[Quantity]]*Table2[[#This Row],[Price]]</f>
        <v>670486</v>
      </c>
      <c r="K489">
        <f>IF(Table2[[#This Row],[Quantity]]&lt;1000,0,IF(Table2[[#This Row],[Quantity]]&gt;1000,Table2[[#This Row],[Quantity]]*15%,IF(Table2[[#This Row],[Quantity]]&gt;1500,Table2[[#This Row],[Quantity]]*20%,Table2[[#This Row],[Quantity]]*25%)))</f>
        <v>192.29999999999998</v>
      </c>
      <c r="L489" s="38">
        <f>Table2[[#This Row],[Total Cost]]-Table2[[#This Row],[Discount]]</f>
        <v>442097.7</v>
      </c>
      <c r="M489" s="38">
        <f>Table2[[#This Row],[Total Revenue ]]-Table2[[#This Row],[Discount Amount]]</f>
        <v>228388.3</v>
      </c>
      <c r="N489" s="38" t="str">
        <f>IF(Table2[[#This Row],[Profit/Loss]]&gt;0,"Profit","Loss")</f>
        <v>Profit</v>
      </c>
    </row>
    <row r="490" spans="1:14" x14ac:dyDescent="0.25">
      <c r="A490">
        <v>489</v>
      </c>
      <c r="B490" t="s">
        <v>679</v>
      </c>
      <c r="C490">
        <v>51</v>
      </c>
      <c r="D4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90" t="s">
        <v>192</v>
      </c>
      <c r="F490">
        <v>2118</v>
      </c>
      <c r="G490">
        <v>322</v>
      </c>
      <c r="H490">
        <v>356</v>
      </c>
      <c r="I490">
        <f>Table2[[#This Row],[Quantity]]*Table2[[#This Row],[Cost]]</f>
        <v>681996</v>
      </c>
      <c r="J490">
        <f>Table2[[#This Row],[Quantity]]*Table2[[#This Row],[Price]]</f>
        <v>754008</v>
      </c>
      <c r="K490">
        <f>IF(Table2[[#This Row],[Quantity]]&lt;1000,0,IF(Table2[[#This Row],[Quantity]]&gt;1000,Table2[[#This Row],[Quantity]]*15%,IF(Table2[[#This Row],[Quantity]]&gt;1500,Table2[[#This Row],[Quantity]]*20%,Table2[[#This Row],[Quantity]]*25%)))</f>
        <v>317.7</v>
      </c>
      <c r="L490" s="38">
        <f>Table2[[#This Row],[Total Cost]]-Table2[[#This Row],[Discount]]</f>
        <v>681678.3</v>
      </c>
      <c r="M490" s="38">
        <f>Table2[[#This Row],[Total Revenue ]]-Table2[[#This Row],[Discount Amount]]</f>
        <v>72329.699999999953</v>
      </c>
      <c r="N490" s="38" t="str">
        <f>IF(Table2[[#This Row],[Profit/Loss]]&gt;0,"Profit","Loss")</f>
        <v>Profit</v>
      </c>
    </row>
    <row r="491" spans="1:14" x14ac:dyDescent="0.25">
      <c r="A491">
        <v>490</v>
      </c>
      <c r="B491" t="s">
        <v>680</v>
      </c>
      <c r="C491">
        <v>49</v>
      </c>
      <c r="D4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91" t="s">
        <v>190</v>
      </c>
      <c r="F491">
        <v>1201</v>
      </c>
      <c r="G491">
        <v>321</v>
      </c>
      <c r="H491">
        <v>321</v>
      </c>
      <c r="I491">
        <f>Table2[[#This Row],[Quantity]]*Table2[[#This Row],[Cost]]</f>
        <v>385521</v>
      </c>
      <c r="J491">
        <f>Table2[[#This Row],[Quantity]]*Table2[[#This Row],[Price]]</f>
        <v>385521</v>
      </c>
      <c r="K491">
        <f>IF(Table2[[#This Row],[Quantity]]&lt;1000,0,IF(Table2[[#This Row],[Quantity]]&gt;1000,Table2[[#This Row],[Quantity]]*15%,IF(Table2[[#This Row],[Quantity]]&gt;1500,Table2[[#This Row],[Quantity]]*20%,Table2[[#This Row],[Quantity]]*25%)))</f>
        <v>180.15</v>
      </c>
      <c r="L491" s="38">
        <f>Table2[[#This Row],[Total Cost]]-Table2[[#This Row],[Discount]]</f>
        <v>385340.85</v>
      </c>
      <c r="M491" s="38">
        <f>Table2[[#This Row],[Total Revenue ]]-Table2[[#This Row],[Discount Amount]]</f>
        <v>180.15000000002328</v>
      </c>
      <c r="N491" s="38" t="str">
        <f>IF(Table2[[#This Row],[Profit/Loss]]&gt;0,"Profit","Loss")</f>
        <v>Profit</v>
      </c>
    </row>
    <row r="492" spans="1:14" x14ac:dyDescent="0.25">
      <c r="A492">
        <v>491</v>
      </c>
      <c r="B492" t="s">
        <v>681</v>
      </c>
      <c r="C492">
        <v>18</v>
      </c>
      <c r="D4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92" t="s">
        <v>192</v>
      </c>
      <c r="F492">
        <v>2009</v>
      </c>
      <c r="G492">
        <v>146</v>
      </c>
      <c r="H492">
        <v>478</v>
      </c>
      <c r="I492">
        <f>Table2[[#This Row],[Quantity]]*Table2[[#This Row],[Cost]]</f>
        <v>293314</v>
      </c>
      <c r="J492">
        <f>Table2[[#This Row],[Quantity]]*Table2[[#This Row],[Price]]</f>
        <v>960302</v>
      </c>
      <c r="K492">
        <f>IF(Table2[[#This Row],[Quantity]]&lt;1000,0,IF(Table2[[#This Row],[Quantity]]&gt;1000,Table2[[#This Row],[Quantity]]*15%,IF(Table2[[#This Row],[Quantity]]&gt;1500,Table2[[#This Row],[Quantity]]*20%,Table2[[#This Row],[Quantity]]*25%)))</f>
        <v>301.34999999999997</v>
      </c>
      <c r="L492" s="38">
        <f>Table2[[#This Row],[Total Cost]]-Table2[[#This Row],[Discount]]</f>
        <v>293012.65000000002</v>
      </c>
      <c r="M492" s="38">
        <f>Table2[[#This Row],[Total Revenue ]]-Table2[[#This Row],[Discount Amount]]</f>
        <v>667289.35</v>
      </c>
      <c r="N492" s="38" t="str">
        <f>IF(Table2[[#This Row],[Profit/Loss]]&gt;0,"Profit","Loss")</f>
        <v>Profit</v>
      </c>
    </row>
    <row r="493" spans="1:14" x14ac:dyDescent="0.25">
      <c r="A493">
        <v>492</v>
      </c>
      <c r="B493" t="s">
        <v>682</v>
      </c>
      <c r="C493">
        <v>15</v>
      </c>
      <c r="D4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93" t="s">
        <v>190</v>
      </c>
      <c r="F493">
        <v>2162</v>
      </c>
      <c r="G493">
        <v>311</v>
      </c>
      <c r="H493">
        <v>359</v>
      </c>
      <c r="I493">
        <f>Table2[[#This Row],[Quantity]]*Table2[[#This Row],[Cost]]</f>
        <v>672382</v>
      </c>
      <c r="J493">
        <f>Table2[[#This Row],[Quantity]]*Table2[[#This Row],[Price]]</f>
        <v>776158</v>
      </c>
      <c r="K493">
        <f>IF(Table2[[#This Row],[Quantity]]&lt;1000,0,IF(Table2[[#This Row],[Quantity]]&gt;1000,Table2[[#This Row],[Quantity]]*15%,IF(Table2[[#This Row],[Quantity]]&gt;1500,Table2[[#This Row],[Quantity]]*20%,Table2[[#This Row],[Quantity]]*25%)))</f>
        <v>324.3</v>
      </c>
      <c r="L493" s="38">
        <f>Table2[[#This Row],[Total Cost]]-Table2[[#This Row],[Discount]]</f>
        <v>672057.7</v>
      </c>
      <c r="M493" s="38">
        <f>Table2[[#This Row],[Total Revenue ]]-Table2[[#This Row],[Discount Amount]]</f>
        <v>104100.30000000005</v>
      </c>
      <c r="N493" s="38" t="str">
        <f>IF(Table2[[#This Row],[Profit/Loss]]&gt;0,"Profit","Loss")</f>
        <v>Profit</v>
      </c>
    </row>
    <row r="494" spans="1:14" x14ac:dyDescent="0.25">
      <c r="A494">
        <v>493</v>
      </c>
      <c r="B494" t="s">
        <v>683</v>
      </c>
      <c r="C494">
        <v>57</v>
      </c>
      <c r="D4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94" t="s">
        <v>190</v>
      </c>
      <c r="F494">
        <v>2138</v>
      </c>
      <c r="G494">
        <v>336</v>
      </c>
      <c r="H494">
        <v>267</v>
      </c>
      <c r="I494">
        <f>Table2[[#This Row],[Quantity]]*Table2[[#This Row],[Cost]]</f>
        <v>718368</v>
      </c>
      <c r="J494">
        <f>Table2[[#This Row],[Quantity]]*Table2[[#This Row],[Price]]</f>
        <v>570846</v>
      </c>
      <c r="K494">
        <f>IF(Table2[[#This Row],[Quantity]]&lt;1000,0,IF(Table2[[#This Row],[Quantity]]&gt;1000,Table2[[#This Row],[Quantity]]*15%,IF(Table2[[#This Row],[Quantity]]&gt;1500,Table2[[#This Row],[Quantity]]*20%,Table2[[#This Row],[Quantity]]*25%)))</f>
        <v>320.7</v>
      </c>
      <c r="L494" s="38">
        <f>Table2[[#This Row],[Total Cost]]-Table2[[#This Row],[Discount]]</f>
        <v>718047.3</v>
      </c>
      <c r="M494" s="38">
        <f>Table2[[#This Row],[Total Revenue ]]-Table2[[#This Row],[Discount Amount]]</f>
        <v>-147201.30000000005</v>
      </c>
      <c r="N494" s="38" t="str">
        <f>IF(Table2[[#This Row],[Profit/Loss]]&gt;0,"Profit","Loss")</f>
        <v>Loss</v>
      </c>
    </row>
    <row r="495" spans="1:14" x14ac:dyDescent="0.25">
      <c r="A495">
        <v>494</v>
      </c>
      <c r="B495" t="s">
        <v>684</v>
      </c>
      <c r="C495">
        <v>74</v>
      </c>
      <c r="D4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95" t="s">
        <v>190</v>
      </c>
      <c r="F495">
        <v>2203</v>
      </c>
      <c r="G495">
        <v>204</v>
      </c>
      <c r="H495">
        <v>255</v>
      </c>
      <c r="I495">
        <f>Table2[[#This Row],[Quantity]]*Table2[[#This Row],[Cost]]</f>
        <v>449412</v>
      </c>
      <c r="J495">
        <f>Table2[[#This Row],[Quantity]]*Table2[[#This Row],[Price]]</f>
        <v>561765</v>
      </c>
      <c r="K495">
        <f>IF(Table2[[#This Row],[Quantity]]&lt;1000,0,IF(Table2[[#This Row],[Quantity]]&gt;1000,Table2[[#This Row],[Quantity]]*15%,IF(Table2[[#This Row],[Quantity]]&gt;1500,Table2[[#This Row],[Quantity]]*20%,Table2[[#This Row],[Quantity]]*25%)))</f>
        <v>330.45</v>
      </c>
      <c r="L495" s="38">
        <f>Table2[[#This Row],[Total Cost]]-Table2[[#This Row],[Discount]]</f>
        <v>449081.55</v>
      </c>
      <c r="M495" s="38">
        <f>Table2[[#This Row],[Total Revenue ]]-Table2[[#This Row],[Discount Amount]]</f>
        <v>112683.45000000001</v>
      </c>
      <c r="N495" s="38" t="str">
        <f>IF(Table2[[#This Row],[Profit/Loss]]&gt;0,"Profit","Loss")</f>
        <v>Profit</v>
      </c>
    </row>
    <row r="496" spans="1:14" x14ac:dyDescent="0.25">
      <c r="A496">
        <v>495</v>
      </c>
      <c r="B496" t="s">
        <v>685</v>
      </c>
      <c r="C496">
        <v>27</v>
      </c>
      <c r="D4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96" t="s">
        <v>190</v>
      </c>
      <c r="F496">
        <v>2027</v>
      </c>
      <c r="G496">
        <v>354</v>
      </c>
      <c r="H496">
        <v>223</v>
      </c>
      <c r="I496">
        <f>Table2[[#This Row],[Quantity]]*Table2[[#This Row],[Cost]]</f>
        <v>717558</v>
      </c>
      <c r="J496">
        <f>Table2[[#This Row],[Quantity]]*Table2[[#This Row],[Price]]</f>
        <v>452021</v>
      </c>
      <c r="K496">
        <f>IF(Table2[[#This Row],[Quantity]]&lt;1000,0,IF(Table2[[#This Row],[Quantity]]&gt;1000,Table2[[#This Row],[Quantity]]*15%,IF(Table2[[#This Row],[Quantity]]&gt;1500,Table2[[#This Row],[Quantity]]*20%,Table2[[#This Row],[Quantity]]*25%)))</f>
        <v>304.05</v>
      </c>
      <c r="L496" s="38">
        <f>Table2[[#This Row],[Total Cost]]-Table2[[#This Row],[Discount]]</f>
        <v>717253.95</v>
      </c>
      <c r="M496" s="38">
        <f>Table2[[#This Row],[Total Revenue ]]-Table2[[#This Row],[Discount Amount]]</f>
        <v>-265232.94999999995</v>
      </c>
      <c r="N496" s="38" t="str">
        <f>IF(Table2[[#This Row],[Profit/Loss]]&gt;0,"Profit","Loss")</f>
        <v>Loss</v>
      </c>
    </row>
    <row r="497" spans="1:14" x14ac:dyDescent="0.25">
      <c r="A497">
        <v>496</v>
      </c>
      <c r="B497" t="s">
        <v>686</v>
      </c>
      <c r="C497">
        <v>72</v>
      </c>
      <c r="D4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497" t="s">
        <v>192</v>
      </c>
      <c r="F497">
        <v>2394</v>
      </c>
      <c r="G497">
        <v>164</v>
      </c>
      <c r="H497">
        <v>499</v>
      </c>
      <c r="I497">
        <f>Table2[[#This Row],[Quantity]]*Table2[[#This Row],[Cost]]</f>
        <v>392616</v>
      </c>
      <c r="J497">
        <f>Table2[[#This Row],[Quantity]]*Table2[[#This Row],[Price]]</f>
        <v>1194606</v>
      </c>
      <c r="K497">
        <f>IF(Table2[[#This Row],[Quantity]]&lt;1000,0,IF(Table2[[#This Row],[Quantity]]&gt;1000,Table2[[#This Row],[Quantity]]*15%,IF(Table2[[#This Row],[Quantity]]&gt;1500,Table2[[#This Row],[Quantity]]*20%,Table2[[#This Row],[Quantity]]*25%)))</f>
        <v>359.09999999999997</v>
      </c>
      <c r="L497" s="38">
        <f>Table2[[#This Row],[Total Cost]]-Table2[[#This Row],[Discount]]</f>
        <v>392256.9</v>
      </c>
      <c r="M497" s="38">
        <f>Table2[[#This Row],[Total Revenue ]]-Table2[[#This Row],[Discount Amount]]</f>
        <v>802349.1</v>
      </c>
      <c r="N497" s="38" t="str">
        <f>IF(Table2[[#This Row],[Profit/Loss]]&gt;0,"Profit","Loss")</f>
        <v>Profit</v>
      </c>
    </row>
    <row r="498" spans="1:14" x14ac:dyDescent="0.25">
      <c r="A498">
        <v>497</v>
      </c>
      <c r="B498" t="s">
        <v>687</v>
      </c>
      <c r="C498">
        <v>52</v>
      </c>
      <c r="D4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498" t="s">
        <v>190</v>
      </c>
      <c r="F498">
        <v>1552</v>
      </c>
      <c r="G498">
        <v>186</v>
      </c>
      <c r="H498">
        <v>327</v>
      </c>
      <c r="I498">
        <f>Table2[[#This Row],[Quantity]]*Table2[[#This Row],[Cost]]</f>
        <v>288672</v>
      </c>
      <c r="J498">
        <f>Table2[[#This Row],[Quantity]]*Table2[[#This Row],[Price]]</f>
        <v>507504</v>
      </c>
      <c r="K498">
        <f>IF(Table2[[#This Row],[Quantity]]&lt;1000,0,IF(Table2[[#This Row],[Quantity]]&gt;1000,Table2[[#This Row],[Quantity]]*15%,IF(Table2[[#This Row],[Quantity]]&gt;1500,Table2[[#This Row],[Quantity]]*20%,Table2[[#This Row],[Quantity]]*25%)))</f>
        <v>232.79999999999998</v>
      </c>
      <c r="L498" s="38">
        <f>Table2[[#This Row],[Total Cost]]-Table2[[#This Row],[Discount]]</f>
        <v>288439.2</v>
      </c>
      <c r="M498" s="38">
        <f>Table2[[#This Row],[Total Revenue ]]-Table2[[#This Row],[Discount Amount]]</f>
        <v>219064.8</v>
      </c>
      <c r="N498" s="38" t="str">
        <f>IF(Table2[[#This Row],[Profit/Loss]]&gt;0,"Profit","Loss")</f>
        <v>Profit</v>
      </c>
    </row>
    <row r="499" spans="1:14" x14ac:dyDescent="0.25">
      <c r="A499">
        <v>498</v>
      </c>
      <c r="B499" t="s">
        <v>688</v>
      </c>
      <c r="C499">
        <v>23</v>
      </c>
      <c r="D4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499" t="s">
        <v>192</v>
      </c>
      <c r="F499">
        <v>1266</v>
      </c>
      <c r="G499">
        <v>269</v>
      </c>
      <c r="H499">
        <v>302</v>
      </c>
      <c r="I499">
        <f>Table2[[#This Row],[Quantity]]*Table2[[#This Row],[Cost]]</f>
        <v>340554</v>
      </c>
      <c r="J499">
        <f>Table2[[#This Row],[Quantity]]*Table2[[#This Row],[Price]]</f>
        <v>382332</v>
      </c>
      <c r="K499">
        <f>IF(Table2[[#This Row],[Quantity]]&lt;1000,0,IF(Table2[[#This Row],[Quantity]]&gt;1000,Table2[[#This Row],[Quantity]]*15%,IF(Table2[[#This Row],[Quantity]]&gt;1500,Table2[[#This Row],[Quantity]]*20%,Table2[[#This Row],[Quantity]]*25%)))</f>
        <v>189.9</v>
      </c>
      <c r="L499" s="38">
        <f>Table2[[#This Row],[Total Cost]]-Table2[[#This Row],[Discount]]</f>
        <v>340364.1</v>
      </c>
      <c r="M499" s="38">
        <f>Table2[[#This Row],[Total Revenue ]]-Table2[[#This Row],[Discount Amount]]</f>
        <v>41967.900000000023</v>
      </c>
      <c r="N499" s="38" t="str">
        <f>IF(Table2[[#This Row],[Profit/Loss]]&gt;0,"Profit","Loss")</f>
        <v>Profit</v>
      </c>
    </row>
    <row r="500" spans="1:14" x14ac:dyDescent="0.25">
      <c r="A500">
        <v>499</v>
      </c>
      <c r="B500" t="s">
        <v>689</v>
      </c>
      <c r="C500">
        <v>37</v>
      </c>
      <c r="D5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00" t="s">
        <v>192</v>
      </c>
      <c r="F500">
        <v>1899</v>
      </c>
      <c r="G500">
        <v>141</v>
      </c>
      <c r="H500">
        <v>489</v>
      </c>
      <c r="I500">
        <f>Table2[[#This Row],[Quantity]]*Table2[[#This Row],[Cost]]</f>
        <v>267759</v>
      </c>
      <c r="J500">
        <f>Table2[[#This Row],[Quantity]]*Table2[[#This Row],[Price]]</f>
        <v>928611</v>
      </c>
      <c r="K500">
        <f>IF(Table2[[#This Row],[Quantity]]&lt;1000,0,IF(Table2[[#This Row],[Quantity]]&gt;1000,Table2[[#This Row],[Quantity]]*15%,IF(Table2[[#This Row],[Quantity]]&gt;1500,Table2[[#This Row],[Quantity]]*20%,Table2[[#This Row],[Quantity]]*25%)))</f>
        <v>284.84999999999997</v>
      </c>
      <c r="L500" s="38">
        <f>Table2[[#This Row],[Total Cost]]-Table2[[#This Row],[Discount]]</f>
        <v>267474.15000000002</v>
      </c>
      <c r="M500" s="38">
        <f>Table2[[#This Row],[Total Revenue ]]-Table2[[#This Row],[Discount Amount]]</f>
        <v>661136.85</v>
      </c>
      <c r="N500" s="38" t="str">
        <f>IF(Table2[[#This Row],[Profit/Loss]]&gt;0,"Profit","Loss")</f>
        <v>Profit</v>
      </c>
    </row>
    <row r="501" spans="1:14" x14ac:dyDescent="0.25">
      <c r="A501">
        <v>500</v>
      </c>
      <c r="B501" t="s">
        <v>690</v>
      </c>
      <c r="C501">
        <v>16</v>
      </c>
      <c r="D5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01" t="s">
        <v>192</v>
      </c>
      <c r="F501">
        <v>1756</v>
      </c>
      <c r="G501">
        <v>204</v>
      </c>
      <c r="H501">
        <v>310</v>
      </c>
      <c r="I501">
        <f>Table2[[#This Row],[Quantity]]*Table2[[#This Row],[Cost]]</f>
        <v>358224</v>
      </c>
      <c r="J501">
        <f>Table2[[#This Row],[Quantity]]*Table2[[#This Row],[Price]]</f>
        <v>544360</v>
      </c>
      <c r="K501">
        <f>IF(Table2[[#This Row],[Quantity]]&lt;1000,0,IF(Table2[[#This Row],[Quantity]]&gt;1000,Table2[[#This Row],[Quantity]]*15%,IF(Table2[[#This Row],[Quantity]]&gt;1500,Table2[[#This Row],[Quantity]]*20%,Table2[[#This Row],[Quantity]]*25%)))</f>
        <v>263.39999999999998</v>
      </c>
      <c r="L501" s="38">
        <f>Table2[[#This Row],[Total Cost]]-Table2[[#This Row],[Discount]]</f>
        <v>357960.6</v>
      </c>
      <c r="M501" s="38">
        <f>Table2[[#This Row],[Total Revenue ]]-Table2[[#This Row],[Discount Amount]]</f>
        <v>186399.40000000002</v>
      </c>
      <c r="N501" s="38" t="str">
        <f>IF(Table2[[#This Row],[Profit/Loss]]&gt;0,"Profit","Loss")</f>
        <v>Profit</v>
      </c>
    </row>
    <row r="502" spans="1:14" x14ac:dyDescent="0.25">
      <c r="A502">
        <v>501</v>
      </c>
      <c r="B502" t="s">
        <v>691</v>
      </c>
      <c r="C502">
        <v>22</v>
      </c>
      <c r="D5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02" t="s">
        <v>192</v>
      </c>
      <c r="F502">
        <v>1837</v>
      </c>
      <c r="G502">
        <v>211</v>
      </c>
      <c r="H502">
        <v>464</v>
      </c>
      <c r="I502">
        <f>Table2[[#This Row],[Quantity]]*Table2[[#This Row],[Cost]]</f>
        <v>387607</v>
      </c>
      <c r="J502">
        <f>Table2[[#This Row],[Quantity]]*Table2[[#This Row],[Price]]</f>
        <v>852368</v>
      </c>
      <c r="K502">
        <f>IF(Table2[[#This Row],[Quantity]]&lt;1000,0,IF(Table2[[#This Row],[Quantity]]&gt;1000,Table2[[#This Row],[Quantity]]*15%,IF(Table2[[#This Row],[Quantity]]&gt;1500,Table2[[#This Row],[Quantity]]*20%,Table2[[#This Row],[Quantity]]*25%)))</f>
        <v>275.55</v>
      </c>
      <c r="L502" s="38">
        <f>Table2[[#This Row],[Total Cost]]-Table2[[#This Row],[Discount]]</f>
        <v>387331.45</v>
      </c>
      <c r="M502" s="38">
        <f>Table2[[#This Row],[Total Revenue ]]-Table2[[#This Row],[Discount Amount]]</f>
        <v>465036.55</v>
      </c>
      <c r="N502" s="38" t="str">
        <f>IF(Table2[[#This Row],[Profit/Loss]]&gt;0,"Profit","Loss")</f>
        <v>Profit</v>
      </c>
    </row>
    <row r="503" spans="1:14" x14ac:dyDescent="0.25">
      <c r="A503">
        <v>502</v>
      </c>
      <c r="B503" t="s">
        <v>692</v>
      </c>
      <c r="C503">
        <v>21</v>
      </c>
      <c r="D5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03" t="s">
        <v>192</v>
      </c>
      <c r="F503">
        <v>1526</v>
      </c>
      <c r="G503">
        <v>262</v>
      </c>
      <c r="H503">
        <v>316</v>
      </c>
      <c r="I503">
        <f>Table2[[#This Row],[Quantity]]*Table2[[#This Row],[Cost]]</f>
        <v>399812</v>
      </c>
      <c r="J503">
        <f>Table2[[#This Row],[Quantity]]*Table2[[#This Row],[Price]]</f>
        <v>482216</v>
      </c>
      <c r="K503">
        <f>IF(Table2[[#This Row],[Quantity]]&lt;1000,0,IF(Table2[[#This Row],[Quantity]]&gt;1000,Table2[[#This Row],[Quantity]]*15%,IF(Table2[[#This Row],[Quantity]]&gt;1500,Table2[[#This Row],[Quantity]]*20%,Table2[[#This Row],[Quantity]]*25%)))</f>
        <v>228.9</v>
      </c>
      <c r="L503" s="38">
        <f>Table2[[#This Row],[Total Cost]]-Table2[[#This Row],[Discount]]</f>
        <v>399583.1</v>
      </c>
      <c r="M503" s="38">
        <f>Table2[[#This Row],[Total Revenue ]]-Table2[[#This Row],[Discount Amount]]</f>
        <v>82632.900000000023</v>
      </c>
      <c r="N503" s="38" t="str">
        <f>IF(Table2[[#This Row],[Profit/Loss]]&gt;0,"Profit","Loss")</f>
        <v>Profit</v>
      </c>
    </row>
    <row r="504" spans="1:14" x14ac:dyDescent="0.25">
      <c r="A504">
        <v>503</v>
      </c>
      <c r="B504" t="s">
        <v>693</v>
      </c>
      <c r="C504">
        <v>32</v>
      </c>
      <c r="D5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04" t="s">
        <v>190</v>
      </c>
      <c r="F504">
        <v>1886</v>
      </c>
      <c r="G504">
        <v>363</v>
      </c>
      <c r="H504">
        <v>522</v>
      </c>
      <c r="I504">
        <f>Table2[[#This Row],[Quantity]]*Table2[[#This Row],[Cost]]</f>
        <v>684618</v>
      </c>
      <c r="J504">
        <f>Table2[[#This Row],[Quantity]]*Table2[[#This Row],[Price]]</f>
        <v>984492</v>
      </c>
      <c r="K504">
        <f>IF(Table2[[#This Row],[Quantity]]&lt;1000,0,IF(Table2[[#This Row],[Quantity]]&gt;1000,Table2[[#This Row],[Quantity]]*15%,IF(Table2[[#This Row],[Quantity]]&gt;1500,Table2[[#This Row],[Quantity]]*20%,Table2[[#This Row],[Quantity]]*25%)))</f>
        <v>282.89999999999998</v>
      </c>
      <c r="L504" s="38">
        <f>Table2[[#This Row],[Total Cost]]-Table2[[#This Row],[Discount]]</f>
        <v>684335.1</v>
      </c>
      <c r="M504" s="38">
        <f>Table2[[#This Row],[Total Revenue ]]-Table2[[#This Row],[Discount Amount]]</f>
        <v>300156.90000000002</v>
      </c>
      <c r="N504" s="38" t="str">
        <f>IF(Table2[[#This Row],[Profit/Loss]]&gt;0,"Profit","Loss")</f>
        <v>Profit</v>
      </c>
    </row>
    <row r="505" spans="1:14" x14ac:dyDescent="0.25">
      <c r="A505">
        <v>504</v>
      </c>
      <c r="B505" t="s">
        <v>694</v>
      </c>
      <c r="C505">
        <v>77</v>
      </c>
      <c r="D5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05" t="s">
        <v>190</v>
      </c>
      <c r="F505">
        <v>2098</v>
      </c>
      <c r="G505">
        <v>333</v>
      </c>
      <c r="H505">
        <v>223</v>
      </c>
      <c r="I505">
        <f>Table2[[#This Row],[Quantity]]*Table2[[#This Row],[Cost]]</f>
        <v>698634</v>
      </c>
      <c r="J505">
        <f>Table2[[#This Row],[Quantity]]*Table2[[#This Row],[Price]]</f>
        <v>467854</v>
      </c>
      <c r="K505">
        <f>IF(Table2[[#This Row],[Quantity]]&lt;1000,0,IF(Table2[[#This Row],[Quantity]]&gt;1000,Table2[[#This Row],[Quantity]]*15%,IF(Table2[[#This Row],[Quantity]]&gt;1500,Table2[[#This Row],[Quantity]]*20%,Table2[[#This Row],[Quantity]]*25%)))</f>
        <v>314.7</v>
      </c>
      <c r="L505" s="38">
        <f>Table2[[#This Row],[Total Cost]]-Table2[[#This Row],[Discount]]</f>
        <v>698319.3</v>
      </c>
      <c r="M505" s="38">
        <f>Table2[[#This Row],[Total Revenue ]]-Table2[[#This Row],[Discount Amount]]</f>
        <v>-230465.30000000005</v>
      </c>
      <c r="N505" s="38" t="str">
        <f>IF(Table2[[#This Row],[Profit/Loss]]&gt;0,"Profit","Loss")</f>
        <v>Loss</v>
      </c>
    </row>
    <row r="506" spans="1:14" x14ac:dyDescent="0.25">
      <c r="A506">
        <v>505</v>
      </c>
      <c r="B506" t="s">
        <v>695</v>
      </c>
      <c r="C506">
        <v>42</v>
      </c>
      <c r="D5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06" t="s">
        <v>190</v>
      </c>
      <c r="F506">
        <v>1518</v>
      </c>
      <c r="G506">
        <v>246</v>
      </c>
      <c r="H506">
        <v>334</v>
      </c>
      <c r="I506">
        <f>Table2[[#This Row],[Quantity]]*Table2[[#This Row],[Cost]]</f>
        <v>373428</v>
      </c>
      <c r="J506">
        <f>Table2[[#This Row],[Quantity]]*Table2[[#This Row],[Price]]</f>
        <v>507012</v>
      </c>
      <c r="K506">
        <f>IF(Table2[[#This Row],[Quantity]]&lt;1000,0,IF(Table2[[#This Row],[Quantity]]&gt;1000,Table2[[#This Row],[Quantity]]*15%,IF(Table2[[#This Row],[Quantity]]&gt;1500,Table2[[#This Row],[Quantity]]*20%,Table2[[#This Row],[Quantity]]*25%)))</f>
        <v>227.7</v>
      </c>
      <c r="L506" s="38">
        <f>Table2[[#This Row],[Total Cost]]-Table2[[#This Row],[Discount]]</f>
        <v>373200.3</v>
      </c>
      <c r="M506" s="38">
        <f>Table2[[#This Row],[Total Revenue ]]-Table2[[#This Row],[Discount Amount]]</f>
        <v>133811.70000000001</v>
      </c>
      <c r="N506" s="38" t="str">
        <f>IF(Table2[[#This Row],[Profit/Loss]]&gt;0,"Profit","Loss")</f>
        <v>Profit</v>
      </c>
    </row>
    <row r="507" spans="1:14" x14ac:dyDescent="0.25">
      <c r="A507">
        <v>506</v>
      </c>
      <c r="B507" t="s">
        <v>696</v>
      </c>
      <c r="C507">
        <v>71</v>
      </c>
      <c r="D5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07" t="s">
        <v>192</v>
      </c>
      <c r="F507">
        <v>1203</v>
      </c>
      <c r="G507">
        <v>383</v>
      </c>
      <c r="H507">
        <v>215</v>
      </c>
      <c r="I507">
        <f>Table2[[#This Row],[Quantity]]*Table2[[#This Row],[Cost]]</f>
        <v>460749</v>
      </c>
      <c r="J507">
        <f>Table2[[#This Row],[Quantity]]*Table2[[#This Row],[Price]]</f>
        <v>258645</v>
      </c>
      <c r="K507">
        <f>IF(Table2[[#This Row],[Quantity]]&lt;1000,0,IF(Table2[[#This Row],[Quantity]]&gt;1000,Table2[[#This Row],[Quantity]]*15%,IF(Table2[[#This Row],[Quantity]]&gt;1500,Table2[[#This Row],[Quantity]]*20%,Table2[[#This Row],[Quantity]]*25%)))</f>
        <v>180.45</v>
      </c>
      <c r="L507" s="38">
        <f>Table2[[#This Row],[Total Cost]]-Table2[[#This Row],[Discount]]</f>
        <v>460568.55</v>
      </c>
      <c r="M507" s="38">
        <f>Table2[[#This Row],[Total Revenue ]]-Table2[[#This Row],[Discount Amount]]</f>
        <v>-201923.55</v>
      </c>
      <c r="N507" s="38" t="str">
        <f>IF(Table2[[#This Row],[Profit/Loss]]&gt;0,"Profit","Loss")</f>
        <v>Loss</v>
      </c>
    </row>
    <row r="508" spans="1:14" x14ac:dyDescent="0.25">
      <c r="A508">
        <v>507</v>
      </c>
      <c r="B508" t="s">
        <v>697</v>
      </c>
      <c r="C508">
        <v>82</v>
      </c>
      <c r="D5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08" t="s">
        <v>192</v>
      </c>
      <c r="F508">
        <v>1164</v>
      </c>
      <c r="G508">
        <v>394</v>
      </c>
      <c r="H508">
        <v>321</v>
      </c>
      <c r="I508">
        <f>Table2[[#This Row],[Quantity]]*Table2[[#This Row],[Cost]]</f>
        <v>458616</v>
      </c>
      <c r="J508">
        <f>Table2[[#This Row],[Quantity]]*Table2[[#This Row],[Price]]</f>
        <v>373644</v>
      </c>
      <c r="K508">
        <f>IF(Table2[[#This Row],[Quantity]]&lt;1000,0,IF(Table2[[#This Row],[Quantity]]&gt;1000,Table2[[#This Row],[Quantity]]*15%,IF(Table2[[#This Row],[Quantity]]&gt;1500,Table2[[#This Row],[Quantity]]*20%,Table2[[#This Row],[Quantity]]*25%)))</f>
        <v>174.6</v>
      </c>
      <c r="L508" s="38">
        <f>Table2[[#This Row],[Total Cost]]-Table2[[#This Row],[Discount]]</f>
        <v>458441.4</v>
      </c>
      <c r="M508" s="38">
        <f>Table2[[#This Row],[Total Revenue ]]-Table2[[#This Row],[Discount Amount]]</f>
        <v>-84797.400000000023</v>
      </c>
      <c r="N508" s="38" t="str">
        <f>IF(Table2[[#This Row],[Profit/Loss]]&gt;0,"Profit","Loss")</f>
        <v>Loss</v>
      </c>
    </row>
    <row r="509" spans="1:14" x14ac:dyDescent="0.25">
      <c r="A509">
        <v>508</v>
      </c>
      <c r="B509" t="s">
        <v>698</v>
      </c>
      <c r="C509">
        <v>67</v>
      </c>
      <c r="D5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09" t="s">
        <v>192</v>
      </c>
      <c r="F509">
        <v>1779</v>
      </c>
      <c r="G509">
        <v>180</v>
      </c>
      <c r="H509">
        <v>252</v>
      </c>
      <c r="I509">
        <f>Table2[[#This Row],[Quantity]]*Table2[[#This Row],[Cost]]</f>
        <v>320220</v>
      </c>
      <c r="J509">
        <f>Table2[[#This Row],[Quantity]]*Table2[[#This Row],[Price]]</f>
        <v>448308</v>
      </c>
      <c r="K509">
        <f>IF(Table2[[#This Row],[Quantity]]&lt;1000,0,IF(Table2[[#This Row],[Quantity]]&gt;1000,Table2[[#This Row],[Quantity]]*15%,IF(Table2[[#This Row],[Quantity]]&gt;1500,Table2[[#This Row],[Quantity]]*20%,Table2[[#This Row],[Quantity]]*25%)))</f>
        <v>266.84999999999997</v>
      </c>
      <c r="L509" s="38">
        <f>Table2[[#This Row],[Total Cost]]-Table2[[#This Row],[Discount]]</f>
        <v>319953.15000000002</v>
      </c>
      <c r="M509" s="38">
        <f>Table2[[#This Row],[Total Revenue ]]-Table2[[#This Row],[Discount Amount]]</f>
        <v>128354.84999999998</v>
      </c>
      <c r="N509" s="38" t="str">
        <f>IF(Table2[[#This Row],[Profit/Loss]]&gt;0,"Profit","Loss")</f>
        <v>Profit</v>
      </c>
    </row>
    <row r="510" spans="1:14" x14ac:dyDescent="0.25">
      <c r="A510">
        <v>509</v>
      </c>
      <c r="B510" t="s">
        <v>699</v>
      </c>
      <c r="C510">
        <v>83</v>
      </c>
      <c r="D5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10" t="s">
        <v>190</v>
      </c>
      <c r="F510">
        <v>1300</v>
      </c>
      <c r="G510">
        <v>130</v>
      </c>
      <c r="H510">
        <v>395</v>
      </c>
      <c r="I510">
        <f>Table2[[#This Row],[Quantity]]*Table2[[#This Row],[Cost]]</f>
        <v>169000</v>
      </c>
      <c r="J510">
        <f>Table2[[#This Row],[Quantity]]*Table2[[#This Row],[Price]]</f>
        <v>513500</v>
      </c>
      <c r="K510">
        <f>IF(Table2[[#This Row],[Quantity]]&lt;1000,0,IF(Table2[[#This Row],[Quantity]]&gt;1000,Table2[[#This Row],[Quantity]]*15%,IF(Table2[[#This Row],[Quantity]]&gt;1500,Table2[[#This Row],[Quantity]]*20%,Table2[[#This Row],[Quantity]]*25%)))</f>
        <v>195</v>
      </c>
      <c r="L510" s="38">
        <f>Table2[[#This Row],[Total Cost]]-Table2[[#This Row],[Discount]]</f>
        <v>168805</v>
      </c>
      <c r="M510" s="38">
        <f>Table2[[#This Row],[Total Revenue ]]-Table2[[#This Row],[Discount Amount]]</f>
        <v>344695</v>
      </c>
      <c r="N510" s="38" t="str">
        <f>IF(Table2[[#This Row],[Profit/Loss]]&gt;0,"Profit","Loss")</f>
        <v>Profit</v>
      </c>
    </row>
    <row r="511" spans="1:14" x14ac:dyDescent="0.25">
      <c r="A511">
        <v>510</v>
      </c>
      <c r="B511" t="s">
        <v>700</v>
      </c>
      <c r="C511">
        <v>45</v>
      </c>
      <c r="D5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11" t="s">
        <v>190</v>
      </c>
      <c r="F511">
        <v>1653</v>
      </c>
      <c r="G511">
        <v>387</v>
      </c>
      <c r="H511">
        <v>315</v>
      </c>
      <c r="I511">
        <f>Table2[[#This Row],[Quantity]]*Table2[[#This Row],[Cost]]</f>
        <v>639711</v>
      </c>
      <c r="J511">
        <f>Table2[[#This Row],[Quantity]]*Table2[[#This Row],[Price]]</f>
        <v>520695</v>
      </c>
      <c r="K511">
        <f>IF(Table2[[#This Row],[Quantity]]&lt;1000,0,IF(Table2[[#This Row],[Quantity]]&gt;1000,Table2[[#This Row],[Quantity]]*15%,IF(Table2[[#This Row],[Quantity]]&gt;1500,Table2[[#This Row],[Quantity]]*20%,Table2[[#This Row],[Quantity]]*25%)))</f>
        <v>247.95</v>
      </c>
      <c r="L511" s="38">
        <f>Table2[[#This Row],[Total Cost]]-Table2[[#This Row],[Discount]]</f>
        <v>639463.05000000005</v>
      </c>
      <c r="M511" s="38">
        <f>Table2[[#This Row],[Total Revenue ]]-Table2[[#This Row],[Discount Amount]]</f>
        <v>-118768.05000000005</v>
      </c>
      <c r="N511" s="38" t="str">
        <f>IF(Table2[[#This Row],[Profit/Loss]]&gt;0,"Profit","Loss")</f>
        <v>Loss</v>
      </c>
    </row>
    <row r="512" spans="1:14" x14ac:dyDescent="0.25">
      <c r="A512">
        <v>511</v>
      </c>
      <c r="B512" t="s">
        <v>701</v>
      </c>
      <c r="C512">
        <v>43</v>
      </c>
      <c r="D5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2" t="s">
        <v>192</v>
      </c>
      <c r="F512">
        <v>2099</v>
      </c>
      <c r="G512">
        <v>141</v>
      </c>
      <c r="H512">
        <v>346</v>
      </c>
      <c r="I512">
        <f>Table2[[#This Row],[Quantity]]*Table2[[#This Row],[Cost]]</f>
        <v>295959</v>
      </c>
      <c r="J512">
        <f>Table2[[#This Row],[Quantity]]*Table2[[#This Row],[Price]]</f>
        <v>726254</v>
      </c>
      <c r="K512">
        <f>IF(Table2[[#This Row],[Quantity]]&lt;1000,0,IF(Table2[[#This Row],[Quantity]]&gt;1000,Table2[[#This Row],[Quantity]]*15%,IF(Table2[[#This Row],[Quantity]]&gt;1500,Table2[[#This Row],[Quantity]]*20%,Table2[[#This Row],[Quantity]]*25%)))</f>
        <v>314.84999999999997</v>
      </c>
      <c r="L512" s="38">
        <f>Table2[[#This Row],[Total Cost]]-Table2[[#This Row],[Discount]]</f>
        <v>295644.15000000002</v>
      </c>
      <c r="M512" s="38">
        <f>Table2[[#This Row],[Total Revenue ]]-Table2[[#This Row],[Discount Amount]]</f>
        <v>430609.85</v>
      </c>
      <c r="N512" s="38" t="str">
        <f>IF(Table2[[#This Row],[Profit/Loss]]&gt;0,"Profit","Loss")</f>
        <v>Profit</v>
      </c>
    </row>
    <row r="513" spans="1:14" x14ac:dyDescent="0.25">
      <c r="A513">
        <v>512</v>
      </c>
      <c r="B513" t="s">
        <v>702</v>
      </c>
      <c r="C513">
        <v>49</v>
      </c>
      <c r="D5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13" t="s">
        <v>192</v>
      </c>
      <c r="F513">
        <v>2428</v>
      </c>
      <c r="G513">
        <v>175</v>
      </c>
      <c r="H513">
        <v>510</v>
      </c>
      <c r="I513">
        <f>Table2[[#This Row],[Quantity]]*Table2[[#This Row],[Cost]]</f>
        <v>424900</v>
      </c>
      <c r="J513">
        <f>Table2[[#This Row],[Quantity]]*Table2[[#This Row],[Price]]</f>
        <v>1238280</v>
      </c>
      <c r="K513">
        <f>IF(Table2[[#This Row],[Quantity]]&lt;1000,0,IF(Table2[[#This Row],[Quantity]]&gt;1000,Table2[[#This Row],[Quantity]]*15%,IF(Table2[[#This Row],[Quantity]]&gt;1500,Table2[[#This Row],[Quantity]]*20%,Table2[[#This Row],[Quantity]]*25%)))</f>
        <v>364.2</v>
      </c>
      <c r="L513" s="38">
        <f>Table2[[#This Row],[Total Cost]]-Table2[[#This Row],[Discount]]</f>
        <v>424535.8</v>
      </c>
      <c r="M513" s="38">
        <f>Table2[[#This Row],[Total Revenue ]]-Table2[[#This Row],[Discount Amount]]</f>
        <v>813744.2</v>
      </c>
      <c r="N513" s="38" t="str">
        <f>IF(Table2[[#This Row],[Profit/Loss]]&gt;0,"Profit","Loss")</f>
        <v>Profit</v>
      </c>
    </row>
    <row r="514" spans="1:14" x14ac:dyDescent="0.25">
      <c r="A514">
        <v>513</v>
      </c>
      <c r="B514" t="s">
        <v>703</v>
      </c>
      <c r="C514">
        <v>33</v>
      </c>
      <c r="D5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4" t="s">
        <v>192</v>
      </c>
      <c r="F514">
        <v>1809</v>
      </c>
      <c r="G514">
        <v>203</v>
      </c>
      <c r="H514">
        <v>482</v>
      </c>
      <c r="I514">
        <f>Table2[[#This Row],[Quantity]]*Table2[[#This Row],[Cost]]</f>
        <v>367227</v>
      </c>
      <c r="J514">
        <f>Table2[[#This Row],[Quantity]]*Table2[[#This Row],[Price]]</f>
        <v>871938</v>
      </c>
      <c r="K514">
        <f>IF(Table2[[#This Row],[Quantity]]&lt;1000,0,IF(Table2[[#This Row],[Quantity]]&gt;1000,Table2[[#This Row],[Quantity]]*15%,IF(Table2[[#This Row],[Quantity]]&gt;1500,Table2[[#This Row],[Quantity]]*20%,Table2[[#This Row],[Quantity]]*25%)))</f>
        <v>271.34999999999997</v>
      </c>
      <c r="L514" s="38">
        <f>Table2[[#This Row],[Total Cost]]-Table2[[#This Row],[Discount]]</f>
        <v>366955.65</v>
      </c>
      <c r="M514" s="38">
        <f>Table2[[#This Row],[Total Revenue ]]-Table2[[#This Row],[Discount Amount]]</f>
        <v>504982.35</v>
      </c>
      <c r="N514" s="38" t="str">
        <f>IF(Table2[[#This Row],[Profit/Loss]]&gt;0,"Profit","Loss")</f>
        <v>Profit</v>
      </c>
    </row>
    <row r="515" spans="1:14" x14ac:dyDescent="0.25">
      <c r="A515">
        <v>514</v>
      </c>
      <c r="B515" t="s">
        <v>704</v>
      </c>
      <c r="C515">
        <v>49</v>
      </c>
      <c r="D5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15" t="s">
        <v>192</v>
      </c>
      <c r="F515">
        <v>1372</v>
      </c>
      <c r="G515">
        <v>165</v>
      </c>
      <c r="H515">
        <v>218</v>
      </c>
      <c r="I515">
        <f>Table2[[#This Row],[Quantity]]*Table2[[#This Row],[Cost]]</f>
        <v>226380</v>
      </c>
      <c r="J515">
        <f>Table2[[#This Row],[Quantity]]*Table2[[#This Row],[Price]]</f>
        <v>299096</v>
      </c>
      <c r="K515">
        <f>IF(Table2[[#This Row],[Quantity]]&lt;1000,0,IF(Table2[[#This Row],[Quantity]]&gt;1000,Table2[[#This Row],[Quantity]]*15%,IF(Table2[[#This Row],[Quantity]]&gt;1500,Table2[[#This Row],[Quantity]]*20%,Table2[[#This Row],[Quantity]]*25%)))</f>
        <v>205.79999999999998</v>
      </c>
      <c r="L515" s="38">
        <f>Table2[[#This Row],[Total Cost]]-Table2[[#This Row],[Discount]]</f>
        <v>226174.2</v>
      </c>
      <c r="M515" s="38">
        <f>Table2[[#This Row],[Total Revenue ]]-Table2[[#This Row],[Discount Amount]]</f>
        <v>72921.799999999988</v>
      </c>
      <c r="N515" s="38" t="str">
        <f>IF(Table2[[#This Row],[Profit/Loss]]&gt;0,"Profit","Loss")</f>
        <v>Profit</v>
      </c>
    </row>
    <row r="516" spans="1:14" x14ac:dyDescent="0.25">
      <c r="A516">
        <v>515</v>
      </c>
      <c r="B516" t="s">
        <v>705</v>
      </c>
      <c r="C516">
        <v>27</v>
      </c>
      <c r="D5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16" t="s">
        <v>190</v>
      </c>
      <c r="F516">
        <v>1126</v>
      </c>
      <c r="G516">
        <v>296</v>
      </c>
      <c r="H516">
        <v>315</v>
      </c>
      <c r="I516">
        <f>Table2[[#This Row],[Quantity]]*Table2[[#This Row],[Cost]]</f>
        <v>333296</v>
      </c>
      <c r="J516">
        <f>Table2[[#This Row],[Quantity]]*Table2[[#This Row],[Price]]</f>
        <v>354690</v>
      </c>
      <c r="K516">
        <f>IF(Table2[[#This Row],[Quantity]]&lt;1000,0,IF(Table2[[#This Row],[Quantity]]&gt;1000,Table2[[#This Row],[Quantity]]*15%,IF(Table2[[#This Row],[Quantity]]&gt;1500,Table2[[#This Row],[Quantity]]*20%,Table2[[#This Row],[Quantity]]*25%)))</f>
        <v>168.9</v>
      </c>
      <c r="L516" s="38">
        <f>Table2[[#This Row],[Total Cost]]-Table2[[#This Row],[Discount]]</f>
        <v>333127.09999999998</v>
      </c>
      <c r="M516" s="38">
        <f>Table2[[#This Row],[Total Revenue ]]-Table2[[#This Row],[Discount Amount]]</f>
        <v>21562.900000000023</v>
      </c>
      <c r="N516" s="38" t="str">
        <f>IF(Table2[[#This Row],[Profit/Loss]]&gt;0,"Profit","Loss")</f>
        <v>Profit</v>
      </c>
    </row>
    <row r="517" spans="1:14" x14ac:dyDescent="0.25">
      <c r="A517">
        <v>516</v>
      </c>
      <c r="B517" t="s">
        <v>706</v>
      </c>
      <c r="C517">
        <v>39</v>
      </c>
      <c r="D5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7" t="s">
        <v>190</v>
      </c>
      <c r="F517">
        <v>1612</v>
      </c>
      <c r="G517">
        <v>281</v>
      </c>
      <c r="H517">
        <v>355</v>
      </c>
      <c r="I517">
        <f>Table2[[#This Row],[Quantity]]*Table2[[#This Row],[Cost]]</f>
        <v>452972</v>
      </c>
      <c r="J517">
        <f>Table2[[#This Row],[Quantity]]*Table2[[#This Row],[Price]]</f>
        <v>572260</v>
      </c>
      <c r="K517">
        <f>IF(Table2[[#This Row],[Quantity]]&lt;1000,0,IF(Table2[[#This Row],[Quantity]]&gt;1000,Table2[[#This Row],[Quantity]]*15%,IF(Table2[[#This Row],[Quantity]]&gt;1500,Table2[[#This Row],[Quantity]]*20%,Table2[[#This Row],[Quantity]]*25%)))</f>
        <v>241.79999999999998</v>
      </c>
      <c r="L517" s="38">
        <f>Table2[[#This Row],[Total Cost]]-Table2[[#This Row],[Discount]]</f>
        <v>452730.2</v>
      </c>
      <c r="M517" s="38">
        <f>Table2[[#This Row],[Total Revenue ]]-Table2[[#This Row],[Discount Amount]]</f>
        <v>119529.79999999999</v>
      </c>
      <c r="N517" s="38" t="str">
        <f>IF(Table2[[#This Row],[Profit/Loss]]&gt;0,"Profit","Loss")</f>
        <v>Profit</v>
      </c>
    </row>
    <row r="518" spans="1:14" x14ac:dyDescent="0.25">
      <c r="A518">
        <v>517</v>
      </c>
      <c r="B518" t="s">
        <v>707</v>
      </c>
      <c r="C518">
        <v>37</v>
      </c>
      <c r="D5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8" t="s">
        <v>192</v>
      </c>
      <c r="F518">
        <v>1199</v>
      </c>
      <c r="G518">
        <v>320</v>
      </c>
      <c r="H518">
        <v>415</v>
      </c>
      <c r="I518">
        <f>Table2[[#This Row],[Quantity]]*Table2[[#This Row],[Cost]]</f>
        <v>383680</v>
      </c>
      <c r="J518">
        <f>Table2[[#This Row],[Quantity]]*Table2[[#This Row],[Price]]</f>
        <v>497585</v>
      </c>
      <c r="K518">
        <f>IF(Table2[[#This Row],[Quantity]]&lt;1000,0,IF(Table2[[#This Row],[Quantity]]&gt;1000,Table2[[#This Row],[Quantity]]*15%,IF(Table2[[#This Row],[Quantity]]&gt;1500,Table2[[#This Row],[Quantity]]*20%,Table2[[#This Row],[Quantity]]*25%)))</f>
        <v>179.85</v>
      </c>
      <c r="L518" s="38">
        <f>Table2[[#This Row],[Total Cost]]-Table2[[#This Row],[Discount]]</f>
        <v>383500.15</v>
      </c>
      <c r="M518" s="38">
        <f>Table2[[#This Row],[Total Revenue ]]-Table2[[#This Row],[Discount Amount]]</f>
        <v>114084.84999999998</v>
      </c>
      <c r="N518" s="38" t="str">
        <f>IF(Table2[[#This Row],[Profit/Loss]]&gt;0,"Profit","Loss")</f>
        <v>Profit</v>
      </c>
    </row>
    <row r="519" spans="1:14" x14ac:dyDescent="0.25">
      <c r="A519">
        <v>518</v>
      </c>
      <c r="B519" t="s">
        <v>708</v>
      </c>
      <c r="C519">
        <v>44</v>
      </c>
      <c r="D5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19" t="s">
        <v>190</v>
      </c>
      <c r="F519">
        <v>1494</v>
      </c>
      <c r="G519">
        <v>207</v>
      </c>
      <c r="H519">
        <v>345</v>
      </c>
      <c r="I519">
        <f>Table2[[#This Row],[Quantity]]*Table2[[#This Row],[Cost]]</f>
        <v>309258</v>
      </c>
      <c r="J519">
        <f>Table2[[#This Row],[Quantity]]*Table2[[#This Row],[Price]]</f>
        <v>515430</v>
      </c>
      <c r="K519">
        <f>IF(Table2[[#This Row],[Quantity]]&lt;1000,0,IF(Table2[[#This Row],[Quantity]]&gt;1000,Table2[[#This Row],[Quantity]]*15%,IF(Table2[[#This Row],[Quantity]]&gt;1500,Table2[[#This Row],[Quantity]]*20%,Table2[[#This Row],[Quantity]]*25%)))</f>
        <v>224.1</v>
      </c>
      <c r="L519" s="38">
        <f>Table2[[#This Row],[Total Cost]]-Table2[[#This Row],[Discount]]</f>
        <v>309033.90000000002</v>
      </c>
      <c r="M519" s="38">
        <f>Table2[[#This Row],[Total Revenue ]]-Table2[[#This Row],[Discount Amount]]</f>
        <v>206396.09999999998</v>
      </c>
      <c r="N519" s="38" t="str">
        <f>IF(Table2[[#This Row],[Profit/Loss]]&gt;0,"Profit","Loss")</f>
        <v>Profit</v>
      </c>
    </row>
    <row r="520" spans="1:14" x14ac:dyDescent="0.25">
      <c r="A520">
        <v>519</v>
      </c>
      <c r="B520" t="s">
        <v>709</v>
      </c>
      <c r="C520">
        <v>78</v>
      </c>
      <c r="D5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20" t="s">
        <v>192</v>
      </c>
      <c r="F520">
        <v>1590</v>
      </c>
      <c r="G520">
        <v>247</v>
      </c>
      <c r="H520">
        <v>455</v>
      </c>
      <c r="I520">
        <f>Table2[[#This Row],[Quantity]]*Table2[[#This Row],[Cost]]</f>
        <v>392730</v>
      </c>
      <c r="J520">
        <f>Table2[[#This Row],[Quantity]]*Table2[[#This Row],[Price]]</f>
        <v>723450</v>
      </c>
      <c r="K520">
        <f>IF(Table2[[#This Row],[Quantity]]&lt;1000,0,IF(Table2[[#This Row],[Quantity]]&gt;1000,Table2[[#This Row],[Quantity]]*15%,IF(Table2[[#This Row],[Quantity]]&gt;1500,Table2[[#This Row],[Quantity]]*20%,Table2[[#This Row],[Quantity]]*25%)))</f>
        <v>238.5</v>
      </c>
      <c r="L520" s="38">
        <f>Table2[[#This Row],[Total Cost]]-Table2[[#This Row],[Discount]]</f>
        <v>392491.5</v>
      </c>
      <c r="M520" s="38">
        <f>Table2[[#This Row],[Total Revenue ]]-Table2[[#This Row],[Discount Amount]]</f>
        <v>330958.5</v>
      </c>
      <c r="N520" s="38" t="str">
        <f>IF(Table2[[#This Row],[Profit/Loss]]&gt;0,"Profit","Loss")</f>
        <v>Profit</v>
      </c>
    </row>
    <row r="521" spans="1:14" x14ac:dyDescent="0.25">
      <c r="A521">
        <v>520</v>
      </c>
      <c r="B521" t="s">
        <v>710</v>
      </c>
      <c r="C521">
        <v>38</v>
      </c>
      <c r="D5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21" t="s">
        <v>190</v>
      </c>
      <c r="F521">
        <v>1673</v>
      </c>
      <c r="G521">
        <v>400</v>
      </c>
      <c r="H521">
        <v>321</v>
      </c>
      <c r="I521">
        <f>Table2[[#This Row],[Quantity]]*Table2[[#This Row],[Cost]]</f>
        <v>669200</v>
      </c>
      <c r="J521">
        <f>Table2[[#This Row],[Quantity]]*Table2[[#This Row],[Price]]</f>
        <v>537033</v>
      </c>
      <c r="K521">
        <f>IF(Table2[[#This Row],[Quantity]]&lt;1000,0,IF(Table2[[#This Row],[Quantity]]&gt;1000,Table2[[#This Row],[Quantity]]*15%,IF(Table2[[#This Row],[Quantity]]&gt;1500,Table2[[#This Row],[Quantity]]*20%,Table2[[#This Row],[Quantity]]*25%)))</f>
        <v>250.95</v>
      </c>
      <c r="L521" s="38">
        <f>Table2[[#This Row],[Total Cost]]-Table2[[#This Row],[Discount]]</f>
        <v>668949.05000000005</v>
      </c>
      <c r="M521" s="38">
        <f>Table2[[#This Row],[Total Revenue ]]-Table2[[#This Row],[Discount Amount]]</f>
        <v>-131916.05000000005</v>
      </c>
      <c r="N521" s="38" t="str">
        <f>IF(Table2[[#This Row],[Profit/Loss]]&gt;0,"Profit","Loss")</f>
        <v>Loss</v>
      </c>
    </row>
    <row r="522" spans="1:14" x14ac:dyDescent="0.25">
      <c r="A522">
        <v>521</v>
      </c>
      <c r="B522" t="s">
        <v>711</v>
      </c>
      <c r="C522">
        <v>23</v>
      </c>
      <c r="D5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22" t="s">
        <v>190</v>
      </c>
      <c r="F522">
        <v>1608</v>
      </c>
      <c r="G522">
        <v>360</v>
      </c>
      <c r="H522">
        <v>488</v>
      </c>
      <c r="I522">
        <f>Table2[[#This Row],[Quantity]]*Table2[[#This Row],[Cost]]</f>
        <v>578880</v>
      </c>
      <c r="J522">
        <f>Table2[[#This Row],[Quantity]]*Table2[[#This Row],[Price]]</f>
        <v>784704</v>
      </c>
      <c r="K522">
        <f>IF(Table2[[#This Row],[Quantity]]&lt;1000,0,IF(Table2[[#This Row],[Quantity]]&gt;1000,Table2[[#This Row],[Quantity]]*15%,IF(Table2[[#This Row],[Quantity]]&gt;1500,Table2[[#This Row],[Quantity]]*20%,Table2[[#This Row],[Quantity]]*25%)))</f>
        <v>241.2</v>
      </c>
      <c r="L522" s="38">
        <f>Table2[[#This Row],[Total Cost]]-Table2[[#This Row],[Discount]]</f>
        <v>578638.80000000005</v>
      </c>
      <c r="M522" s="38">
        <f>Table2[[#This Row],[Total Revenue ]]-Table2[[#This Row],[Discount Amount]]</f>
        <v>206065.19999999995</v>
      </c>
      <c r="N522" s="38" t="str">
        <f>IF(Table2[[#This Row],[Profit/Loss]]&gt;0,"Profit","Loss")</f>
        <v>Profit</v>
      </c>
    </row>
    <row r="523" spans="1:14" x14ac:dyDescent="0.25">
      <c r="A523">
        <v>522</v>
      </c>
      <c r="B523" t="s">
        <v>712</v>
      </c>
      <c r="C523">
        <v>81</v>
      </c>
      <c r="D5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23" t="s">
        <v>192</v>
      </c>
      <c r="F523">
        <v>1609</v>
      </c>
      <c r="G523">
        <v>311</v>
      </c>
      <c r="H523">
        <v>437</v>
      </c>
      <c r="I523">
        <f>Table2[[#This Row],[Quantity]]*Table2[[#This Row],[Cost]]</f>
        <v>500399</v>
      </c>
      <c r="J523">
        <f>Table2[[#This Row],[Quantity]]*Table2[[#This Row],[Price]]</f>
        <v>703133</v>
      </c>
      <c r="K523">
        <f>IF(Table2[[#This Row],[Quantity]]&lt;1000,0,IF(Table2[[#This Row],[Quantity]]&gt;1000,Table2[[#This Row],[Quantity]]*15%,IF(Table2[[#This Row],[Quantity]]&gt;1500,Table2[[#This Row],[Quantity]]*20%,Table2[[#This Row],[Quantity]]*25%)))</f>
        <v>241.35</v>
      </c>
      <c r="L523" s="38">
        <f>Table2[[#This Row],[Total Cost]]-Table2[[#This Row],[Discount]]</f>
        <v>500157.65</v>
      </c>
      <c r="M523" s="38">
        <f>Table2[[#This Row],[Total Revenue ]]-Table2[[#This Row],[Discount Amount]]</f>
        <v>202975.34999999998</v>
      </c>
      <c r="N523" s="38" t="str">
        <f>IF(Table2[[#This Row],[Profit/Loss]]&gt;0,"Profit","Loss")</f>
        <v>Profit</v>
      </c>
    </row>
    <row r="524" spans="1:14" x14ac:dyDescent="0.25">
      <c r="A524">
        <v>523</v>
      </c>
      <c r="B524" t="s">
        <v>713</v>
      </c>
      <c r="C524">
        <v>79</v>
      </c>
      <c r="D5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24" t="s">
        <v>190</v>
      </c>
      <c r="F524">
        <v>1535</v>
      </c>
      <c r="G524">
        <v>353</v>
      </c>
      <c r="H524">
        <v>304</v>
      </c>
      <c r="I524">
        <f>Table2[[#This Row],[Quantity]]*Table2[[#This Row],[Cost]]</f>
        <v>541855</v>
      </c>
      <c r="J524">
        <f>Table2[[#This Row],[Quantity]]*Table2[[#This Row],[Price]]</f>
        <v>466640</v>
      </c>
      <c r="K524">
        <f>IF(Table2[[#This Row],[Quantity]]&lt;1000,0,IF(Table2[[#This Row],[Quantity]]&gt;1000,Table2[[#This Row],[Quantity]]*15%,IF(Table2[[#This Row],[Quantity]]&gt;1500,Table2[[#This Row],[Quantity]]*20%,Table2[[#This Row],[Quantity]]*25%)))</f>
        <v>230.25</v>
      </c>
      <c r="L524" s="38">
        <f>Table2[[#This Row],[Total Cost]]-Table2[[#This Row],[Discount]]</f>
        <v>541624.75</v>
      </c>
      <c r="M524" s="38">
        <f>Table2[[#This Row],[Total Revenue ]]-Table2[[#This Row],[Discount Amount]]</f>
        <v>-74984.75</v>
      </c>
      <c r="N524" s="38" t="str">
        <f>IF(Table2[[#This Row],[Profit/Loss]]&gt;0,"Profit","Loss")</f>
        <v>Loss</v>
      </c>
    </row>
    <row r="525" spans="1:14" x14ac:dyDescent="0.25">
      <c r="A525">
        <v>524</v>
      </c>
      <c r="B525" t="s">
        <v>714</v>
      </c>
      <c r="C525">
        <v>67</v>
      </c>
      <c r="D5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25" t="s">
        <v>190</v>
      </c>
      <c r="F525">
        <v>1898</v>
      </c>
      <c r="G525">
        <v>358</v>
      </c>
      <c r="H525">
        <v>525</v>
      </c>
      <c r="I525">
        <f>Table2[[#This Row],[Quantity]]*Table2[[#This Row],[Cost]]</f>
        <v>679484</v>
      </c>
      <c r="J525">
        <f>Table2[[#This Row],[Quantity]]*Table2[[#This Row],[Price]]</f>
        <v>996450</v>
      </c>
      <c r="K525">
        <f>IF(Table2[[#This Row],[Quantity]]&lt;1000,0,IF(Table2[[#This Row],[Quantity]]&gt;1000,Table2[[#This Row],[Quantity]]*15%,IF(Table2[[#This Row],[Quantity]]&gt;1500,Table2[[#This Row],[Quantity]]*20%,Table2[[#This Row],[Quantity]]*25%)))</f>
        <v>284.7</v>
      </c>
      <c r="L525" s="38">
        <f>Table2[[#This Row],[Total Cost]]-Table2[[#This Row],[Discount]]</f>
        <v>679199.3</v>
      </c>
      <c r="M525" s="38">
        <f>Table2[[#This Row],[Total Revenue ]]-Table2[[#This Row],[Discount Amount]]</f>
        <v>317250.69999999995</v>
      </c>
      <c r="N525" s="38" t="str">
        <f>IF(Table2[[#This Row],[Profit/Loss]]&gt;0,"Profit","Loss")</f>
        <v>Profit</v>
      </c>
    </row>
    <row r="526" spans="1:14" x14ac:dyDescent="0.25">
      <c r="A526">
        <v>525</v>
      </c>
      <c r="B526" t="s">
        <v>715</v>
      </c>
      <c r="C526">
        <v>67</v>
      </c>
      <c r="D5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26" t="s">
        <v>190</v>
      </c>
      <c r="F526">
        <v>1259</v>
      </c>
      <c r="G526">
        <v>386</v>
      </c>
      <c r="H526">
        <v>324</v>
      </c>
      <c r="I526">
        <f>Table2[[#This Row],[Quantity]]*Table2[[#This Row],[Cost]]</f>
        <v>485974</v>
      </c>
      <c r="J526">
        <f>Table2[[#This Row],[Quantity]]*Table2[[#This Row],[Price]]</f>
        <v>407916</v>
      </c>
      <c r="K526">
        <f>IF(Table2[[#This Row],[Quantity]]&lt;1000,0,IF(Table2[[#This Row],[Quantity]]&gt;1000,Table2[[#This Row],[Quantity]]*15%,IF(Table2[[#This Row],[Quantity]]&gt;1500,Table2[[#This Row],[Quantity]]*20%,Table2[[#This Row],[Quantity]]*25%)))</f>
        <v>188.85</v>
      </c>
      <c r="L526" s="38">
        <f>Table2[[#This Row],[Total Cost]]-Table2[[#This Row],[Discount]]</f>
        <v>485785.15</v>
      </c>
      <c r="M526" s="38">
        <f>Table2[[#This Row],[Total Revenue ]]-Table2[[#This Row],[Discount Amount]]</f>
        <v>-77869.150000000023</v>
      </c>
      <c r="N526" s="38" t="str">
        <f>IF(Table2[[#This Row],[Profit/Loss]]&gt;0,"Profit","Loss")</f>
        <v>Loss</v>
      </c>
    </row>
    <row r="527" spans="1:14" x14ac:dyDescent="0.25">
      <c r="A527">
        <v>526</v>
      </c>
      <c r="B527" t="s">
        <v>716</v>
      </c>
      <c r="C527">
        <v>76</v>
      </c>
      <c r="D5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27" t="s">
        <v>192</v>
      </c>
      <c r="F527">
        <v>2456</v>
      </c>
      <c r="G527">
        <v>385</v>
      </c>
      <c r="H527">
        <v>264</v>
      </c>
      <c r="I527">
        <f>Table2[[#This Row],[Quantity]]*Table2[[#This Row],[Cost]]</f>
        <v>945560</v>
      </c>
      <c r="J527">
        <f>Table2[[#This Row],[Quantity]]*Table2[[#This Row],[Price]]</f>
        <v>648384</v>
      </c>
      <c r="K527">
        <f>IF(Table2[[#This Row],[Quantity]]&lt;1000,0,IF(Table2[[#This Row],[Quantity]]&gt;1000,Table2[[#This Row],[Quantity]]*15%,IF(Table2[[#This Row],[Quantity]]&gt;1500,Table2[[#This Row],[Quantity]]*20%,Table2[[#This Row],[Quantity]]*25%)))</f>
        <v>368.4</v>
      </c>
      <c r="L527" s="38">
        <f>Table2[[#This Row],[Total Cost]]-Table2[[#This Row],[Discount]]</f>
        <v>945191.6</v>
      </c>
      <c r="M527" s="38">
        <f>Table2[[#This Row],[Total Revenue ]]-Table2[[#This Row],[Discount Amount]]</f>
        <v>-296807.59999999998</v>
      </c>
      <c r="N527" s="38" t="str">
        <f>IF(Table2[[#This Row],[Profit/Loss]]&gt;0,"Profit","Loss")</f>
        <v>Loss</v>
      </c>
    </row>
    <row r="528" spans="1:14" x14ac:dyDescent="0.25">
      <c r="A528">
        <v>527</v>
      </c>
      <c r="B528" t="s">
        <v>717</v>
      </c>
      <c r="C528">
        <v>65</v>
      </c>
      <c r="D5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28" t="s">
        <v>192</v>
      </c>
      <c r="F528">
        <v>1295</v>
      </c>
      <c r="G528">
        <v>272</v>
      </c>
      <c r="H528">
        <v>433</v>
      </c>
      <c r="I528">
        <f>Table2[[#This Row],[Quantity]]*Table2[[#This Row],[Cost]]</f>
        <v>352240</v>
      </c>
      <c r="J528">
        <f>Table2[[#This Row],[Quantity]]*Table2[[#This Row],[Price]]</f>
        <v>560735</v>
      </c>
      <c r="K528">
        <f>IF(Table2[[#This Row],[Quantity]]&lt;1000,0,IF(Table2[[#This Row],[Quantity]]&gt;1000,Table2[[#This Row],[Quantity]]*15%,IF(Table2[[#This Row],[Quantity]]&gt;1500,Table2[[#This Row],[Quantity]]*20%,Table2[[#This Row],[Quantity]]*25%)))</f>
        <v>194.25</v>
      </c>
      <c r="L528" s="38">
        <f>Table2[[#This Row],[Total Cost]]-Table2[[#This Row],[Discount]]</f>
        <v>352045.75</v>
      </c>
      <c r="M528" s="38">
        <f>Table2[[#This Row],[Total Revenue ]]-Table2[[#This Row],[Discount Amount]]</f>
        <v>208689.25</v>
      </c>
      <c r="N528" s="38" t="str">
        <f>IF(Table2[[#This Row],[Profit/Loss]]&gt;0,"Profit","Loss")</f>
        <v>Profit</v>
      </c>
    </row>
    <row r="529" spans="1:14" x14ac:dyDescent="0.25">
      <c r="A529">
        <v>528</v>
      </c>
      <c r="B529" t="s">
        <v>718</v>
      </c>
      <c r="C529">
        <v>83</v>
      </c>
      <c r="D5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29" t="s">
        <v>190</v>
      </c>
      <c r="F529">
        <v>1107</v>
      </c>
      <c r="G529">
        <v>230</v>
      </c>
      <c r="H529">
        <v>535</v>
      </c>
      <c r="I529">
        <f>Table2[[#This Row],[Quantity]]*Table2[[#This Row],[Cost]]</f>
        <v>254610</v>
      </c>
      <c r="J529">
        <f>Table2[[#This Row],[Quantity]]*Table2[[#This Row],[Price]]</f>
        <v>592245</v>
      </c>
      <c r="K529">
        <f>IF(Table2[[#This Row],[Quantity]]&lt;1000,0,IF(Table2[[#This Row],[Quantity]]&gt;1000,Table2[[#This Row],[Quantity]]*15%,IF(Table2[[#This Row],[Quantity]]&gt;1500,Table2[[#This Row],[Quantity]]*20%,Table2[[#This Row],[Quantity]]*25%)))</f>
        <v>166.04999999999998</v>
      </c>
      <c r="L529" s="38">
        <f>Table2[[#This Row],[Total Cost]]-Table2[[#This Row],[Discount]]</f>
        <v>254443.95</v>
      </c>
      <c r="M529" s="38">
        <f>Table2[[#This Row],[Total Revenue ]]-Table2[[#This Row],[Discount Amount]]</f>
        <v>337801.05</v>
      </c>
      <c r="N529" s="38" t="str">
        <f>IF(Table2[[#This Row],[Profit/Loss]]&gt;0,"Profit","Loss")</f>
        <v>Profit</v>
      </c>
    </row>
    <row r="530" spans="1:14" x14ac:dyDescent="0.25">
      <c r="A530">
        <v>529</v>
      </c>
      <c r="B530" t="s">
        <v>719</v>
      </c>
      <c r="C530">
        <v>19</v>
      </c>
      <c r="D5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30" t="s">
        <v>192</v>
      </c>
      <c r="F530">
        <v>1838</v>
      </c>
      <c r="G530">
        <v>353</v>
      </c>
      <c r="H530">
        <v>232</v>
      </c>
      <c r="I530">
        <f>Table2[[#This Row],[Quantity]]*Table2[[#This Row],[Cost]]</f>
        <v>648814</v>
      </c>
      <c r="J530">
        <f>Table2[[#This Row],[Quantity]]*Table2[[#This Row],[Price]]</f>
        <v>426416</v>
      </c>
      <c r="K530">
        <f>IF(Table2[[#This Row],[Quantity]]&lt;1000,0,IF(Table2[[#This Row],[Quantity]]&gt;1000,Table2[[#This Row],[Quantity]]*15%,IF(Table2[[#This Row],[Quantity]]&gt;1500,Table2[[#This Row],[Quantity]]*20%,Table2[[#This Row],[Quantity]]*25%)))</f>
        <v>275.7</v>
      </c>
      <c r="L530" s="38">
        <f>Table2[[#This Row],[Total Cost]]-Table2[[#This Row],[Discount]]</f>
        <v>648538.30000000005</v>
      </c>
      <c r="M530" s="38">
        <f>Table2[[#This Row],[Total Revenue ]]-Table2[[#This Row],[Discount Amount]]</f>
        <v>-222122.30000000005</v>
      </c>
      <c r="N530" s="38" t="str">
        <f>IF(Table2[[#This Row],[Profit/Loss]]&gt;0,"Profit","Loss")</f>
        <v>Loss</v>
      </c>
    </row>
    <row r="531" spans="1:14" x14ac:dyDescent="0.25">
      <c r="A531">
        <v>530</v>
      </c>
      <c r="B531" t="s">
        <v>720</v>
      </c>
      <c r="C531">
        <v>67</v>
      </c>
      <c r="D5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31" t="s">
        <v>192</v>
      </c>
      <c r="F531">
        <v>1747</v>
      </c>
      <c r="G531">
        <v>250</v>
      </c>
      <c r="H531">
        <v>467</v>
      </c>
      <c r="I531">
        <f>Table2[[#This Row],[Quantity]]*Table2[[#This Row],[Cost]]</f>
        <v>436750</v>
      </c>
      <c r="J531">
        <f>Table2[[#This Row],[Quantity]]*Table2[[#This Row],[Price]]</f>
        <v>815849</v>
      </c>
      <c r="K531">
        <f>IF(Table2[[#This Row],[Quantity]]&lt;1000,0,IF(Table2[[#This Row],[Quantity]]&gt;1000,Table2[[#This Row],[Quantity]]*15%,IF(Table2[[#This Row],[Quantity]]&gt;1500,Table2[[#This Row],[Quantity]]*20%,Table2[[#This Row],[Quantity]]*25%)))</f>
        <v>262.05</v>
      </c>
      <c r="L531" s="38">
        <f>Table2[[#This Row],[Total Cost]]-Table2[[#This Row],[Discount]]</f>
        <v>436487.95</v>
      </c>
      <c r="M531" s="38">
        <f>Table2[[#This Row],[Total Revenue ]]-Table2[[#This Row],[Discount Amount]]</f>
        <v>379361.05</v>
      </c>
      <c r="N531" s="38" t="str">
        <f>IF(Table2[[#This Row],[Profit/Loss]]&gt;0,"Profit","Loss")</f>
        <v>Profit</v>
      </c>
    </row>
    <row r="532" spans="1:14" x14ac:dyDescent="0.25">
      <c r="A532">
        <v>531</v>
      </c>
      <c r="B532" t="s">
        <v>721</v>
      </c>
      <c r="C532">
        <v>57</v>
      </c>
      <c r="D5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32" t="s">
        <v>190</v>
      </c>
      <c r="F532">
        <v>1150</v>
      </c>
      <c r="G532">
        <v>129</v>
      </c>
      <c r="H532">
        <v>349</v>
      </c>
      <c r="I532">
        <f>Table2[[#This Row],[Quantity]]*Table2[[#This Row],[Cost]]</f>
        <v>148350</v>
      </c>
      <c r="J532">
        <f>Table2[[#This Row],[Quantity]]*Table2[[#This Row],[Price]]</f>
        <v>401350</v>
      </c>
      <c r="K532">
        <f>IF(Table2[[#This Row],[Quantity]]&lt;1000,0,IF(Table2[[#This Row],[Quantity]]&gt;1000,Table2[[#This Row],[Quantity]]*15%,IF(Table2[[#This Row],[Quantity]]&gt;1500,Table2[[#This Row],[Quantity]]*20%,Table2[[#This Row],[Quantity]]*25%)))</f>
        <v>172.5</v>
      </c>
      <c r="L532" s="38">
        <f>Table2[[#This Row],[Total Cost]]-Table2[[#This Row],[Discount]]</f>
        <v>148177.5</v>
      </c>
      <c r="M532" s="38">
        <f>Table2[[#This Row],[Total Revenue ]]-Table2[[#This Row],[Discount Amount]]</f>
        <v>253172.5</v>
      </c>
      <c r="N532" s="38" t="str">
        <f>IF(Table2[[#This Row],[Profit/Loss]]&gt;0,"Profit","Loss")</f>
        <v>Profit</v>
      </c>
    </row>
    <row r="533" spans="1:14" x14ac:dyDescent="0.25">
      <c r="A533">
        <v>532</v>
      </c>
      <c r="B533" t="s">
        <v>722</v>
      </c>
      <c r="C533">
        <v>69</v>
      </c>
      <c r="D5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33" t="s">
        <v>192</v>
      </c>
      <c r="F533">
        <v>1898</v>
      </c>
      <c r="G533">
        <v>278</v>
      </c>
      <c r="H533">
        <v>251</v>
      </c>
      <c r="I533">
        <f>Table2[[#This Row],[Quantity]]*Table2[[#This Row],[Cost]]</f>
        <v>527644</v>
      </c>
      <c r="J533">
        <f>Table2[[#This Row],[Quantity]]*Table2[[#This Row],[Price]]</f>
        <v>476398</v>
      </c>
      <c r="K533">
        <f>IF(Table2[[#This Row],[Quantity]]&lt;1000,0,IF(Table2[[#This Row],[Quantity]]&gt;1000,Table2[[#This Row],[Quantity]]*15%,IF(Table2[[#This Row],[Quantity]]&gt;1500,Table2[[#This Row],[Quantity]]*20%,Table2[[#This Row],[Quantity]]*25%)))</f>
        <v>284.7</v>
      </c>
      <c r="L533" s="38">
        <f>Table2[[#This Row],[Total Cost]]-Table2[[#This Row],[Discount]]</f>
        <v>527359.30000000005</v>
      </c>
      <c r="M533" s="38">
        <f>Table2[[#This Row],[Total Revenue ]]-Table2[[#This Row],[Discount Amount]]</f>
        <v>-50961.300000000047</v>
      </c>
      <c r="N533" s="38" t="str">
        <f>IF(Table2[[#This Row],[Profit/Loss]]&gt;0,"Profit","Loss")</f>
        <v>Loss</v>
      </c>
    </row>
    <row r="534" spans="1:14" x14ac:dyDescent="0.25">
      <c r="A534">
        <v>533</v>
      </c>
      <c r="B534" t="s">
        <v>723</v>
      </c>
      <c r="C534">
        <v>22</v>
      </c>
      <c r="D5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34" t="s">
        <v>192</v>
      </c>
      <c r="F534">
        <v>1576</v>
      </c>
      <c r="G534">
        <v>214</v>
      </c>
      <c r="H534">
        <v>351</v>
      </c>
      <c r="I534">
        <f>Table2[[#This Row],[Quantity]]*Table2[[#This Row],[Cost]]</f>
        <v>337264</v>
      </c>
      <c r="J534">
        <f>Table2[[#This Row],[Quantity]]*Table2[[#This Row],[Price]]</f>
        <v>553176</v>
      </c>
      <c r="K534">
        <f>IF(Table2[[#This Row],[Quantity]]&lt;1000,0,IF(Table2[[#This Row],[Quantity]]&gt;1000,Table2[[#This Row],[Quantity]]*15%,IF(Table2[[#This Row],[Quantity]]&gt;1500,Table2[[#This Row],[Quantity]]*20%,Table2[[#This Row],[Quantity]]*25%)))</f>
        <v>236.39999999999998</v>
      </c>
      <c r="L534" s="38">
        <f>Table2[[#This Row],[Total Cost]]-Table2[[#This Row],[Discount]]</f>
        <v>337027.6</v>
      </c>
      <c r="M534" s="38">
        <f>Table2[[#This Row],[Total Revenue ]]-Table2[[#This Row],[Discount Amount]]</f>
        <v>216148.40000000002</v>
      </c>
      <c r="N534" s="38" t="str">
        <f>IF(Table2[[#This Row],[Profit/Loss]]&gt;0,"Profit","Loss")</f>
        <v>Profit</v>
      </c>
    </row>
    <row r="535" spans="1:14" x14ac:dyDescent="0.25">
      <c r="A535">
        <v>534</v>
      </c>
      <c r="B535" t="s">
        <v>724</v>
      </c>
      <c r="C535">
        <v>24</v>
      </c>
      <c r="D5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35" t="s">
        <v>190</v>
      </c>
      <c r="F535">
        <v>1222</v>
      </c>
      <c r="G535">
        <v>211</v>
      </c>
      <c r="H535">
        <v>550</v>
      </c>
      <c r="I535">
        <f>Table2[[#This Row],[Quantity]]*Table2[[#This Row],[Cost]]</f>
        <v>257842</v>
      </c>
      <c r="J535">
        <f>Table2[[#This Row],[Quantity]]*Table2[[#This Row],[Price]]</f>
        <v>672100</v>
      </c>
      <c r="K535">
        <f>IF(Table2[[#This Row],[Quantity]]&lt;1000,0,IF(Table2[[#This Row],[Quantity]]&gt;1000,Table2[[#This Row],[Quantity]]*15%,IF(Table2[[#This Row],[Quantity]]&gt;1500,Table2[[#This Row],[Quantity]]*20%,Table2[[#This Row],[Quantity]]*25%)))</f>
        <v>183.29999999999998</v>
      </c>
      <c r="L535" s="38">
        <f>Table2[[#This Row],[Total Cost]]-Table2[[#This Row],[Discount]]</f>
        <v>257658.7</v>
      </c>
      <c r="M535" s="38">
        <f>Table2[[#This Row],[Total Revenue ]]-Table2[[#This Row],[Discount Amount]]</f>
        <v>414441.3</v>
      </c>
      <c r="N535" s="38" t="str">
        <f>IF(Table2[[#This Row],[Profit/Loss]]&gt;0,"Profit","Loss")</f>
        <v>Profit</v>
      </c>
    </row>
    <row r="536" spans="1:14" x14ac:dyDescent="0.25">
      <c r="A536">
        <v>535</v>
      </c>
      <c r="B536" t="s">
        <v>725</v>
      </c>
      <c r="C536">
        <v>75</v>
      </c>
      <c r="D5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36" t="s">
        <v>190</v>
      </c>
      <c r="F536">
        <v>1667</v>
      </c>
      <c r="G536">
        <v>110</v>
      </c>
      <c r="H536">
        <v>390</v>
      </c>
      <c r="I536">
        <f>Table2[[#This Row],[Quantity]]*Table2[[#This Row],[Cost]]</f>
        <v>183370</v>
      </c>
      <c r="J536">
        <f>Table2[[#This Row],[Quantity]]*Table2[[#This Row],[Price]]</f>
        <v>650130</v>
      </c>
      <c r="K536">
        <f>IF(Table2[[#This Row],[Quantity]]&lt;1000,0,IF(Table2[[#This Row],[Quantity]]&gt;1000,Table2[[#This Row],[Quantity]]*15%,IF(Table2[[#This Row],[Quantity]]&gt;1500,Table2[[#This Row],[Quantity]]*20%,Table2[[#This Row],[Quantity]]*25%)))</f>
        <v>250.04999999999998</v>
      </c>
      <c r="L536" s="38">
        <f>Table2[[#This Row],[Total Cost]]-Table2[[#This Row],[Discount]]</f>
        <v>183119.95</v>
      </c>
      <c r="M536" s="38">
        <f>Table2[[#This Row],[Total Revenue ]]-Table2[[#This Row],[Discount Amount]]</f>
        <v>467010.05</v>
      </c>
      <c r="N536" s="38" t="str">
        <f>IF(Table2[[#This Row],[Profit/Loss]]&gt;0,"Profit","Loss")</f>
        <v>Profit</v>
      </c>
    </row>
    <row r="537" spans="1:14" x14ac:dyDescent="0.25">
      <c r="A537">
        <v>536</v>
      </c>
      <c r="B537" t="s">
        <v>726</v>
      </c>
      <c r="C537">
        <v>83</v>
      </c>
      <c r="D5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37" t="s">
        <v>190</v>
      </c>
      <c r="F537">
        <v>1729</v>
      </c>
      <c r="G537">
        <v>332</v>
      </c>
      <c r="H537">
        <v>497</v>
      </c>
      <c r="I537">
        <f>Table2[[#This Row],[Quantity]]*Table2[[#This Row],[Cost]]</f>
        <v>574028</v>
      </c>
      <c r="J537">
        <f>Table2[[#This Row],[Quantity]]*Table2[[#This Row],[Price]]</f>
        <v>859313</v>
      </c>
      <c r="K537">
        <f>IF(Table2[[#This Row],[Quantity]]&lt;1000,0,IF(Table2[[#This Row],[Quantity]]&gt;1000,Table2[[#This Row],[Quantity]]*15%,IF(Table2[[#This Row],[Quantity]]&gt;1500,Table2[[#This Row],[Quantity]]*20%,Table2[[#This Row],[Quantity]]*25%)))</f>
        <v>259.34999999999997</v>
      </c>
      <c r="L537" s="38">
        <f>Table2[[#This Row],[Total Cost]]-Table2[[#This Row],[Discount]]</f>
        <v>573768.65</v>
      </c>
      <c r="M537" s="38">
        <f>Table2[[#This Row],[Total Revenue ]]-Table2[[#This Row],[Discount Amount]]</f>
        <v>285544.34999999998</v>
      </c>
      <c r="N537" s="38" t="str">
        <f>IF(Table2[[#This Row],[Profit/Loss]]&gt;0,"Profit","Loss")</f>
        <v>Profit</v>
      </c>
    </row>
    <row r="538" spans="1:14" x14ac:dyDescent="0.25">
      <c r="A538">
        <v>537</v>
      </c>
      <c r="B538" t="s">
        <v>727</v>
      </c>
      <c r="C538">
        <v>77</v>
      </c>
      <c r="D5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38" t="s">
        <v>192</v>
      </c>
      <c r="F538">
        <v>1175</v>
      </c>
      <c r="G538">
        <v>149</v>
      </c>
      <c r="H538">
        <v>534</v>
      </c>
      <c r="I538">
        <f>Table2[[#This Row],[Quantity]]*Table2[[#This Row],[Cost]]</f>
        <v>175075</v>
      </c>
      <c r="J538">
        <f>Table2[[#This Row],[Quantity]]*Table2[[#This Row],[Price]]</f>
        <v>627450</v>
      </c>
      <c r="K538">
        <f>IF(Table2[[#This Row],[Quantity]]&lt;1000,0,IF(Table2[[#This Row],[Quantity]]&gt;1000,Table2[[#This Row],[Quantity]]*15%,IF(Table2[[#This Row],[Quantity]]&gt;1500,Table2[[#This Row],[Quantity]]*20%,Table2[[#This Row],[Quantity]]*25%)))</f>
        <v>176.25</v>
      </c>
      <c r="L538" s="38">
        <f>Table2[[#This Row],[Total Cost]]-Table2[[#This Row],[Discount]]</f>
        <v>174898.75</v>
      </c>
      <c r="M538" s="38">
        <f>Table2[[#This Row],[Total Revenue ]]-Table2[[#This Row],[Discount Amount]]</f>
        <v>452551.25</v>
      </c>
      <c r="N538" s="38" t="str">
        <f>IF(Table2[[#This Row],[Profit/Loss]]&gt;0,"Profit","Loss")</f>
        <v>Profit</v>
      </c>
    </row>
    <row r="539" spans="1:14" x14ac:dyDescent="0.25">
      <c r="A539">
        <v>538</v>
      </c>
      <c r="B539" t="s">
        <v>728</v>
      </c>
      <c r="C539">
        <v>84</v>
      </c>
      <c r="D5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39" t="s">
        <v>190</v>
      </c>
      <c r="F539">
        <v>1792</v>
      </c>
      <c r="G539">
        <v>143</v>
      </c>
      <c r="H539">
        <v>484</v>
      </c>
      <c r="I539">
        <f>Table2[[#This Row],[Quantity]]*Table2[[#This Row],[Cost]]</f>
        <v>256256</v>
      </c>
      <c r="J539">
        <f>Table2[[#This Row],[Quantity]]*Table2[[#This Row],[Price]]</f>
        <v>867328</v>
      </c>
      <c r="K539">
        <f>IF(Table2[[#This Row],[Quantity]]&lt;1000,0,IF(Table2[[#This Row],[Quantity]]&gt;1000,Table2[[#This Row],[Quantity]]*15%,IF(Table2[[#This Row],[Quantity]]&gt;1500,Table2[[#This Row],[Quantity]]*20%,Table2[[#This Row],[Quantity]]*25%)))</f>
        <v>268.8</v>
      </c>
      <c r="L539" s="38">
        <f>Table2[[#This Row],[Total Cost]]-Table2[[#This Row],[Discount]]</f>
        <v>255987.20000000001</v>
      </c>
      <c r="M539" s="38">
        <f>Table2[[#This Row],[Total Revenue ]]-Table2[[#This Row],[Discount Amount]]</f>
        <v>611340.80000000005</v>
      </c>
      <c r="N539" s="38" t="str">
        <f>IF(Table2[[#This Row],[Profit/Loss]]&gt;0,"Profit","Loss")</f>
        <v>Profit</v>
      </c>
    </row>
    <row r="540" spans="1:14" x14ac:dyDescent="0.25">
      <c r="A540">
        <v>539</v>
      </c>
      <c r="B540" t="s">
        <v>729</v>
      </c>
      <c r="C540">
        <v>85</v>
      </c>
      <c r="D5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40" t="s">
        <v>192</v>
      </c>
      <c r="F540">
        <v>1676</v>
      </c>
      <c r="G540">
        <v>259</v>
      </c>
      <c r="H540">
        <v>358</v>
      </c>
      <c r="I540">
        <f>Table2[[#This Row],[Quantity]]*Table2[[#This Row],[Cost]]</f>
        <v>434084</v>
      </c>
      <c r="J540">
        <f>Table2[[#This Row],[Quantity]]*Table2[[#This Row],[Price]]</f>
        <v>600008</v>
      </c>
      <c r="K540">
        <f>IF(Table2[[#This Row],[Quantity]]&lt;1000,0,IF(Table2[[#This Row],[Quantity]]&gt;1000,Table2[[#This Row],[Quantity]]*15%,IF(Table2[[#This Row],[Quantity]]&gt;1500,Table2[[#This Row],[Quantity]]*20%,Table2[[#This Row],[Quantity]]*25%)))</f>
        <v>251.39999999999998</v>
      </c>
      <c r="L540" s="38">
        <f>Table2[[#This Row],[Total Cost]]-Table2[[#This Row],[Discount]]</f>
        <v>433832.6</v>
      </c>
      <c r="M540" s="38">
        <f>Table2[[#This Row],[Total Revenue ]]-Table2[[#This Row],[Discount Amount]]</f>
        <v>166175.40000000002</v>
      </c>
      <c r="N540" s="38" t="str">
        <f>IF(Table2[[#This Row],[Profit/Loss]]&gt;0,"Profit","Loss")</f>
        <v>Profit</v>
      </c>
    </row>
    <row r="541" spans="1:14" x14ac:dyDescent="0.25">
      <c r="A541">
        <v>540</v>
      </c>
      <c r="B541" t="s">
        <v>730</v>
      </c>
      <c r="C541">
        <v>58</v>
      </c>
      <c r="D5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1" t="s">
        <v>190</v>
      </c>
      <c r="F541">
        <v>1841</v>
      </c>
      <c r="G541">
        <v>303</v>
      </c>
      <c r="H541">
        <v>527</v>
      </c>
      <c r="I541">
        <f>Table2[[#This Row],[Quantity]]*Table2[[#This Row],[Cost]]</f>
        <v>557823</v>
      </c>
      <c r="J541">
        <f>Table2[[#This Row],[Quantity]]*Table2[[#This Row],[Price]]</f>
        <v>970207</v>
      </c>
      <c r="K541">
        <f>IF(Table2[[#This Row],[Quantity]]&lt;1000,0,IF(Table2[[#This Row],[Quantity]]&gt;1000,Table2[[#This Row],[Quantity]]*15%,IF(Table2[[#This Row],[Quantity]]&gt;1500,Table2[[#This Row],[Quantity]]*20%,Table2[[#This Row],[Quantity]]*25%)))</f>
        <v>276.14999999999998</v>
      </c>
      <c r="L541" s="38">
        <f>Table2[[#This Row],[Total Cost]]-Table2[[#This Row],[Discount]]</f>
        <v>557546.85</v>
      </c>
      <c r="M541" s="38">
        <f>Table2[[#This Row],[Total Revenue ]]-Table2[[#This Row],[Discount Amount]]</f>
        <v>412660.15</v>
      </c>
      <c r="N541" s="38" t="str">
        <f>IF(Table2[[#This Row],[Profit/Loss]]&gt;0,"Profit","Loss")</f>
        <v>Profit</v>
      </c>
    </row>
    <row r="542" spans="1:14" x14ac:dyDescent="0.25">
      <c r="A542">
        <v>541</v>
      </c>
      <c r="B542" t="s">
        <v>731</v>
      </c>
      <c r="C542">
        <v>40</v>
      </c>
      <c r="D5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42" t="s">
        <v>192</v>
      </c>
      <c r="F542">
        <v>1404</v>
      </c>
      <c r="G542">
        <v>197</v>
      </c>
      <c r="H542">
        <v>202</v>
      </c>
      <c r="I542">
        <f>Table2[[#This Row],[Quantity]]*Table2[[#This Row],[Cost]]</f>
        <v>276588</v>
      </c>
      <c r="J542">
        <f>Table2[[#This Row],[Quantity]]*Table2[[#This Row],[Price]]</f>
        <v>283608</v>
      </c>
      <c r="K542">
        <f>IF(Table2[[#This Row],[Quantity]]&lt;1000,0,IF(Table2[[#This Row],[Quantity]]&gt;1000,Table2[[#This Row],[Quantity]]*15%,IF(Table2[[#This Row],[Quantity]]&gt;1500,Table2[[#This Row],[Quantity]]*20%,Table2[[#This Row],[Quantity]]*25%)))</f>
        <v>210.6</v>
      </c>
      <c r="L542" s="38">
        <f>Table2[[#This Row],[Total Cost]]-Table2[[#This Row],[Discount]]</f>
        <v>276377.40000000002</v>
      </c>
      <c r="M542" s="38">
        <f>Table2[[#This Row],[Total Revenue ]]-Table2[[#This Row],[Discount Amount]]</f>
        <v>7230.5999999999767</v>
      </c>
      <c r="N542" s="38" t="str">
        <f>IF(Table2[[#This Row],[Profit/Loss]]&gt;0,"Profit","Loss")</f>
        <v>Profit</v>
      </c>
    </row>
    <row r="543" spans="1:14" x14ac:dyDescent="0.25">
      <c r="A543">
        <v>542</v>
      </c>
      <c r="B543" t="s">
        <v>732</v>
      </c>
      <c r="C543">
        <v>48</v>
      </c>
      <c r="D5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3" t="s">
        <v>192</v>
      </c>
      <c r="F543">
        <v>2300</v>
      </c>
      <c r="G543">
        <v>251</v>
      </c>
      <c r="H543">
        <v>402</v>
      </c>
      <c r="I543">
        <f>Table2[[#This Row],[Quantity]]*Table2[[#This Row],[Cost]]</f>
        <v>577300</v>
      </c>
      <c r="J543">
        <f>Table2[[#This Row],[Quantity]]*Table2[[#This Row],[Price]]</f>
        <v>924600</v>
      </c>
      <c r="K543">
        <f>IF(Table2[[#This Row],[Quantity]]&lt;1000,0,IF(Table2[[#This Row],[Quantity]]&gt;1000,Table2[[#This Row],[Quantity]]*15%,IF(Table2[[#This Row],[Quantity]]&gt;1500,Table2[[#This Row],[Quantity]]*20%,Table2[[#This Row],[Quantity]]*25%)))</f>
        <v>345</v>
      </c>
      <c r="L543" s="38">
        <f>Table2[[#This Row],[Total Cost]]-Table2[[#This Row],[Discount]]</f>
        <v>576955</v>
      </c>
      <c r="M543" s="38">
        <f>Table2[[#This Row],[Total Revenue ]]-Table2[[#This Row],[Discount Amount]]</f>
        <v>347645</v>
      </c>
      <c r="N543" s="38" t="str">
        <f>IF(Table2[[#This Row],[Profit/Loss]]&gt;0,"Profit","Loss")</f>
        <v>Profit</v>
      </c>
    </row>
    <row r="544" spans="1:14" x14ac:dyDescent="0.25">
      <c r="A544">
        <v>543</v>
      </c>
      <c r="B544" t="s">
        <v>733</v>
      </c>
      <c r="C544">
        <v>43</v>
      </c>
      <c r="D5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44" t="s">
        <v>192</v>
      </c>
      <c r="F544">
        <v>1015</v>
      </c>
      <c r="G544">
        <v>332</v>
      </c>
      <c r="H544">
        <v>270</v>
      </c>
      <c r="I544">
        <f>Table2[[#This Row],[Quantity]]*Table2[[#This Row],[Cost]]</f>
        <v>336980</v>
      </c>
      <c r="J544">
        <f>Table2[[#This Row],[Quantity]]*Table2[[#This Row],[Price]]</f>
        <v>274050</v>
      </c>
      <c r="K544">
        <f>IF(Table2[[#This Row],[Quantity]]&lt;1000,0,IF(Table2[[#This Row],[Quantity]]&gt;1000,Table2[[#This Row],[Quantity]]*15%,IF(Table2[[#This Row],[Quantity]]&gt;1500,Table2[[#This Row],[Quantity]]*20%,Table2[[#This Row],[Quantity]]*25%)))</f>
        <v>152.25</v>
      </c>
      <c r="L544" s="38">
        <f>Table2[[#This Row],[Total Cost]]-Table2[[#This Row],[Discount]]</f>
        <v>336827.75</v>
      </c>
      <c r="M544" s="38">
        <f>Table2[[#This Row],[Total Revenue ]]-Table2[[#This Row],[Discount Amount]]</f>
        <v>-62777.75</v>
      </c>
      <c r="N544" s="38" t="str">
        <f>IF(Table2[[#This Row],[Profit/Loss]]&gt;0,"Profit","Loss")</f>
        <v>Loss</v>
      </c>
    </row>
    <row r="545" spans="1:14" x14ac:dyDescent="0.25">
      <c r="A545">
        <v>544</v>
      </c>
      <c r="B545" t="s">
        <v>734</v>
      </c>
      <c r="C545">
        <v>54</v>
      </c>
      <c r="D5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5" t="s">
        <v>190</v>
      </c>
      <c r="F545">
        <v>2329</v>
      </c>
      <c r="G545">
        <v>157</v>
      </c>
      <c r="H545">
        <v>506</v>
      </c>
      <c r="I545">
        <f>Table2[[#This Row],[Quantity]]*Table2[[#This Row],[Cost]]</f>
        <v>365653</v>
      </c>
      <c r="J545">
        <f>Table2[[#This Row],[Quantity]]*Table2[[#This Row],[Price]]</f>
        <v>1178474</v>
      </c>
      <c r="K545">
        <f>IF(Table2[[#This Row],[Quantity]]&lt;1000,0,IF(Table2[[#This Row],[Quantity]]&gt;1000,Table2[[#This Row],[Quantity]]*15%,IF(Table2[[#This Row],[Quantity]]&gt;1500,Table2[[#This Row],[Quantity]]*20%,Table2[[#This Row],[Quantity]]*25%)))</f>
        <v>349.34999999999997</v>
      </c>
      <c r="L545" s="38">
        <f>Table2[[#This Row],[Total Cost]]-Table2[[#This Row],[Discount]]</f>
        <v>365303.65</v>
      </c>
      <c r="M545" s="38">
        <f>Table2[[#This Row],[Total Revenue ]]-Table2[[#This Row],[Discount Amount]]</f>
        <v>813170.35</v>
      </c>
      <c r="N545" s="38" t="str">
        <f>IF(Table2[[#This Row],[Profit/Loss]]&gt;0,"Profit","Loss")</f>
        <v>Profit</v>
      </c>
    </row>
    <row r="546" spans="1:14" x14ac:dyDescent="0.25">
      <c r="A546">
        <v>545</v>
      </c>
      <c r="B546" t="s">
        <v>735</v>
      </c>
      <c r="C546">
        <v>51</v>
      </c>
      <c r="D5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6" t="s">
        <v>190</v>
      </c>
      <c r="F546">
        <v>1681</v>
      </c>
      <c r="G546">
        <v>242</v>
      </c>
      <c r="H546">
        <v>342</v>
      </c>
      <c r="I546">
        <f>Table2[[#This Row],[Quantity]]*Table2[[#This Row],[Cost]]</f>
        <v>406802</v>
      </c>
      <c r="J546">
        <f>Table2[[#This Row],[Quantity]]*Table2[[#This Row],[Price]]</f>
        <v>574902</v>
      </c>
      <c r="K546">
        <f>IF(Table2[[#This Row],[Quantity]]&lt;1000,0,IF(Table2[[#This Row],[Quantity]]&gt;1000,Table2[[#This Row],[Quantity]]*15%,IF(Table2[[#This Row],[Quantity]]&gt;1500,Table2[[#This Row],[Quantity]]*20%,Table2[[#This Row],[Quantity]]*25%)))</f>
        <v>252.14999999999998</v>
      </c>
      <c r="L546" s="38">
        <f>Table2[[#This Row],[Total Cost]]-Table2[[#This Row],[Discount]]</f>
        <v>406549.85</v>
      </c>
      <c r="M546" s="38">
        <f>Table2[[#This Row],[Total Revenue ]]-Table2[[#This Row],[Discount Amount]]</f>
        <v>168352.15000000002</v>
      </c>
      <c r="N546" s="38" t="str">
        <f>IF(Table2[[#This Row],[Profit/Loss]]&gt;0,"Profit","Loss")</f>
        <v>Profit</v>
      </c>
    </row>
    <row r="547" spans="1:14" x14ac:dyDescent="0.25">
      <c r="A547">
        <v>546</v>
      </c>
      <c r="B547" t="s">
        <v>736</v>
      </c>
      <c r="C547">
        <v>55</v>
      </c>
      <c r="D5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7" t="s">
        <v>192</v>
      </c>
      <c r="F547">
        <v>2203</v>
      </c>
      <c r="G547">
        <v>146</v>
      </c>
      <c r="H547">
        <v>529</v>
      </c>
      <c r="I547">
        <f>Table2[[#This Row],[Quantity]]*Table2[[#This Row],[Cost]]</f>
        <v>321638</v>
      </c>
      <c r="J547">
        <f>Table2[[#This Row],[Quantity]]*Table2[[#This Row],[Price]]</f>
        <v>1165387</v>
      </c>
      <c r="K547">
        <f>IF(Table2[[#This Row],[Quantity]]&lt;1000,0,IF(Table2[[#This Row],[Quantity]]&gt;1000,Table2[[#This Row],[Quantity]]*15%,IF(Table2[[#This Row],[Quantity]]&gt;1500,Table2[[#This Row],[Quantity]]*20%,Table2[[#This Row],[Quantity]]*25%)))</f>
        <v>330.45</v>
      </c>
      <c r="L547" s="38">
        <f>Table2[[#This Row],[Total Cost]]-Table2[[#This Row],[Discount]]</f>
        <v>321307.55</v>
      </c>
      <c r="M547" s="38">
        <f>Table2[[#This Row],[Total Revenue ]]-Table2[[#This Row],[Discount Amount]]</f>
        <v>844079.45</v>
      </c>
      <c r="N547" s="38" t="str">
        <f>IF(Table2[[#This Row],[Profit/Loss]]&gt;0,"Profit","Loss")</f>
        <v>Profit</v>
      </c>
    </row>
    <row r="548" spans="1:14" x14ac:dyDescent="0.25">
      <c r="A548">
        <v>547</v>
      </c>
      <c r="B548" t="s">
        <v>737</v>
      </c>
      <c r="C548">
        <v>50</v>
      </c>
      <c r="D5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48" t="s">
        <v>192</v>
      </c>
      <c r="F548">
        <v>1731</v>
      </c>
      <c r="G548">
        <v>387</v>
      </c>
      <c r="H548">
        <v>285</v>
      </c>
      <c r="I548">
        <f>Table2[[#This Row],[Quantity]]*Table2[[#This Row],[Cost]]</f>
        <v>669897</v>
      </c>
      <c r="J548">
        <f>Table2[[#This Row],[Quantity]]*Table2[[#This Row],[Price]]</f>
        <v>493335</v>
      </c>
      <c r="K548">
        <f>IF(Table2[[#This Row],[Quantity]]&lt;1000,0,IF(Table2[[#This Row],[Quantity]]&gt;1000,Table2[[#This Row],[Quantity]]*15%,IF(Table2[[#This Row],[Quantity]]&gt;1500,Table2[[#This Row],[Quantity]]*20%,Table2[[#This Row],[Quantity]]*25%)))</f>
        <v>259.64999999999998</v>
      </c>
      <c r="L548" s="38">
        <f>Table2[[#This Row],[Total Cost]]-Table2[[#This Row],[Discount]]</f>
        <v>669637.35</v>
      </c>
      <c r="M548" s="38">
        <f>Table2[[#This Row],[Total Revenue ]]-Table2[[#This Row],[Discount Amount]]</f>
        <v>-176302.34999999998</v>
      </c>
      <c r="N548" s="38" t="str">
        <f>IF(Table2[[#This Row],[Profit/Loss]]&gt;0,"Profit","Loss")</f>
        <v>Loss</v>
      </c>
    </row>
    <row r="549" spans="1:14" x14ac:dyDescent="0.25">
      <c r="A549">
        <v>548</v>
      </c>
      <c r="B549" t="s">
        <v>738</v>
      </c>
      <c r="C549">
        <v>65</v>
      </c>
      <c r="D5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49" t="s">
        <v>190</v>
      </c>
      <c r="F549">
        <v>1739</v>
      </c>
      <c r="G549">
        <v>153</v>
      </c>
      <c r="H549">
        <v>225</v>
      </c>
      <c r="I549">
        <f>Table2[[#This Row],[Quantity]]*Table2[[#This Row],[Cost]]</f>
        <v>266067</v>
      </c>
      <c r="J549">
        <f>Table2[[#This Row],[Quantity]]*Table2[[#This Row],[Price]]</f>
        <v>391275</v>
      </c>
      <c r="K549">
        <f>IF(Table2[[#This Row],[Quantity]]&lt;1000,0,IF(Table2[[#This Row],[Quantity]]&gt;1000,Table2[[#This Row],[Quantity]]*15%,IF(Table2[[#This Row],[Quantity]]&gt;1500,Table2[[#This Row],[Quantity]]*20%,Table2[[#This Row],[Quantity]]*25%)))</f>
        <v>260.84999999999997</v>
      </c>
      <c r="L549" s="38">
        <f>Table2[[#This Row],[Total Cost]]-Table2[[#This Row],[Discount]]</f>
        <v>265806.15000000002</v>
      </c>
      <c r="M549" s="38">
        <f>Table2[[#This Row],[Total Revenue ]]-Table2[[#This Row],[Discount Amount]]</f>
        <v>125468.84999999998</v>
      </c>
      <c r="N549" s="38" t="str">
        <f>IF(Table2[[#This Row],[Profit/Loss]]&gt;0,"Profit","Loss")</f>
        <v>Profit</v>
      </c>
    </row>
    <row r="550" spans="1:14" x14ac:dyDescent="0.25">
      <c r="A550">
        <v>549</v>
      </c>
      <c r="B550" t="s">
        <v>739</v>
      </c>
      <c r="C550">
        <v>18</v>
      </c>
      <c r="D5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50" t="s">
        <v>190</v>
      </c>
      <c r="F550">
        <v>1353</v>
      </c>
      <c r="G550">
        <v>241</v>
      </c>
      <c r="H550">
        <v>372</v>
      </c>
      <c r="I550">
        <f>Table2[[#This Row],[Quantity]]*Table2[[#This Row],[Cost]]</f>
        <v>326073</v>
      </c>
      <c r="J550">
        <f>Table2[[#This Row],[Quantity]]*Table2[[#This Row],[Price]]</f>
        <v>503316</v>
      </c>
      <c r="K550">
        <f>IF(Table2[[#This Row],[Quantity]]&lt;1000,0,IF(Table2[[#This Row],[Quantity]]&gt;1000,Table2[[#This Row],[Quantity]]*15%,IF(Table2[[#This Row],[Quantity]]&gt;1500,Table2[[#This Row],[Quantity]]*20%,Table2[[#This Row],[Quantity]]*25%)))</f>
        <v>202.95</v>
      </c>
      <c r="L550" s="38">
        <f>Table2[[#This Row],[Total Cost]]-Table2[[#This Row],[Discount]]</f>
        <v>325870.05</v>
      </c>
      <c r="M550" s="38">
        <f>Table2[[#This Row],[Total Revenue ]]-Table2[[#This Row],[Discount Amount]]</f>
        <v>177445.95</v>
      </c>
      <c r="N550" s="38" t="str">
        <f>IF(Table2[[#This Row],[Profit/Loss]]&gt;0,"Profit","Loss")</f>
        <v>Profit</v>
      </c>
    </row>
    <row r="551" spans="1:14" x14ac:dyDescent="0.25">
      <c r="A551">
        <v>550</v>
      </c>
      <c r="B551" t="s">
        <v>740</v>
      </c>
      <c r="C551">
        <v>72</v>
      </c>
      <c r="D5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51" t="s">
        <v>190</v>
      </c>
      <c r="F551">
        <v>1029</v>
      </c>
      <c r="G551">
        <v>237</v>
      </c>
      <c r="H551">
        <v>352</v>
      </c>
      <c r="I551">
        <f>Table2[[#This Row],[Quantity]]*Table2[[#This Row],[Cost]]</f>
        <v>243873</v>
      </c>
      <c r="J551">
        <f>Table2[[#This Row],[Quantity]]*Table2[[#This Row],[Price]]</f>
        <v>362208</v>
      </c>
      <c r="K551">
        <f>IF(Table2[[#This Row],[Quantity]]&lt;1000,0,IF(Table2[[#This Row],[Quantity]]&gt;1000,Table2[[#This Row],[Quantity]]*15%,IF(Table2[[#This Row],[Quantity]]&gt;1500,Table2[[#This Row],[Quantity]]*20%,Table2[[#This Row],[Quantity]]*25%)))</f>
        <v>154.35</v>
      </c>
      <c r="L551" s="38">
        <f>Table2[[#This Row],[Total Cost]]-Table2[[#This Row],[Discount]]</f>
        <v>243718.65</v>
      </c>
      <c r="M551" s="38">
        <f>Table2[[#This Row],[Total Revenue ]]-Table2[[#This Row],[Discount Amount]]</f>
        <v>118489.35</v>
      </c>
      <c r="N551" s="38" t="str">
        <f>IF(Table2[[#This Row],[Profit/Loss]]&gt;0,"Profit","Loss")</f>
        <v>Profit</v>
      </c>
    </row>
    <row r="552" spans="1:14" x14ac:dyDescent="0.25">
      <c r="A552">
        <v>551</v>
      </c>
      <c r="B552" t="s">
        <v>741</v>
      </c>
      <c r="C552">
        <v>79</v>
      </c>
      <c r="D5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52" t="s">
        <v>192</v>
      </c>
      <c r="F552">
        <v>2149</v>
      </c>
      <c r="G552">
        <v>274</v>
      </c>
      <c r="H552">
        <v>549</v>
      </c>
      <c r="I552">
        <f>Table2[[#This Row],[Quantity]]*Table2[[#This Row],[Cost]]</f>
        <v>588826</v>
      </c>
      <c r="J552">
        <f>Table2[[#This Row],[Quantity]]*Table2[[#This Row],[Price]]</f>
        <v>1179801</v>
      </c>
      <c r="K552">
        <f>IF(Table2[[#This Row],[Quantity]]&lt;1000,0,IF(Table2[[#This Row],[Quantity]]&gt;1000,Table2[[#This Row],[Quantity]]*15%,IF(Table2[[#This Row],[Quantity]]&gt;1500,Table2[[#This Row],[Quantity]]*20%,Table2[[#This Row],[Quantity]]*25%)))</f>
        <v>322.34999999999997</v>
      </c>
      <c r="L552" s="38">
        <f>Table2[[#This Row],[Total Cost]]-Table2[[#This Row],[Discount]]</f>
        <v>588503.65</v>
      </c>
      <c r="M552" s="38">
        <f>Table2[[#This Row],[Total Revenue ]]-Table2[[#This Row],[Discount Amount]]</f>
        <v>591297.35</v>
      </c>
      <c r="N552" s="38" t="str">
        <f>IF(Table2[[#This Row],[Profit/Loss]]&gt;0,"Profit","Loss")</f>
        <v>Profit</v>
      </c>
    </row>
    <row r="553" spans="1:14" x14ac:dyDescent="0.25">
      <c r="A553">
        <v>552</v>
      </c>
      <c r="B553" t="s">
        <v>742</v>
      </c>
      <c r="C553">
        <v>36</v>
      </c>
      <c r="D5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53" t="s">
        <v>190</v>
      </c>
      <c r="F553">
        <v>1791</v>
      </c>
      <c r="G553">
        <v>168</v>
      </c>
      <c r="H553">
        <v>223</v>
      </c>
      <c r="I553">
        <f>Table2[[#This Row],[Quantity]]*Table2[[#This Row],[Cost]]</f>
        <v>300888</v>
      </c>
      <c r="J553">
        <f>Table2[[#This Row],[Quantity]]*Table2[[#This Row],[Price]]</f>
        <v>399393</v>
      </c>
      <c r="K553">
        <f>IF(Table2[[#This Row],[Quantity]]&lt;1000,0,IF(Table2[[#This Row],[Quantity]]&gt;1000,Table2[[#This Row],[Quantity]]*15%,IF(Table2[[#This Row],[Quantity]]&gt;1500,Table2[[#This Row],[Quantity]]*20%,Table2[[#This Row],[Quantity]]*25%)))</f>
        <v>268.64999999999998</v>
      </c>
      <c r="L553" s="38">
        <f>Table2[[#This Row],[Total Cost]]-Table2[[#This Row],[Discount]]</f>
        <v>300619.34999999998</v>
      </c>
      <c r="M553" s="38">
        <f>Table2[[#This Row],[Total Revenue ]]-Table2[[#This Row],[Discount Amount]]</f>
        <v>98773.650000000023</v>
      </c>
      <c r="N553" s="38" t="str">
        <f>IF(Table2[[#This Row],[Profit/Loss]]&gt;0,"Profit","Loss")</f>
        <v>Profit</v>
      </c>
    </row>
    <row r="554" spans="1:14" x14ac:dyDescent="0.25">
      <c r="A554">
        <v>553</v>
      </c>
      <c r="B554" t="s">
        <v>743</v>
      </c>
      <c r="C554">
        <v>27</v>
      </c>
      <c r="D5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54" t="s">
        <v>190</v>
      </c>
      <c r="F554">
        <v>1198</v>
      </c>
      <c r="G554">
        <v>345</v>
      </c>
      <c r="H554">
        <v>459</v>
      </c>
      <c r="I554">
        <f>Table2[[#This Row],[Quantity]]*Table2[[#This Row],[Cost]]</f>
        <v>413310</v>
      </c>
      <c r="J554">
        <f>Table2[[#This Row],[Quantity]]*Table2[[#This Row],[Price]]</f>
        <v>549882</v>
      </c>
      <c r="K554">
        <f>IF(Table2[[#This Row],[Quantity]]&lt;1000,0,IF(Table2[[#This Row],[Quantity]]&gt;1000,Table2[[#This Row],[Quantity]]*15%,IF(Table2[[#This Row],[Quantity]]&gt;1500,Table2[[#This Row],[Quantity]]*20%,Table2[[#This Row],[Quantity]]*25%)))</f>
        <v>179.7</v>
      </c>
      <c r="L554" s="38">
        <f>Table2[[#This Row],[Total Cost]]-Table2[[#This Row],[Discount]]</f>
        <v>413130.3</v>
      </c>
      <c r="M554" s="38">
        <f>Table2[[#This Row],[Total Revenue ]]-Table2[[#This Row],[Discount Amount]]</f>
        <v>136751.70000000001</v>
      </c>
      <c r="N554" s="38" t="str">
        <f>IF(Table2[[#This Row],[Profit/Loss]]&gt;0,"Profit","Loss")</f>
        <v>Profit</v>
      </c>
    </row>
    <row r="555" spans="1:14" x14ac:dyDescent="0.25">
      <c r="A555">
        <v>554</v>
      </c>
      <c r="B555" t="s">
        <v>744</v>
      </c>
      <c r="C555">
        <v>36</v>
      </c>
      <c r="D5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55" t="s">
        <v>190</v>
      </c>
      <c r="F555">
        <v>1509</v>
      </c>
      <c r="G555">
        <v>252</v>
      </c>
      <c r="H555">
        <v>395</v>
      </c>
      <c r="I555">
        <f>Table2[[#This Row],[Quantity]]*Table2[[#This Row],[Cost]]</f>
        <v>380268</v>
      </c>
      <c r="J555">
        <f>Table2[[#This Row],[Quantity]]*Table2[[#This Row],[Price]]</f>
        <v>596055</v>
      </c>
      <c r="K555">
        <f>IF(Table2[[#This Row],[Quantity]]&lt;1000,0,IF(Table2[[#This Row],[Quantity]]&gt;1000,Table2[[#This Row],[Quantity]]*15%,IF(Table2[[#This Row],[Quantity]]&gt;1500,Table2[[#This Row],[Quantity]]*20%,Table2[[#This Row],[Quantity]]*25%)))</f>
        <v>226.35</v>
      </c>
      <c r="L555" s="38">
        <f>Table2[[#This Row],[Total Cost]]-Table2[[#This Row],[Discount]]</f>
        <v>380041.65</v>
      </c>
      <c r="M555" s="38">
        <f>Table2[[#This Row],[Total Revenue ]]-Table2[[#This Row],[Discount Amount]]</f>
        <v>216013.34999999998</v>
      </c>
      <c r="N555" s="38" t="str">
        <f>IF(Table2[[#This Row],[Profit/Loss]]&gt;0,"Profit","Loss")</f>
        <v>Profit</v>
      </c>
    </row>
    <row r="556" spans="1:14" x14ac:dyDescent="0.25">
      <c r="A556">
        <v>555</v>
      </c>
      <c r="B556" t="s">
        <v>745</v>
      </c>
      <c r="C556">
        <v>45</v>
      </c>
      <c r="D5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56" t="s">
        <v>190</v>
      </c>
      <c r="F556">
        <v>1504</v>
      </c>
      <c r="G556">
        <v>122</v>
      </c>
      <c r="H556">
        <v>405</v>
      </c>
      <c r="I556">
        <f>Table2[[#This Row],[Quantity]]*Table2[[#This Row],[Cost]]</f>
        <v>183488</v>
      </c>
      <c r="J556">
        <f>Table2[[#This Row],[Quantity]]*Table2[[#This Row],[Price]]</f>
        <v>609120</v>
      </c>
      <c r="K556">
        <f>IF(Table2[[#This Row],[Quantity]]&lt;1000,0,IF(Table2[[#This Row],[Quantity]]&gt;1000,Table2[[#This Row],[Quantity]]*15%,IF(Table2[[#This Row],[Quantity]]&gt;1500,Table2[[#This Row],[Quantity]]*20%,Table2[[#This Row],[Quantity]]*25%)))</f>
        <v>225.6</v>
      </c>
      <c r="L556" s="38">
        <f>Table2[[#This Row],[Total Cost]]-Table2[[#This Row],[Discount]]</f>
        <v>183262.4</v>
      </c>
      <c r="M556" s="38">
        <f>Table2[[#This Row],[Total Revenue ]]-Table2[[#This Row],[Discount Amount]]</f>
        <v>425857.6</v>
      </c>
      <c r="N556" s="38" t="str">
        <f>IF(Table2[[#This Row],[Profit/Loss]]&gt;0,"Profit","Loss")</f>
        <v>Profit</v>
      </c>
    </row>
    <row r="557" spans="1:14" x14ac:dyDescent="0.25">
      <c r="A557">
        <v>556</v>
      </c>
      <c r="B557" t="s">
        <v>746</v>
      </c>
      <c r="C557">
        <v>77</v>
      </c>
      <c r="D5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57" t="s">
        <v>192</v>
      </c>
      <c r="F557">
        <v>2101</v>
      </c>
      <c r="G557">
        <v>308</v>
      </c>
      <c r="H557">
        <v>215</v>
      </c>
      <c r="I557">
        <f>Table2[[#This Row],[Quantity]]*Table2[[#This Row],[Cost]]</f>
        <v>647108</v>
      </c>
      <c r="J557">
        <f>Table2[[#This Row],[Quantity]]*Table2[[#This Row],[Price]]</f>
        <v>451715</v>
      </c>
      <c r="K557">
        <f>IF(Table2[[#This Row],[Quantity]]&lt;1000,0,IF(Table2[[#This Row],[Quantity]]&gt;1000,Table2[[#This Row],[Quantity]]*15%,IF(Table2[[#This Row],[Quantity]]&gt;1500,Table2[[#This Row],[Quantity]]*20%,Table2[[#This Row],[Quantity]]*25%)))</f>
        <v>315.14999999999998</v>
      </c>
      <c r="L557" s="38">
        <f>Table2[[#This Row],[Total Cost]]-Table2[[#This Row],[Discount]]</f>
        <v>646792.85</v>
      </c>
      <c r="M557" s="38">
        <f>Table2[[#This Row],[Total Revenue ]]-Table2[[#This Row],[Discount Amount]]</f>
        <v>-195077.84999999998</v>
      </c>
      <c r="N557" s="38" t="str">
        <f>IF(Table2[[#This Row],[Profit/Loss]]&gt;0,"Profit","Loss")</f>
        <v>Loss</v>
      </c>
    </row>
    <row r="558" spans="1:14" x14ac:dyDescent="0.25">
      <c r="A558">
        <v>557</v>
      </c>
      <c r="B558" t="s">
        <v>747</v>
      </c>
      <c r="C558">
        <v>39</v>
      </c>
      <c r="D5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58" t="s">
        <v>192</v>
      </c>
      <c r="F558">
        <v>1546</v>
      </c>
      <c r="G558">
        <v>350</v>
      </c>
      <c r="H558">
        <v>432</v>
      </c>
      <c r="I558">
        <f>Table2[[#This Row],[Quantity]]*Table2[[#This Row],[Cost]]</f>
        <v>541100</v>
      </c>
      <c r="J558">
        <f>Table2[[#This Row],[Quantity]]*Table2[[#This Row],[Price]]</f>
        <v>667872</v>
      </c>
      <c r="K558">
        <f>IF(Table2[[#This Row],[Quantity]]&lt;1000,0,IF(Table2[[#This Row],[Quantity]]&gt;1000,Table2[[#This Row],[Quantity]]*15%,IF(Table2[[#This Row],[Quantity]]&gt;1500,Table2[[#This Row],[Quantity]]*20%,Table2[[#This Row],[Quantity]]*25%)))</f>
        <v>231.89999999999998</v>
      </c>
      <c r="L558" s="38">
        <f>Table2[[#This Row],[Total Cost]]-Table2[[#This Row],[Discount]]</f>
        <v>540868.1</v>
      </c>
      <c r="M558" s="38">
        <f>Table2[[#This Row],[Total Revenue ]]-Table2[[#This Row],[Discount Amount]]</f>
        <v>127003.90000000002</v>
      </c>
      <c r="N558" s="38" t="str">
        <f>IF(Table2[[#This Row],[Profit/Loss]]&gt;0,"Profit","Loss")</f>
        <v>Profit</v>
      </c>
    </row>
    <row r="559" spans="1:14" x14ac:dyDescent="0.25">
      <c r="A559">
        <v>558</v>
      </c>
      <c r="B559" t="s">
        <v>748</v>
      </c>
      <c r="C559">
        <v>17</v>
      </c>
      <c r="D5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59" t="s">
        <v>190</v>
      </c>
      <c r="F559">
        <v>2344</v>
      </c>
      <c r="G559">
        <v>342</v>
      </c>
      <c r="H559">
        <v>429</v>
      </c>
      <c r="I559">
        <f>Table2[[#This Row],[Quantity]]*Table2[[#This Row],[Cost]]</f>
        <v>801648</v>
      </c>
      <c r="J559">
        <f>Table2[[#This Row],[Quantity]]*Table2[[#This Row],[Price]]</f>
        <v>1005576</v>
      </c>
      <c r="K559">
        <f>IF(Table2[[#This Row],[Quantity]]&lt;1000,0,IF(Table2[[#This Row],[Quantity]]&gt;1000,Table2[[#This Row],[Quantity]]*15%,IF(Table2[[#This Row],[Quantity]]&gt;1500,Table2[[#This Row],[Quantity]]*20%,Table2[[#This Row],[Quantity]]*25%)))</f>
        <v>351.59999999999997</v>
      </c>
      <c r="L559" s="38">
        <f>Table2[[#This Row],[Total Cost]]-Table2[[#This Row],[Discount]]</f>
        <v>801296.4</v>
      </c>
      <c r="M559" s="38">
        <f>Table2[[#This Row],[Total Revenue ]]-Table2[[#This Row],[Discount Amount]]</f>
        <v>204279.59999999998</v>
      </c>
      <c r="N559" s="38" t="str">
        <f>IF(Table2[[#This Row],[Profit/Loss]]&gt;0,"Profit","Loss")</f>
        <v>Profit</v>
      </c>
    </row>
    <row r="560" spans="1:14" x14ac:dyDescent="0.25">
      <c r="A560">
        <v>559</v>
      </c>
      <c r="B560" t="s">
        <v>749</v>
      </c>
      <c r="C560">
        <v>75</v>
      </c>
      <c r="D5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60" t="s">
        <v>192</v>
      </c>
      <c r="F560">
        <v>1979</v>
      </c>
      <c r="G560">
        <v>380</v>
      </c>
      <c r="H560">
        <v>329</v>
      </c>
      <c r="I560">
        <f>Table2[[#This Row],[Quantity]]*Table2[[#This Row],[Cost]]</f>
        <v>752020</v>
      </c>
      <c r="J560">
        <f>Table2[[#This Row],[Quantity]]*Table2[[#This Row],[Price]]</f>
        <v>651091</v>
      </c>
      <c r="K560">
        <f>IF(Table2[[#This Row],[Quantity]]&lt;1000,0,IF(Table2[[#This Row],[Quantity]]&gt;1000,Table2[[#This Row],[Quantity]]*15%,IF(Table2[[#This Row],[Quantity]]&gt;1500,Table2[[#This Row],[Quantity]]*20%,Table2[[#This Row],[Quantity]]*25%)))</f>
        <v>296.84999999999997</v>
      </c>
      <c r="L560" s="38">
        <f>Table2[[#This Row],[Total Cost]]-Table2[[#This Row],[Discount]]</f>
        <v>751723.15</v>
      </c>
      <c r="M560" s="38">
        <f>Table2[[#This Row],[Total Revenue ]]-Table2[[#This Row],[Discount Amount]]</f>
        <v>-100632.15000000002</v>
      </c>
      <c r="N560" s="38" t="str">
        <f>IF(Table2[[#This Row],[Profit/Loss]]&gt;0,"Profit","Loss")</f>
        <v>Loss</v>
      </c>
    </row>
    <row r="561" spans="1:14" x14ac:dyDescent="0.25">
      <c r="A561">
        <v>560</v>
      </c>
      <c r="B561" t="s">
        <v>750</v>
      </c>
      <c r="C561">
        <v>47</v>
      </c>
      <c r="D5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61" t="s">
        <v>190</v>
      </c>
      <c r="F561">
        <v>2216</v>
      </c>
      <c r="G561">
        <v>317</v>
      </c>
      <c r="H561">
        <v>500</v>
      </c>
      <c r="I561">
        <f>Table2[[#This Row],[Quantity]]*Table2[[#This Row],[Cost]]</f>
        <v>702472</v>
      </c>
      <c r="J561">
        <f>Table2[[#This Row],[Quantity]]*Table2[[#This Row],[Price]]</f>
        <v>1108000</v>
      </c>
      <c r="K561">
        <f>IF(Table2[[#This Row],[Quantity]]&lt;1000,0,IF(Table2[[#This Row],[Quantity]]&gt;1000,Table2[[#This Row],[Quantity]]*15%,IF(Table2[[#This Row],[Quantity]]&gt;1500,Table2[[#This Row],[Quantity]]*20%,Table2[[#This Row],[Quantity]]*25%)))</f>
        <v>332.4</v>
      </c>
      <c r="L561" s="38">
        <f>Table2[[#This Row],[Total Cost]]-Table2[[#This Row],[Discount]]</f>
        <v>702139.6</v>
      </c>
      <c r="M561" s="38">
        <f>Table2[[#This Row],[Total Revenue ]]-Table2[[#This Row],[Discount Amount]]</f>
        <v>405860.4</v>
      </c>
      <c r="N561" s="38" t="str">
        <f>IF(Table2[[#This Row],[Profit/Loss]]&gt;0,"Profit","Loss")</f>
        <v>Profit</v>
      </c>
    </row>
    <row r="562" spans="1:14" x14ac:dyDescent="0.25">
      <c r="A562">
        <v>561</v>
      </c>
      <c r="B562" t="s">
        <v>751</v>
      </c>
      <c r="C562">
        <v>84</v>
      </c>
      <c r="D5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62" t="s">
        <v>190</v>
      </c>
      <c r="F562">
        <v>1107</v>
      </c>
      <c r="G562">
        <v>395</v>
      </c>
      <c r="H562">
        <v>316</v>
      </c>
      <c r="I562">
        <f>Table2[[#This Row],[Quantity]]*Table2[[#This Row],[Cost]]</f>
        <v>437265</v>
      </c>
      <c r="J562">
        <f>Table2[[#This Row],[Quantity]]*Table2[[#This Row],[Price]]</f>
        <v>349812</v>
      </c>
      <c r="K562">
        <f>IF(Table2[[#This Row],[Quantity]]&lt;1000,0,IF(Table2[[#This Row],[Quantity]]&gt;1000,Table2[[#This Row],[Quantity]]*15%,IF(Table2[[#This Row],[Quantity]]&gt;1500,Table2[[#This Row],[Quantity]]*20%,Table2[[#This Row],[Quantity]]*25%)))</f>
        <v>166.04999999999998</v>
      </c>
      <c r="L562" s="38">
        <f>Table2[[#This Row],[Total Cost]]-Table2[[#This Row],[Discount]]</f>
        <v>437098.95</v>
      </c>
      <c r="M562" s="38">
        <f>Table2[[#This Row],[Total Revenue ]]-Table2[[#This Row],[Discount Amount]]</f>
        <v>-87286.950000000012</v>
      </c>
      <c r="N562" s="38" t="str">
        <f>IF(Table2[[#This Row],[Profit/Loss]]&gt;0,"Profit","Loss")</f>
        <v>Loss</v>
      </c>
    </row>
    <row r="563" spans="1:14" x14ac:dyDescent="0.25">
      <c r="A563">
        <v>562</v>
      </c>
      <c r="B563" t="s">
        <v>752</v>
      </c>
      <c r="C563">
        <v>58</v>
      </c>
      <c r="D5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63" t="s">
        <v>190</v>
      </c>
      <c r="F563">
        <v>2266</v>
      </c>
      <c r="G563">
        <v>258</v>
      </c>
      <c r="H563">
        <v>448</v>
      </c>
      <c r="I563">
        <f>Table2[[#This Row],[Quantity]]*Table2[[#This Row],[Cost]]</f>
        <v>584628</v>
      </c>
      <c r="J563">
        <f>Table2[[#This Row],[Quantity]]*Table2[[#This Row],[Price]]</f>
        <v>1015168</v>
      </c>
      <c r="K563">
        <f>IF(Table2[[#This Row],[Quantity]]&lt;1000,0,IF(Table2[[#This Row],[Quantity]]&gt;1000,Table2[[#This Row],[Quantity]]*15%,IF(Table2[[#This Row],[Quantity]]&gt;1500,Table2[[#This Row],[Quantity]]*20%,Table2[[#This Row],[Quantity]]*25%)))</f>
        <v>339.9</v>
      </c>
      <c r="L563" s="38">
        <f>Table2[[#This Row],[Total Cost]]-Table2[[#This Row],[Discount]]</f>
        <v>584288.1</v>
      </c>
      <c r="M563" s="38">
        <f>Table2[[#This Row],[Total Revenue ]]-Table2[[#This Row],[Discount Amount]]</f>
        <v>430879.9</v>
      </c>
      <c r="N563" s="38" t="str">
        <f>IF(Table2[[#This Row],[Profit/Loss]]&gt;0,"Profit","Loss")</f>
        <v>Profit</v>
      </c>
    </row>
    <row r="564" spans="1:14" x14ac:dyDescent="0.25">
      <c r="A564">
        <v>563</v>
      </c>
      <c r="B564" t="s">
        <v>753</v>
      </c>
      <c r="C564">
        <v>25</v>
      </c>
      <c r="D5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64" t="s">
        <v>192</v>
      </c>
      <c r="F564">
        <v>1047</v>
      </c>
      <c r="G564">
        <v>375</v>
      </c>
      <c r="H564">
        <v>432</v>
      </c>
      <c r="I564">
        <f>Table2[[#This Row],[Quantity]]*Table2[[#This Row],[Cost]]</f>
        <v>392625</v>
      </c>
      <c r="J564">
        <f>Table2[[#This Row],[Quantity]]*Table2[[#This Row],[Price]]</f>
        <v>452304</v>
      </c>
      <c r="K564">
        <f>IF(Table2[[#This Row],[Quantity]]&lt;1000,0,IF(Table2[[#This Row],[Quantity]]&gt;1000,Table2[[#This Row],[Quantity]]*15%,IF(Table2[[#This Row],[Quantity]]&gt;1500,Table2[[#This Row],[Quantity]]*20%,Table2[[#This Row],[Quantity]]*25%)))</f>
        <v>157.04999999999998</v>
      </c>
      <c r="L564" s="38">
        <f>Table2[[#This Row],[Total Cost]]-Table2[[#This Row],[Discount]]</f>
        <v>392467.95</v>
      </c>
      <c r="M564" s="38">
        <f>Table2[[#This Row],[Total Revenue ]]-Table2[[#This Row],[Discount Amount]]</f>
        <v>59836.049999999988</v>
      </c>
      <c r="N564" s="38" t="str">
        <f>IF(Table2[[#This Row],[Profit/Loss]]&gt;0,"Profit","Loss")</f>
        <v>Profit</v>
      </c>
    </row>
    <row r="565" spans="1:14" x14ac:dyDescent="0.25">
      <c r="A565">
        <v>564</v>
      </c>
      <c r="B565" t="s">
        <v>754</v>
      </c>
      <c r="C565">
        <v>37</v>
      </c>
      <c r="D5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65" t="s">
        <v>190</v>
      </c>
      <c r="F565">
        <v>1651</v>
      </c>
      <c r="G565">
        <v>127</v>
      </c>
      <c r="H565">
        <v>258</v>
      </c>
      <c r="I565">
        <f>Table2[[#This Row],[Quantity]]*Table2[[#This Row],[Cost]]</f>
        <v>209677</v>
      </c>
      <c r="J565">
        <f>Table2[[#This Row],[Quantity]]*Table2[[#This Row],[Price]]</f>
        <v>425958</v>
      </c>
      <c r="K565">
        <f>IF(Table2[[#This Row],[Quantity]]&lt;1000,0,IF(Table2[[#This Row],[Quantity]]&gt;1000,Table2[[#This Row],[Quantity]]*15%,IF(Table2[[#This Row],[Quantity]]&gt;1500,Table2[[#This Row],[Quantity]]*20%,Table2[[#This Row],[Quantity]]*25%)))</f>
        <v>247.64999999999998</v>
      </c>
      <c r="L565" s="38">
        <f>Table2[[#This Row],[Total Cost]]-Table2[[#This Row],[Discount]]</f>
        <v>209429.35</v>
      </c>
      <c r="M565" s="38">
        <f>Table2[[#This Row],[Total Revenue ]]-Table2[[#This Row],[Discount Amount]]</f>
        <v>216528.65</v>
      </c>
      <c r="N565" s="38" t="str">
        <f>IF(Table2[[#This Row],[Profit/Loss]]&gt;0,"Profit","Loss")</f>
        <v>Profit</v>
      </c>
    </row>
    <row r="566" spans="1:14" x14ac:dyDescent="0.25">
      <c r="A566">
        <v>565</v>
      </c>
      <c r="B566" t="s">
        <v>755</v>
      </c>
      <c r="C566">
        <v>39</v>
      </c>
      <c r="D5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66" t="s">
        <v>192</v>
      </c>
      <c r="F566">
        <v>1242</v>
      </c>
      <c r="G566">
        <v>109</v>
      </c>
      <c r="H566">
        <v>543</v>
      </c>
      <c r="I566">
        <f>Table2[[#This Row],[Quantity]]*Table2[[#This Row],[Cost]]</f>
        <v>135378</v>
      </c>
      <c r="J566">
        <f>Table2[[#This Row],[Quantity]]*Table2[[#This Row],[Price]]</f>
        <v>674406</v>
      </c>
      <c r="K566">
        <f>IF(Table2[[#This Row],[Quantity]]&lt;1000,0,IF(Table2[[#This Row],[Quantity]]&gt;1000,Table2[[#This Row],[Quantity]]*15%,IF(Table2[[#This Row],[Quantity]]&gt;1500,Table2[[#This Row],[Quantity]]*20%,Table2[[#This Row],[Quantity]]*25%)))</f>
        <v>186.29999999999998</v>
      </c>
      <c r="L566" s="38">
        <f>Table2[[#This Row],[Total Cost]]-Table2[[#This Row],[Discount]]</f>
        <v>135191.70000000001</v>
      </c>
      <c r="M566" s="38">
        <f>Table2[[#This Row],[Total Revenue ]]-Table2[[#This Row],[Discount Amount]]</f>
        <v>539214.30000000005</v>
      </c>
      <c r="N566" s="38" t="str">
        <f>IF(Table2[[#This Row],[Profit/Loss]]&gt;0,"Profit","Loss")</f>
        <v>Profit</v>
      </c>
    </row>
    <row r="567" spans="1:14" x14ac:dyDescent="0.25">
      <c r="A567">
        <v>566</v>
      </c>
      <c r="B567" t="s">
        <v>756</v>
      </c>
      <c r="C567">
        <v>36</v>
      </c>
      <c r="D5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67" t="s">
        <v>192</v>
      </c>
      <c r="F567">
        <v>1578</v>
      </c>
      <c r="G567">
        <v>360</v>
      </c>
      <c r="H567">
        <v>505</v>
      </c>
      <c r="I567">
        <f>Table2[[#This Row],[Quantity]]*Table2[[#This Row],[Cost]]</f>
        <v>568080</v>
      </c>
      <c r="J567">
        <f>Table2[[#This Row],[Quantity]]*Table2[[#This Row],[Price]]</f>
        <v>796890</v>
      </c>
      <c r="K567">
        <f>IF(Table2[[#This Row],[Quantity]]&lt;1000,0,IF(Table2[[#This Row],[Quantity]]&gt;1000,Table2[[#This Row],[Quantity]]*15%,IF(Table2[[#This Row],[Quantity]]&gt;1500,Table2[[#This Row],[Quantity]]*20%,Table2[[#This Row],[Quantity]]*25%)))</f>
        <v>236.7</v>
      </c>
      <c r="L567" s="38">
        <f>Table2[[#This Row],[Total Cost]]-Table2[[#This Row],[Discount]]</f>
        <v>567843.30000000005</v>
      </c>
      <c r="M567" s="38">
        <f>Table2[[#This Row],[Total Revenue ]]-Table2[[#This Row],[Discount Amount]]</f>
        <v>229046.69999999995</v>
      </c>
      <c r="N567" s="38" t="str">
        <f>IF(Table2[[#This Row],[Profit/Loss]]&gt;0,"Profit","Loss")</f>
        <v>Profit</v>
      </c>
    </row>
    <row r="568" spans="1:14" x14ac:dyDescent="0.25">
      <c r="A568">
        <v>567</v>
      </c>
      <c r="B568" t="s">
        <v>757</v>
      </c>
      <c r="C568">
        <v>19</v>
      </c>
      <c r="D5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68" t="s">
        <v>192</v>
      </c>
      <c r="F568">
        <v>2315</v>
      </c>
      <c r="G568">
        <v>290</v>
      </c>
      <c r="H568">
        <v>320</v>
      </c>
      <c r="I568">
        <f>Table2[[#This Row],[Quantity]]*Table2[[#This Row],[Cost]]</f>
        <v>671350</v>
      </c>
      <c r="J568">
        <f>Table2[[#This Row],[Quantity]]*Table2[[#This Row],[Price]]</f>
        <v>740800</v>
      </c>
      <c r="K568">
        <f>IF(Table2[[#This Row],[Quantity]]&lt;1000,0,IF(Table2[[#This Row],[Quantity]]&gt;1000,Table2[[#This Row],[Quantity]]*15%,IF(Table2[[#This Row],[Quantity]]&gt;1500,Table2[[#This Row],[Quantity]]*20%,Table2[[#This Row],[Quantity]]*25%)))</f>
        <v>347.25</v>
      </c>
      <c r="L568" s="38">
        <f>Table2[[#This Row],[Total Cost]]-Table2[[#This Row],[Discount]]</f>
        <v>671002.75</v>
      </c>
      <c r="M568" s="38">
        <f>Table2[[#This Row],[Total Revenue ]]-Table2[[#This Row],[Discount Amount]]</f>
        <v>69797.25</v>
      </c>
      <c r="N568" s="38" t="str">
        <f>IF(Table2[[#This Row],[Profit/Loss]]&gt;0,"Profit","Loss")</f>
        <v>Profit</v>
      </c>
    </row>
    <row r="569" spans="1:14" x14ac:dyDescent="0.25">
      <c r="A569">
        <v>568</v>
      </c>
      <c r="B569" t="s">
        <v>758</v>
      </c>
      <c r="C569">
        <v>80</v>
      </c>
      <c r="D5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69" t="s">
        <v>192</v>
      </c>
      <c r="F569">
        <v>1832</v>
      </c>
      <c r="G569">
        <v>140</v>
      </c>
      <c r="H569">
        <v>221</v>
      </c>
      <c r="I569">
        <f>Table2[[#This Row],[Quantity]]*Table2[[#This Row],[Cost]]</f>
        <v>256480</v>
      </c>
      <c r="J569">
        <f>Table2[[#This Row],[Quantity]]*Table2[[#This Row],[Price]]</f>
        <v>404872</v>
      </c>
      <c r="K569">
        <f>IF(Table2[[#This Row],[Quantity]]&lt;1000,0,IF(Table2[[#This Row],[Quantity]]&gt;1000,Table2[[#This Row],[Quantity]]*15%,IF(Table2[[#This Row],[Quantity]]&gt;1500,Table2[[#This Row],[Quantity]]*20%,Table2[[#This Row],[Quantity]]*25%)))</f>
        <v>274.8</v>
      </c>
      <c r="L569" s="38">
        <f>Table2[[#This Row],[Total Cost]]-Table2[[#This Row],[Discount]]</f>
        <v>256205.2</v>
      </c>
      <c r="M569" s="38">
        <f>Table2[[#This Row],[Total Revenue ]]-Table2[[#This Row],[Discount Amount]]</f>
        <v>148666.79999999999</v>
      </c>
      <c r="N569" s="38" t="str">
        <f>IF(Table2[[#This Row],[Profit/Loss]]&gt;0,"Profit","Loss")</f>
        <v>Profit</v>
      </c>
    </row>
    <row r="570" spans="1:14" x14ac:dyDescent="0.25">
      <c r="A570">
        <v>569</v>
      </c>
      <c r="B570" t="s">
        <v>759</v>
      </c>
      <c r="C570">
        <v>19</v>
      </c>
      <c r="D5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70" t="s">
        <v>190</v>
      </c>
      <c r="F570">
        <v>1544</v>
      </c>
      <c r="G570">
        <v>357</v>
      </c>
      <c r="H570">
        <v>414</v>
      </c>
      <c r="I570">
        <f>Table2[[#This Row],[Quantity]]*Table2[[#This Row],[Cost]]</f>
        <v>551208</v>
      </c>
      <c r="J570">
        <f>Table2[[#This Row],[Quantity]]*Table2[[#This Row],[Price]]</f>
        <v>639216</v>
      </c>
      <c r="K570">
        <f>IF(Table2[[#This Row],[Quantity]]&lt;1000,0,IF(Table2[[#This Row],[Quantity]]&gt;1000,Table2[[#This Row],[Quantity]]*15%,IF(Table2[[#This Row],[Quantity]]&gt;1500,Table2[[#This Row],[Quantity]]*20%,Table2[[#This Row],[Quantity]]*25%)))</f>
        <v>231.6</v>
      </c>
      <c r="L570" s="38">
        <f>Table2[[#This Row],[Total Cost]]-Table2[[#This Row],[Discount]]</f>
        <v>550976.4</v>
      </c>
      <c r="M570" s="38">
        <f>Table2[[#This Row],[Total Revenue ]]-Table2[[#This Row],[Discount Amount]]</f>
        <v>88239.599999999977</v>
      </c>
      <c r="N570" s="38" t="str">
        <f>IF(Table2[[#This Row],[Profit/Loss]]&gt;0,"Profit","Loss")</f>
        <v>Profit</v>
      </c>
    </row>
    <row r="571" spans="1:14" x14ac:dyDescent="0.25">
      <c r="A571">
        <v>570</v>
      </c>
      <c r="B571" t="s">
        <v>760</v>
      </c>
      <c r="C571">
        <v>34</v>
      </c>
      <c r="D5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71" t="s">
        <v>192</v>
      </c>
      <c r="F571">
        <v>2044</v>
      </c>
      <c r="G571">
        <v>145</v>
      </c>
      <c r="H571">
        <v>258</v>
      </c>
      <c r="I571">
        <f>Table2[[#This Row],[Quantity]]*Table2[[#This Row],[Cost]]</f>
        <v>296380</v>
      </c>
      <c r="J571">
        <f>Table2[[#This Row],[Quantity]]*Table2[[#This Row],[Price]]</f>
        <v>527352</v>
      </c>
      <c r="K571">
        <f>IF(Table2[[#This Row],[Quantity]]&lt;1000,0,IF(Table2[[#This Row],[Quantity]]&gt;1000,Table2[[#This Row],[Quantity]]*15%,IF(Table2[[#This Row],[Quantity]]&gt;1500,Table2[[#This Row],[Quantity]]*20%,Table2[[#This Row],[Quantity]]*25%)))</f>
        <v>306.59999999999997</v>
      </c>
      <c r="L571" s="38">
        <f>Table2[[#This Row],[Total Cost]]-Table2[[#This Row],[Discount]]</f>
        <v>296073.40000000002</v>
      </c>
      <c r="M571" s="38">
        <f>Table2[[#This Row],[Total Revenue ]]-Table2[[#This Row],[Discount Amount]]</f>
        <v>231278.59999999998</v>
      </c>
      <c r="N571" s="38" t="str">
        <f>IF(Table2[[#This Row],[Profit/Loss]]&gt;0,"Profit","Loss")</f>
        <v>Profit</v>
      </c>
    </row>
    <row r="572" spans="1:14" x14ac:dyDescent="0.25">
      <c r="A572">
        <v>571</v>
      </c>
      <c r="B572" t="s">
        <v>761</v>
      </c>
      <c r="C572">
        <v>66</v>
      </c>
      <c r="D5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72" t="s">
        <v>190</v>
      </c>
      <c r="F572">
        <v>1357</v>
      </c>
      <c r="G572">
        <v>352</v>
      </c>
      <c r="H572">
        <v>306</v>
      </c>
      <c r="I572">
        <f>Table2[[#This Row],[Quantity]]*Table2[[#This Row],[Cost]]</f>
        <v>477664</v>
      </c>
      <c r="J572">
        <f>Table2[[#This Row],[Quantity]]*Table2[[#This Row],[Price]]</f>
        <v>415242</v>
      </c>
      <c r="K572">
        <f>IF(Table2[[#This Row],[Quantity]]&lt;1000,0,IF(Table2[[#This Row],[Quantity]]&gt;1000,Table2[[#This Row],[Quantity]]*15%,IF(Table2[[#This Row],[Quantity]]&gt;1500,Table2[[#This Row],[Quantity]]*20%,Table2[[#This Row],[Quantity]]*25%)))</f>
        <v>203.54999999999998</v>
      </c>
      <c r="L572" s="38">
        <f>Table2[[#This Row],[Total Cost]]-Table2[[#This Row],[Discount]]</f>
        <v>477460.45</v>
      </c>
      <c r="M572" s="38">
        <f>Table2[[#This Row],[Total Revenue ]]-Table2[[#This Row],[Discount Amount]]</f>
        <v>-62218.450000000012</v>
      </c>
      <c r="N572" s="38" t="str">
        <f>IF(Table2[[#This Row],[Profit/Loss]]&gt;0,"Profit","Loss")</f>
        <v>Loss</v>
      </c>
    </row>
    <row r="573" spans="1:14" x14ac:dyDescent="0.25">
      <c r="A573">
        <v>572</v>
      </c>
      <c r="B573" t="s">
        <v>762</v>
      </c>
      <c r="C573">
        <v>47</v>
      </c>
      <c r="D5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73" t="s">
        <v>192</v>
      </c>
      <c r="F573">
        <v>2421</v>
      </c>
      <c r="G573">
        <v>233</v>
      </c>
      <c r="H573">
        <v>260</v>
      </c>
      <c r="I573">
        <f>Table2[[#This Row],[Quantity]]*Table2[[#This Row],[Cost]]</f>
        <v>564093</v>
      </c>
      <c r="J573">
        <f>Table2[[#This Row],[Quantity]]*Table2[[#This Row],[Price]]</f>
        <v>629460</v>
      </c>
      <c r="K573">
        <f>IF(Table2[[#This Row],[Quantity]]&lt;1000,0,IF(Table2[[#This Row],[Quantity]]&gt;1000,Table2[[#This Row],[Quantity]]*15%,IF(Table2[[#This Row],[Quantity]]&gt;1500,Table2[[#This Row],[Quantity]]*20%,Table2[[#This Row],[Quantity]]*25%)))</f>
        <v>363.15</v>
      </c>
      <c r="L573" s="38">
        <f>Table2[[#This Row],[Total Cost]]-Table2[[#This Row],[Discount]]</f>
        <v>563729.85</v>
      </c>
      <c r="M573" s="38">
        <f>Table2[[#This Row],[Total Revenue ]]-Table2[[#This Row],[Discount Amount]]</f>
        <v>65730.150000000023</v>
      </c>
      <c r="N573" s="38" t="str">
        <f>IF(Table2[[#This Row],[Profit/Loss]]&gt;0,"Profit","Loss")</f>
        <v>Profit</v>
      </c>
    </row>
    <row r="574" spans="1:14" x14ac:dyDescent="0.25">
      <c r="A574">
        <v>573</v>
      </c>
      <c r="B574" t="s">
        <v>763</v>
      </c>
      <c r="C574">
        <v>33</v>
      </c>
      <c r="D5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74" t="s">
        <v>190</v>
      </c>
      <c r="F574">
        <v>1812</v>
      </c>
      <c r="G574">
        <v>185</v>
      </c>
      <c r="H574">
        <v>235</v>
      </c>
      <c r="I574">
        <f>Table2[[#This Row],[Quantity]]*Table2[[#This Row],[Cost]]</f>
        <v>335220</v>
      </c>
      <c r="J574">
        <f>Table2[[#This Row],[Quantity]]*Table2[[#This Row],[Price]]</f>
        <v>425820</v>
      </c>
      <c r="K574">
        <f>IF(Table2[[#This Row],[Quantity]]&lt;1000,0,IF(Table2[[#This Row],[Quantity]]&gt;1000,Table2[[#This Row],[Quantity]]*15%,IF(Table2[[#This Row],[Quantity]]&gt;1500,Table2[[#This Row],[Quantity]]*20%,Table2[[#This Row],[Quantity]]*25%)))</f>
        <v>271.8</v>
      </c>
      <c r="L574" s="38">
        <f>Table2[[#This Row],[Total Cost]]-Table2[[#This Row],[Discount]]</f>
        <v>334948.2</v>
      </c>
      <c r="M574" s="38">
        <f>Table2[[#This Row],[Total Revenue ]]-Table2[[#This Row],[Discount Amount]]</f>
        <v>90871.799999999988</v>
      </c>
      <c r="N574" s="38" t="str">
        <f>IF(Table2[[#This Row],[Profit/Loss]]&gt;0,"Profit","Loss")</f>
        <v>Profit</v>
      </c>
    </row>
    <row r="575" spans="1:14" x14ac:dyDescent="0.25">
      <c r="A575">
        <v>574</v>
      </c>
      <c r="B575" t="s">
        <v>764</v>
      </c>
      <c r="C575">
        <v>70</v>
      </c>
      <c r="D5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75" t="s">
        <v>190</v>
      </c>
      <c r="F575">
        <v>2096</v>
      </c>
      <c r="G575">
        <v>298</v>
      </c>
      <c r="H575">
        <v>460</v>
      </c>
      <c r="I575">
        <f>Table2[[#This Row],[Quantity]]*Table2[[#This Row],[Cost]]</f>
        <v>624608</v>
      </c>
      <c r="J575">
        <f>Table2[[#This Row],[Quantity]]*Table2[[#This Row],[Price]]</f>
        <v>964160</v>
      </c>
      <c r="K575">
        <f>IF(Table2[[#This Row],[Quantity]]&lt;1000,0,IF(Table2[[#This Row],[Quantity]]&gt;1000,Table2[[#This Row],[Quantity]]*15%,IF(Table2[[#This Row],[Quantity]]&gt;1500,Table2[[#This Row],[Quantity]]*20%,Table2[[#This Row],[Quantity]]*25%)))</f>
        <v>314.39999999999998</v>
      </c>
      <c r="L575" s="38">
        <f>Table2[[#This Row],[Total Cost]]-Table2[[#This Row],[Discount]]</f>
        <v>624293.6</v>
      </c>
      <c r="M575" s="38">
        <f>Table2[[#This Row],[Total Revenue ]]-Table2[[#This Row],[Discount Amount]]</f>
        <v>339866.4</v>
      </c>
      <c r="N575" s="38" t="str">
        <f>IF(Table2[[#This Row],[Profit/Loss]]&gt;0,"Profit","Loss")</f>
        <v>Profit</v>
      </c>
    </row>
    <row r="576" spans="1:14" x14ac:dyDescent="0.25">
      <c r="A576">
        <v>575</v>
      </c>
      <c r="B576" t="s">
        <v>765</v>
      </c>
      <c r="C576">
        <v>31</v>
      </c>
      <c r="D5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76" t="s">
        <v>190</v>
      </c>
      <c r="F576">
        <v>1246</v>
      </c>
      <c r="G576">
        <v>240</v>
      </c>
      <c r="H576">
        <v>544</v>
      </c>
      <c r="I576">
        <f>Table2[[#This Row],[Quantity]]*Table2[[#This Row],[Cost]]</f>
        <v>299040</v>
      </c>
      <c r="J576">
        <f>Table2[[#This Row],[Quantity]]*Table2[[#This Row],[Price]]</f>
        <v>677824</v>
      </c>
      <c r="K576">
        <f>IF(Table2[[#This Row],[Quantity]]&lt;1000,0,IF(Table2[[#This Row],[Quantity]]&gt;1000,Table2[[#This Row],[Quantity]]*15%,IF(Table2[[#This Row],[Quantity]]&gt;1500,Table2[[#This Row],[Quantity]]*20%,Table2[[#This Row],[Quantity]]*25%)))</f>
        <v>186.9</v>
      </c>
      <c r="L576" s="38">
        <f>Table2[[#This Row],[Total Cost]]-Table2[[#This Row],[Discount]]</f>
        <v>298853.09999999998</v>
      </c>
      <c r="M576" s="38">
        <f>Table2[[#This Row],[Total Revenue ]]-Table2[[#This Row],[Discount Amount]]</f>
        <v>378970.9</v>
      </c>
      <c r="N576" s="38" t="str">
        <f>IF(Table2[[#This Row],[Profit/Loss]]&gt;0,"Profit","Loss")</f>
        <v>Profit</v>
      </c>
    </row>
    <row r="577" spans="1:14" x14ac:dyDescent="0.25">
      <c r="A577">
        <v>576</v>
      </c>
      <c r="B577" t="s">
        <v>766</v>
      </c>
      <c r="C577">
        <v>76</v>
      </c>
      <c r="D5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77" t="s">
        <v>190</v>
      </c>
      <c r="F577">
        <v>2495</v>
      </c>
      <c r="G577">
        <v>148</v>
      </c>
      <c r="H577">
        <v>376</v>
      </c>
      <c r="I577">
        <f>Table2[[#This Row],[Quantity]]*Table2[[#This Row],[Cost]]</f>
        <v>369260</v>
      </c>
      <c r="J577">
        <f>Table2[[#This Row],[Quantity]]*Table2[[#This Row],[Price]]</f>
        <v>938120</v>
      </c>
      <c r="K577">
        <f>IF(Table2[[#This Row],[Quantity]]&lt;1000,0,IF(Table2[[#This Row],[Quantity]]&gt;1000,Table2[[#This Row],[Quantity]]*15%,IF(Table2[[#This Row],[Quantity]]&gt;1500,Table2[[#This Row],[Quantity]]*20%,Table2[[#This Row],[Quantity]]*25%)))</f>
        <v>374.25</v>
      </c>
      <c r="L577" s="38">
        <f>Table2[[#This Row],[Total Cost]]-Table2[[#This Row],[Discount]]</f>
        <v>368885.75</v>
      </c>
      <c r="M577" s="38">
        <f>Table2[[#This Row],[Total Revenue ]]-Table2[[#This Row],[Discount Amount]]</f>
        <v>569234.25</v>
      </c>
      <c r="N577" s="38" t="str">
        <f>IF(Table2[[#This Row],[Profit/Loss]]&gt;0,"Profit","Loss")</f>
        <v>Profit</v>
      </c>
    </row>
    <row r="578" spans="1:14" x14ac:dyDescent="0.25">
      <c r="A578">
        <v>577</v>
      </c>
      <c r="B578" t="s">
        <v>767</v>
      </c>
      <c r="C578">
        <v>28</v>
      </c>
      <c r="D5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78" t="s">
        <v>192</v>
      </c>
      <c r="F578">
        <v>1050</v>
      </c>
      <c r="G578">
        <v>206</v>
      </c>
      <c r="H578">
        <v>209</v>
      </c>
      <c r="I578">
        <f>Table2[[#This Row],[Quantity]]*Table2[[#This Row],[Cost]]</f>
        <v>216300</v>
      </c>
      <c r="J578">
        <f>Table2[[#This Row],[Quantity]]*Table2[[#This Row],[Price]]</f>
        <v>219450</v>
      </c>
      <c r="K578">
        <f>IF(Table2[[#This Row],[Quantity]]&lt;1000,0,IF(Table2[[#This Row],[Quantity]]&gt;1000,Table2[[#This Row],[Quantity]]*15%,IF(Table2[[#This Row],[Quantity]]&gt;1500,Table2[[#This Row],[Quantity]]*20%,Table2[[#This Row],[Quantity]]*25%)))</f>
        <v>157.5</v>
      </c>
      <c r="L578" s="38">
        <f>Table2[[#This Row],[Total Cost]]-Table2[[#This Row],[Discount]]</f>
        <v>216142.5</v>
      </c>
      <c r="M578" s="38">
        <f>Table2[[#This Row],[Total Revenue ]]-Table2[[#This Row],[Discount Amount]]</f>
        <v>3307.5</v>
      </c>
      <c r="N578" s="38" t="str">
        <f>IF(Table2[[#This Row],[Profit/Loss]]&gt;0,"Profit","Loss")</f>
        <v>Profit</v>
      </c>
    </row>
    <row r="579" spans="1:14" x14ac:dyDescent="0.25">
      <c r="A579">
        <v>578</v>
      </c>
      <c r="B579" t="s">
        <v>768</v>
      </c>
      <c r="C579">
        <v>85</v>
      </c>
      <c r="D5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79" t="s">
        <v>192</v>
      </c>
      <c r="F579">
        <v>1628</v>
      </c>
      <c r="G579">
        <v>211</v>
      </c>
      <c r="H579">
        <v>313</v>
      </c>
      <c r="I579">
        <f>Table2[[#This Row],[Quantity]]*Table2[[#This Row],[Cost]]</f>
        <v>343508</v>
      </c>
      <c r="J579">
        <f>Table2[[#This Row],[Quantity]]*Table2[[#This Row],[Price]]</f>
        <v>509564</v>
      </c>
      <c r="K579">
        <f>IF(Table2[[#This Row],[Quantity]]&lt;1000,0,IF(Table2[[#This Row],[Quantity]]&gt;1000,Table2[[#This Row],[Quantity]]*15%,IF(Table2[[#This Row],[Quantity]]&gt;1500,Table2[[#This Row],[Quantity]]*20%,Table2[[#This Row],[Quantity]]*25%)))</f>
        <v>244.2</v>
      </c>
      <c r="L579" s="38">
        <f>Table2[[#This Row],[Total Cost]]-Table2[[#This Row],[Discount]]</f>
        <v>343263.8</v>
      </c>
      <c r="M579" s="38">
        <f>Table2[[#This Row],[Total Revenue ]]-Table2[[#This Row],[Discount Amount]]</f>
        <v>166300.20000000001</v>
      </c>
      <c r="N579" s="38" t="str">
        <f>IF(Table2[[#This Row],[Profit/Loss]]&gt;0,"Profit","Loss")</f>
        <v>Profit</v>
      </c>
    </row>
    <row r="580" spans="1:14" x14ac:dyDescent="0.25">
      <c r="A580">
        <v>579</v>
      </c>
      <c r="B580" t="s">
        <v>769</v>
      </c>
      <c r="C580">
        <v>77</v>
      </c>
      <c r="D5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80" t="s">
        <v>192</v>
      </c>
      <c r="F580">
        <v>1749</v>
      </c>
      <c r="G580">
        <v>192</v>
      </c>
      <c r="H580">
        <v>408</v>
      </c>
      <c r="I580">
        <f>Table2[[#This Row],[Quantity]]*Table2[[#This Row],[Cost]]</f>
        <v>335808</v>
      </c>
      <c r="J580">
        <f>Table2[[#This Row],[Quantity]]*Table2[[#This Row],[Price]]</f>
        <v>713592</v>
      </c>
      <c r="K580">
        <f>IF(Table2[[#This Row],[Quantity]]&lt;1000,0,IF(Table2[[#This Row],[Quantity]]&gt;1000,Table2[[#This Row],[Quantity]]*15%,IF(Table2[[#This Row],[Quantity]]&gt;1500,Table2[[#This Row],[Quantity]]*20%,Table2[[#This Row],[Quantity]]*25%)))</f>
        <v>262.34999999999997</v>
      </c>
      <c r="L580" s="38">
        <f>Table2[[#This Row],[Total Cost]]-Table2[[#This Row],[Discount]]</f>
        <v>335545.65</v>
      </c>
      <c r="M580" s="38">
        <f>Table2[[#This Row],[Total Revenue ]]-Table2[[#This Row],[Discount Amount]]</f>
        <v>378046.35</v>
      </c>
      <c r="N580" s="38" t="str">
        <f>IF(Table2[[#This Row],[Profit/Loss]]&gt;0,"Profit","Loss")</f>
        <v>Profit</v>
      </c>
    </row>
    <row r="581" spans="1:14" x14ac:dyDescent="0.25">
      <c r="A581">
        <v>580</v>
      </c>
      <c r="B581" t="s">
        <v>770</v>
      </c>
      <c r="C581">
        <v>30</v>
      </c>
      <c r="D5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81" t="s">
        <v>192</v>
      </c>
      <c r="F581">
        <v>2254</v>
      </c>
      <c r="G581">
        <v>234</v>
      </c>
      <c r="H581">
        <v>215</v>
      </c>
      <c r="I581">
        <f>Table2[[#This Row],[Quantity]]*Table2[[#This Row],[Cost]]</f>
        <v>527436</v>
      </c>
      <c r="J581">
        <f>Table2[[#This Row],[Quantity]]*Table2[[#This Row],[Price]]</f>
        <v>484610</v>
      </c>
      <c r="K581">
        <f>IF(Table2[[#This Row],[Quantity]]&lt;1000,0,IF(Table2[[#This Row],[Quantity]]&gt;1000,Table2[[#This Row],[Quantity]]*15%,IF(Table2[[#This Row],[Quantity]]&gt;1500,Table2[[#This Row],[Quantity]]*20%,Table2[[#This Row],[Quantity]]*25%)))</f>
        <v>338.09999999999997</v>
      </c>
      <c r="L581" s="38">
        <f>Table2[[#This Row],[Total Cost]]-Table2[[#This Row],[Discount]]</f>
        <v>527097.9</v>
      </c>
      <c r="M581" s="38">
        <f>Table2[[#This Row],[Total Revenue ]]-Table2[[#This Row],[Discount Amount]]</f>
        <v>-42487.900000000023</v>
      </c>
      <c r="N581" s="38" t="str">
        <f>IF(Table2[[#This Row],[Profit/Loss]]&gt;0,"Profit","Loss")</f>
        <v>Loss</v>
      </c>
    </row>
    <row r="582" spans="1:14" x14ac:dyDescent="0.25">
      <c r="A582">
        <v>581</v>
      </c>
      <c r="B582" t="s">
        <v>771</v>
      </c>
      <c r="C582">
        <v>61</v>
      </c>
      <c r="D5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82" t="s">
        <v>192</v>
      </c>
      <c r="F582">
        <v>1332</v>
      </c>
      <c r="G582">
        <v>255</v>
      </c>
      <c r="H582">
        <v>410</v>
      </c>
      <c r="I582">
        <f>Table2[[#This Row],[Quantity]]*Table2[[#This Row],[Cost]]</f>
        <v>339660</v>
      </c>
      <c r="J582">
        <f>Table2[[#This Row],[Quantity]]*Table2[[#This Row],[Price]]</f>
        <v>546120</v>
      </c>
      <c r="K582">
        <f>IF(Table2[[#This Row],[Quantity]]&lt;1000,0,IF(Table2[[#This Row],[Quantity]]&gt;1000,Table2[[#This Row],[Quantity]]*15%,IF(Table2[[#This Row],[Quantity]]&gt;1500,Table2[[#This Row],[Quantity]]*20%,Table2[[#This Row],[Quantity]]*25%)))</f>
        <v>199.79999999999998</v>
      </c>
      <c r="L582" s="38">
        <f>Table2[[#This Row],[Total Cost]]-Table2[[#This Row],[Discount]]</f>
        <v>339460.2</v>
      </c>
      <c r="M582" s="38">
        <f>Table2[[#This Row],[Total Revenue ]]-Table2[[#This Row],[Discount Amount]]</f>
        <v>206659.8</v>
      </c>
      <c r="N582" s="38" t="str">
        <f>IF(Table2[[#This Row],[Profit/Loss]]&gt;0,"Profit","Loss")</f>
        <v>Profit</v>
      </c>
    </row>
    <row r="583" spans="1:14" x14ac:dyDescent="0.25">
      <c r="A583">
        <v>582</v>
      </c>
      <c r="B583" t="s">
        <v>772</v>
      </c>
      <c r="C583">
        <v>83</v>
      </c>
      <c r="D5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83" t="s">
        <v>192</v>
      </c>
      <c r="F583">
        <v>2453</v>
      </c>
      <c r="G583">
        <v>326</v>
      </c>
      <c r="H583">
        <v>286</v>
      </c>
      <c r="I583">
        <f>Table2[[#This Row],[Quantity]]*Table2[[#This Row],[Cost]]</f>
        <v>799678</v>
      </c>
      <c r="J583">
        <f>Table2[[#This Row],[Quantity]]*Table2[[#This Row],[Price]]</f>
        <v>701558</v>
      </c>
      <c r="K583">
        <f>IF(Table2[[#This Row],[Quantity]]&lt;1000,0,IF(Table2[[#This Row],[Quantity]]&gt;1000,Table2[[#This Row],[Quantity]]*15%,IF(Table2[[#This Row],[Quantity]]&gt;1500,Table2[[#This Row],[Quantity]]*20%,Table2[[#This Row],[Quantity]]*25%)))</f>
        <v>367.95</v>
      </c>
      <c r="L583" s="38">
        <f>Table2[[#This Row],[Total Cost]]-Table2[[#This Row],[Discount]]</f>
        <v>799310.05</v>
      </c>
      <c r="M583" s="38">
        <f>Table2[[#This Row],[Total Revenue ]]-Table2[[#This Row],[Discount Amount]]</f>
        <v>-97752.050000000047</v>
      </c>
      <c r="N583" s="38" t="str">
        <f>IF(Table2[[#This Row],[Profit/Loss]]&gt;0,"Profit","Loss")</f>
        <v>Loss</v>
      </c>
    </row>
    <row r="584" spans="1:14" x14ac:dyDescent="0.25">
      <c r="A584">
        <v>583</v>
      </c>
      <c r="B584" t="s">
        <v>773</v>
      </c>
      <c r="C584">
        <v>85</v>
      </c>
      <c r="D5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84" t="s">
        <v>190</v>
      </c>
      <c r="F584">
        <v>1693</v>
      </c>
      <c r="G584">
        <v>248</v>
      </c>
      <c r="H584">
        <v>418</v>
      </c>
      <c r="I584">
        <f>Table2[[#This Row],[Quantity]]*Table2[[#This Row],[Cost]]</f>
        <v>419864</v>
      </c>
      <c r="J584">
        <f>Table2[[#This Row],[Quantity]]*Table2[[#This Row],[Price]]</f>
        <v>707674</v>
      </c>
      <c r="K584">
        <f>IF(Table2[[#This Row],[Quantity]]&lt;1000,0,IF(Table2[[#This Row],[Quantity]]&gt;1000,Table2[[#This Row],[Quantity]]*15%,IF(Table2[[#This Row],[Quantity]]&gt;1500,Table2[[#This Row],[Quantity]]*20%,Table2[[#This Row],[Quantity]]*25%)))</f>
        <v>253.95</v>
      </c>
      <c r="L584" s="38">
        <f>Table2[[#This Row],[Total Cost]]-Table2[[#This Row],[Discount]]</f>
        <v>419610.05</v>
      </c>
      <c r="M584" s="38">
        <f>Table2[[#This Row],[Total Revenue ]]-Table2[[#This Row],[Discount Amount]]</f>
        <v>288063.95</v>
      </c>
      <c r="N584" s="38" t="str">
        <f>IF(Table2[[#This Row],[Profit/Loss]]&gt;0,"Profit","Loss")</f>
        <v>Profit</v>
      </c>
    </row>
    <row r="585" spans="1:14" x14ac:dyDescent="0.25">
      <c r="A585">
        <v>584</v>
      </c>
      <c r="B585" t="s">
        <v>774</v>
      </c>
      <c r="C585">
        <v>22</v>
      </c>
      <c r="D5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85" t="s">
        <v>190</v>
      </c>
      <c r="F585">
        <v>2442</v>
      </c>
      <c r="G585">
        <v>217</v>
      </c>
      <c r="H585">
        <v>221</v>
      </c>
      <c r="I585">
        <f>Table2[[#This Row],[Quantity]]*Table2[[#This Row],[Cost]]</f>
        <v>529914</v>
      </c>
      <c r="J585">
        <f>Table2[[#This Row],[Quantity]]*Table2[[#This Row],[Price]]</f>
        <v>539682</v>
      </c>
      <c r="K585">
        <f>IF(Table2[[#This Row],[Quantity]]&lt;1000,0,IF(Table2[[#This Row],[Quantity]]&gt;1000,Table2[[#This Row],[Quantity]]*15%,IF(Table2[[#This Row],[Quantity]]&gt;1500,Table2[[#This Row],[Quantity]]*20%,Table2[[#This Row],[Quantity]]*25%)))</f>
        <v>366.3</v>
      </c>
      <c r="L585" s="38">
        <f>Table2[[#This Row],[Total Cost]]-Table2[[#This Row],[Discount]]</f>
        <v>529547.69999999995</v>
      </c>
      <c r="M585" s="38">
        <f>Table2[[#This Row],[Total Revenue ]]-Table2[[#This Row],[Discount Amount]]</f>
        <v>10134.300000000047</v>
      </c>
      <c r="N585" s="38" t="str">
        <f>IF(Table2[[#This Row],[Profit/Loss]]&gt;0,"Profit","Loss")</f>
        <v>Profit</v>
      </c>
    </row>
    <row r="586" spans="1:14" x14ac:dyDescent="0.25">
      <c r="A586">
        <v>585</v>
      </c>
      <c r="B586" t="s">
        <v>775</v>
      </c>
      <c r="C586">
        <v>60</v>
      </c>
      <c r="D5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86" t="s">
        <v>190</v>
      </c>
      <c r="F586">
        <v>2331</v>
      </c>
      <c r="G586">
        <v>343</v>
      </c>
      <c r="H586">
        <v>217</v>
      </c>
      <c r="I586">
        <f>Table2[[#This Row],[Quantity]]*Table2[[#This Row],[Cost]]</f>
        <v>799533</v>
      </c>
      <c r="J586">
        <f>Table2[[#This Row],[Quantity]]*Table2[[#This Row],[Price]]</f>
        <v>505827</v>
      </c>
      <c r="K586">
        <f>IF(Table2[[#This Row],[Quantity]]&lt;1000,0,IF(Table2[[#This Row],[Quantity]]&gt;1000,Table2[[#This Row],[Quantity]]*15%,IF(Table2[[#This Row],[Quantity]]&gt;1500,Table2[[#This Row],[Quantity]]*20%,Table2[[#This Row],[Quantity]]*25%)))</f>
        <v>349.65</v>
      </c>
      <c r="L586" s="38">
        <f>Table2[[#This Row],[Total Cost]]-Table2[[#This Row],[Discount]]</f>
        <v>799183.35</v>
      </c>
      <c r="M586" s="38">
        <f>Table2[[#This Row],[Total Revenue ]]-Table2[[#This Row],[Discount Amount]]</f>
        <v>-293356.34999999998</v>
      </c>
      <c r="N586" s="38" t="str">
        <f>IF(Table2[[#This Row],[Profit/Loss]]&gt;0,"Profit","Loss")</f>
        <v>Loss</v>
      </c>
    </row>
    <row r="587" spans="1:14" x14ac:dyDescent="0.25">
      <c r="A587">
        <v>586</v>
      </c>
      <c r="B587" t="s">
        <v>776</v>
      </c>
      <c r="C587">
        <v>57</v>
      </c>
      <c r="D5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87" t="s">
        <v>190</v>
      </c>
      <c r="F587">
        <v>2296</v>
      </c>
      <c r="G587">
        <v>361</v>
      </c>
      <c r="H587">
        <v>393</v>
      </c>
      <c r="I587">
        <f>Table2[[#This Row],[Quantity]]*Table2[[#This Row],[Cost]]</f>
        <v>828856</v>
      </c>
      <c r="J587">
        <f>Table2[[#This Row],[Quantity]]*Table2[[#This Row],[Price]]</f>
        <v>902328</v>
      </c>
      <c r="K587">
        <f>IF(Table2[[#This Row],[Quantity]]&lt;1000,0,IF(Table2[[#This Row],[Quantity]]&gt;1000,Table2[[#This Row],[Quantity]]*15%,IF(Table2[[#This Row],[Quantity]]&gt;1500,Table2[[#This Row],[Quantity]]*20%,Table2[[#This Row],[Quantity]]*25%)))</f>
        <v>344.4</v>
      </c>
      <c r="L587" s="38">
        <f>Table2[[#This Row],[Total Cost]]-Table2[[#This Row],[Discount]]</f>
        <v>828511.6</v>
      </c>
      <c r="M587" s="38">
        <f>Table2[[#This Row],[Total Revenue ]]-Table2[[#This Row],[Discount Amount]]</f>
        <v>73816.400000000023</v>
      </c>
      <c r="N587" s="38" t="str">
        <f>IF(Table2[[#This Row],[Profit/Loss]]&gt;0,"Profit","Loss")</f>
        <v>Profit</v>
      </c>
    </row>
    <row r="588" spans="1:14" x14ac:dyDescent="0.25">
      <c r="A588">
        <v>587</v>
      </c>
      <c r="B588" t="s">
        <v>777</v>
      </c>
      <c r="C588">
        <v>58</v>
      </c>
      <c r="D5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88" t="s">
        <v>190</v>
      </c>
      <c r="F588">
        <v>1748</v>
      </c>
      <c r="G588">
        <v>343</v>
      </c>
      <c r="H588">
        <v>359</v>
      </c>
      <c r="I588">
        <f>Table2[[#This Row],[Quantity]]*Table2[[#This Row],[Cost]]</f>
        <v>599564</v>
      </c>
      <c r="J588">
        <f>Table2[[#This Row],[Quantity]]*Table2[[#This Row],[Price]]</f>
        <v>627532</v>
      </c>
      <c r="K588">
        <f>IF(Table2[[#This Row],[Quantity]]&lt;1000,0,IF(Table2[[#This Row],[Quantity]]&gt;1000,Table2[[#This Row],[Quantity]]*15%,IF(Table2[[#This Row],[Quantity]]&gt;1500,Table2[[#This Row],[Quantity]]*20%,Table2[[#This Row],[Quantity]]*25%)))</f>
        <v>262.2</v>
      </c>
      <c r="L588" s="38">
        <f>Table2[[#This Row],[Total Cost]]-Table2[[#This Row],[Discount]]</f>
        <v>599301.80000000005</v>
      </c>
      <c r="M588" s="38">
        <f>Table2[[#This Row],[Total Revenue ]]-Table2[[#This Row],[Discount Amount]]</f>
        <v>28230.199999999953</v>
      </c>
      <c r="N588" s="38" t="str">
        <f>IF(Table2[[#This Row],[Profit/Loss]]&gt;0,"Profit","Loss")</f>
        <v>Profit</v>
      </c>
    </row>
    <row r="589" spans="1:14" x14ac:dyDescent="0.25">
      <c r="A589">
        <v>588</v>
      </c>
      <c r="B589" t="s">
        <v>778</v>
      </c>
      <c r="C589">
        <v>80</v>
      </c>
      <c r="D5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89" t="s">
        <v>192</v>
      </c>
      <c r="F589">
        <v>1158</v>
      </c>
      <c r="G589">
        <v>204</v>
      </c>
      <c r="H589">
        <v>315</v>
      </c>
      <c r="I589">
        <f>Table2[[#This Row],[Quantity]]*Table2[[#This Row],[Cost]]</f>
        <v>236232</v>
      </c>
      <c r="J589">
        <f>Table2[[#This Row],[Quantity]]*Table2[[#This Row],[Price]]</f>
        <v>364770</v>
      </c>
      <c r="K589">
        <f>IF(Table2[[#This Row],[Quantity]]&lt;1000,0,IF(Table2[[#This Row],[Quantity]]&gt;1000,Table2[[#This Row],[Quantity]]*15%,IF(Table2[[#This Row],[Quantity]]&gt;1500,Table2[[#This Row],[Quantity]]*20%,Table2[[#This Row],[Quantity]]*25%)))</f>
        <v>173.7</v>
      </c>
      <c r="L589" s="38">
        <f>Table2[[#This Row],[Total Cost]]-Table2[[#This Row],[Discount]]</f>
        <v>236058.3</v>
      </c>
      <c r="M589" s="38">
        <f>Table2[[#This Row],[Total Revenue ]]-Table2[[#This Row],[Discount Amount]]</f>
        <v>128711.70000000001</v>
      </c>
      <c r="N589" s="38" t="str">
        <f>IF(Table2[[#This Row],[Profit/Loss]]&gt;0,"Profit","Loss")</f>
        <v>Profit</v>
      </c>
    </row>
    <row r="590" spans="1:14" x14ac:dyDescent="0.25">
      <c r="A590">
        <v>589</v>
      </c>
      <c r="B590" t="s">
        <v>779</v>
      </c>
      <c r="C590">
        <v>36</v>
      </c>
      <c r="D5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90" t="s">
        <v>192</v>
      </c>
      <c r="F590">
        <v>1134</v>
      </c>
      <c r="G590">
        <v>158</v>
      </c>
      <c r="H590">
        <v>379</v>
      </c>
      <c r="I590">
        <f>Table2[[#This Row],[Quantity]]*Table2[[#This Row],[Cost]]</f>
        <v>179172</v>
      </c>
      <c r="J590">
        <f>Table2[[#This Row],[Quantity]]*Table2[[#This Row],[Price]]</f>
        <v>429786</v>
      </c>
      <c r="K590">
        <f>IF(Table2[[#This Row],[Quantity]]&lt;1000,0,IF(Table2[[#This Row],[Quantity]]&gt;1000,Table2[[#This Row],[Quantity]]*15%,IF(Table2[[#This Row],[Quantity]]&gt;1500,Table2[[#This Row],[Quantity]]*20%,Table2[[#This Row],[Quantity]]*25%)))</f>
        <v>170.1</v>
      </c>
      <c r="L590" s="38">
        <f>Table2[[#This Row],[Total Cost]]-Table2[[#This Row],[Discount]]</f>
        <v>179001.9</v>
      </c>
      <c r="M590" s="38">
        <f>Table2[[#This Row],[Total Revenue ]]-Table2[[#This Row],[Discount Amount]]</f>
        <v>250784.1</v>
      </c>
      <c r="N590" s="38" t="str">
        <f>IF(Table2[[#This Row],[Profit/Loss]]&gt;0,"Profit","Loss")</f>
        <v>Profit</v>
      </c>
    </row>
    <row r="591" spans="1:14" x14ac:dyDescent="0.25">
      <c r="A591">
        <v>590</v>
      </c>
      <c r="B591" t="s">
        <v>780</v>
      </c>
      <c r="C591">
        <v>62</v>
      </c>
      <c r="D5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91" t="s">
        <v>192</v>
      </c>
      <c r="F591">
        <v>2097</v>
      </c>
      <c r="G591">
        <v>272</v>
      </c>
      <c r="H591">
        <v>511</v>
      </c>
      <c r="I591">
        <f>Table2[[#This Row],[Quantity]]*Table2[[#This Row],[Cost]]</f>
        <v>570384</v>
      </c>
      <c r="J591">
        <f>Table2[[#This Row],[Quantity]]*Table2[[#This Row],[Price]]</f>
        <v>1071567</v>
      </c>
      <c r="K591">
        <f>IF(Table2[[#This Row],[Quantity]]&lt;1000,0,IF(Table2[[#This Row],[Quantity]]&gt;1000,Table2[[#This Row],[Quantity]]*15%,IF(Table2[[#This Row],[Quantity]]&gt;1500,Table2[[#This Row],[Quantity]]*20%,Table2[[#This Row],[Quantity]]*25%)))</f>
        <v>314.55</v>
      </c>
      <c r="L591" s="38">
        <f>Table2[[#This Row],[Total Cost]]-Table2[[#This Row],[Discount]]</f>
        <v>570069.44999999995</v>
      </c>
      <c r="M591" s="38">
        <f>Table2[[#This Row],[Total Revenue ]]-Table2[[#This Row],[Discount Amount]]</f>
        <v>501497.55000000005</v>
      </c>
      <c r="N591" s="38" t="str">
        <f>IF(Table2[[#This Row],[Profit/Loss]]&gt;0,"Profit","Loss")</f>
        <v>Profit</v>
      </c>
    </row>
    <row r="592" spans="1:14" x14ac:dyDescent="0.25">
      <c r="A592">
        <v>591</v>
      </c>
      <c r="B592" t="s">
        <v>781</v>
      </c>
      <c r="C592">
        <v>75</v>
      </c>
      <c r="D5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92" t="s">
        <v>192</v>
      </c>
      <c r="F592">
        <v>1688</v>
      </c>
      <c r="G592">
        <v>192</v>
      </c>
      <c r="H592">
        <v>413</v>
      </c>
      <c r="I592">
        <f>Table2[[#This Row],[Quantity]]*Table2[[#This Row],[Cost]]</f>
        <v>324096</v>
      </c>
      <c r="J592">
        <f>Table2[[#This Row],[Quantity]]*Table2[[#This Row],[Price]]</f>
        <v>697144</v>
      </c>
      <c r="K592">
        <f>IF(Table2[[#This Row],[Quantity]]&lt;1000,0,IF(Table2[[#This Row],[Quantity]]&gt;1000,Table2[[#This Row],[Quantity]]*15%,IF(Table2[[#This Row],[Quantity]]&gt;1500,Table2[[#This Row],[Quantity]]*20%,Table2[[#This Row],[Quantity]]*25%)))</f>
        <v>253.2</v>
      </c>
      <c r="L592" s="38">
        <f>Table2[[#This Row],[Total Cost]]-Table2[[#This Row],[Discount]]</f>
        <v>323842.8</v>
      </c>
      <c r="M592" s="38">
        <f>Table2[[#This Row],[Total Revenue ]]-Table2[[#This Row],[Discount Amount]]</f>
        <v>373301.2</v>
      </c>
      <c r="N592" s="38" t="str">
        <f>IF(Table2[[#This Row],[Profit/Loss]]&gt;0,"Profit","Loss")</f>
        <v>Profit</v>
      </c>
    </row>
    <row r="593" spans="1:14" x14ac:dyDescent="0.25">
      <c r="A593">
        <v>592</v>
      </c>
      <c r="B593" t="s">
        <v>782</v>
      </c>
      <c r="C593">
        <v>42</v>
      </c>
      <c r="D5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93" t="s">
        <v>190</v>
      </c>
      <c r="F593">
        <v>1435</v>
      </c>
      <c r="G593">
        <v>227</v>
      </c>
      <c r="H593">
        <v>442</v>
      </c>
      <c r="I593">
        <f>Table2[[#This Row],[Quantity]]*Table2[[#This Row],[Cost]]</f>
        <v>325745</v>
      </c>
      <c r="J593">
        <f>Table2[[#This Row],[Quantity]]*Table2[[#This Row],[Price]]</f>
        <v>634270</v>
      </c>
      <c r="K593">
        <f>IF(Table2[[#This Row],[Quantity]]&lt;1000,0,IF(Table2[[#This Row],[Quantity]]&gt;1000,Table2[[#This Row],[Quantity]]*15%,IF(Table2[[#This Row],[Quantity]]&gt;1500,Table2[[#This Row],[Quantity]]*20%,Table2[[#This Row],[Quantity]]*25%)))</f>
        <v>215.25</v>
      </c>
      <c r="L593" s="38">
        <f>Table2[[#This Row],[Total Cost]]-Table2[[#This Row],[Discount]]</f>
        <v>325529.75</v>
      </c>
      <c r="M593" s="38">
        <f>Table2[[#This Row],[Total Revenue ]]-Table2[[#This Row],[Discount Amount]]</f>
        <v>308740.25</v>
      </c>
      <c r="N593" s="38" t="str">
        <f>IF(Table2[[#This Row],[Profit/Loss]]&gt;0,"Profit","Loss")</f>
        <v>Profit</v>
      </c>
    </row>
    <row r="594" spans="1:14" x14ac:dyDescent="0.25">
      <c r="A594">
        <v>593</v>
      </c>
      <c r="B594" t="s">
        <v>783</v>
      </c>
      <c r="C594">
        <v>31</v>
      </c>
      <c r="D5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594" t="s">
        <v>190</v>
      </c>
      <c r="F594">
        <v>1715</v>
      </c>
      <c r="G594">
        <v>171</v>
      </c>
      <c r="H594">
        <v>434</v>
      </c>
      <c r="I594">
        <f>Table2[[#This Row],[Quantity]]*Table2[[#This Row],[Cost]]</f>
        <v>293265</v>
      </c>
      <c r="J594">
        <f>Table2[[#This Row],[Quantity]]*Table2[[#This Row],[Price]]</f>
        <v>744310</v>
      </c>
      <c r="K594">
        <f>IF(Table2[[#This Row],[Quantity]]&lt;1000,0,IF(Table2[[#This Row],[Quantity]]&gt;1000,Table2[[#This Row],[Quantity]]*15%,IF(Table2[[#This Row],[Quantity]]&gt;1500,Table2[[#This Row],[Quantity]]*20%,Table2[[#This Row],[Quantity]]*25%)))</f>
        <v>257.25</v>
      </c>
      <c r="L594" s="38">
        <f>Table2[[#This Row],[Total Cost]]-Table2[[#This Row],[Discount]]</f>
        <v>293007.75</v>
      </c>
      <c r="M594" s="38">
        <f>Table2[[#This Row],[Total Revenue ]]-Table2[[#This Row],[Discount Amount]]</f>
        <v>451302.25</v>
      </c>
      <c r="N594" s="38" t="str">
        <f>IF(Table2[[#This Row],[Profit/Loss]]&gt;0,"Profit","Loss")</f>
        <v>Profit</v>
      </c>
    </row>
    <row r="595" spans="1:14" x14ac:dyDescent="0.25">
      <c r="A595">
        <v>594</v>
      </c>
      <c r="B595" t="s">
        <v>784</v>
      </c>
      <c r="C595">
        <v>67</v>
      </c>
      <c r="D5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595" t="s">
        <v>192</v>
      </c>
      <c r="F595">
        <v>1119</v>
      </c>
      <c r="G595">
        <v>124</v>
      </c>
      <c r="H595">
        <v>353</v>
      </c>
      <c r="I595">
        <f>Table2[[#This Row],[Quantity]]*Table2[[#This Row],[Cost]]</f>
        <v>138756</v>
      </c>
      <c r="J595">
        <f>Table2[[#This Row],[Quantity]]*Table2[[#This Row],[Price]]</f>
        <v>395007</v>
      </c>
      <c r="K595">
        <f>IF(Table2[[#This Row],[Quantity]]&lt;1000,0,IF(Table2[[#This Row],[Quantity]]&gt;1000,Table2[[#This Row],[Quantity]]*15%,IF(Table2[[#This Row],[Quantity]]&gt;1500,Table2[[#This Row],[Quantity]]*20%,Table2[[#This Row],[Quantity]]*25%)))</f>
        <v>167.85</v>
      </c>
      <c r="L595" s="38">
        <f>Table2[[#This Row],[Total Cost]]-Table2[[#This Row],[Discount]]</f>
        <v>138588.15</v>
      </c>
      <c r="M595" s="38">
        <f>Table2[[#This Row],[Total Revenue ]]-Table2[[#This Row],[Discount Amount]]</f>
        <v>256418.85</v>
      </c>
      <c r="N595" s="38" t="str">
        <f>IF(Table2[[#This Row],[Profit/Loss]]&gt;0,"Profit","Loss")</f>
        <v>Profit</v>
      </c>
    </row>
    <row r="596" spans="1:14" x14ac:dyDescent="0.25">
      <c r="A596">
        <v>595</v>
      </c>
      <c r="B596" t="s">
        <v>785</v>
      </c>
      <c r="C596">
        <v>82</v>
      </c>
      <c r="D5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96" t="s">
        <v>190</v>
      </c>
      <c r="F596">
        <v>1193</v>
      </c>
      <c r="G596">
        <v>232</v>
      </c>
      <c r="H596">
        <v>521</v>
      </c>
      <c r="I596">
        <f>Table2[[#This Row],[Quantity]]*Table2[[#This Row],[Cost]]</f>
        <v>276776</v>
      </c>
      <c r="J596">
        <f>Table2[[#This Row],[Quantity]]*Table2[[#This Row],[Price]]</f>
        <v>621553</v>
      </c>
      <c r="K596">
        <f>IF(Table2[[#This Row],[Quantity]]&lt;1000,0,IF(Table2[[#This Row],[Quantity]]&gt;1000,Table2[[#This Row],[Quantity]]*15%,IF(Table2[[#This Row],[Quantity]]&gt;1500,Table2[[#This Row],[Quantity]]*20%,Table2[[#This Row],[Quantity]]*25%)))</f>
        <v>178.95</v>
      </c>
      <c r="L596" s="38">
        <f>Table2[[#This Row],[Total Cost]]-Table2[[#This Row],[Discount]]</f>
        <v>276597.05</v>
      </c>
      <c r="M596" s="38">
        <f>Table2[[#This Row],[Total Revenue ]]-Table2[[#This Row],[Discount Amount]]</f>
        <v>344955.95</v>
      </c>
      <c r="N596" s="38" t="str">
        <f>IF(Table2[[#This Row],[Profit/Loss]]&gt;0,"Profit","Loss")</f>
        <v>Profit</v>
      </c>
    </row>
    <row r="597" spans="1:14" x14ac:dyDescent="0.25">
      <c r="A597">
        <v>596</v>
      </c>
      <c r="B597" t="s">
        <v>786</v>
      </c>
      <c r="C597">
        <v>15</v>
      </c>
      <c r="D5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597" t="s">
        <v>192</v>
      </c>
      <c r="F597">
        <v>1071</v>
      </c>
      <c r="G597">
        <v>261</v>
      </c>
      <c r="H597">
        <v>505</v>
      </c>
      <c r="I597">
        <f>Table2[[#This Row],[Quantity]]*Table2[[#This Row],[Cost]]</f>
        <v>279531</v>
      </c>
      <c r="J597">
        <f>Table2[[#This Row],[Quantity]]*Table2[[#This Row],[Price]]</f>
        <v>540855</v>
      </c>
      <c r="K597">
        <f>IF(Table2[[#This Row],[Quantity]]&lt;1000,0,IF(Table2[[#This Row],[Quantity]]&gt;1000,Table2[[#This Row],[Quantity]]*15%,IF(Table2[[#This Row],[Quantity]]&gt;1500,Table2[[#This Row],[Quantity]]*20%,Table2[[#This Row],[Quantity]]*25%)))</f>
        <v>160.65</v>
      </c>
      <c r="L597" s="38">
        <f>Table2[[#This Row],[Total Cost]]-Table2[[#This Row],[Discount]]</f>
        <v>279370.34999999998</v>
      </c>
      <c r="M597" s="38">
        <f>Table2[[#This Row],[Total Revenue ]]-Table2[[#This Row],[Discount Amount]]</f>
        <v>261484.65000000002</v>
      </c>
      <c r="N597" s="38" t="str">
        <f>IF(Table2[[#This Row],[Profit/Loss]]&gt;0,"Profit","Loss")</f>
        <v>Profit</v>
      </c>
    </row>
    <row r="598" spans="1:14" x14ac:dyDescent="0.25">
      <c r="A598">
        <v>597</v>
      </c>
      <c r="B598" t="s">
        <v>787</v>
      </c>
      <c r="C598">
        <v>85</v>
      </c>
      <c r="D5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598" t="s">
        <v>190</v>
      </c>
      <c r="F598">
        <v>1488</v>
      </c>
      <c r="G598">
        <v>161</v>
      </c>
      <c r="H598">
        <v>501</v>
      </c>
      <c r="I598">
        <f>Table2[[#This Row],[Quantity]]*Table2[[#This Row],[Cost]]</f>
        <v>239568</v>
      </c>
      <c r="J598">
        <f>Table2[[#This Row],[Quantity]]*Table2[[#This Row],[Price]]</f>
        <v>745488</v>
      </c>
      <c r="K598">
        <f>IF(Table2[[#This Row],[Quantity]]&lt;1000,0,IF(Table2[[#This Row],[Quantity]]&gt;1000,Table2[[#This Row],[Quantity]]*15%,IF(Table2[[#This Row],[Quantity]]&gt;1500,Table2[[#This Row],[Quantity]]*20%,Table2[[#This Row],[Quantity]]*25%)))</f>
        <v>223.2</v>
      </c>
      <c r="L598" s="38">
        <f>Table2[[#This Row],[Total Cost]]-Table2[[#This Row],[Discount]]</f>
        <v>239344.8</v>
      </c>
      <c r="M598" s="38">
        <f>Table2[[#This Row],[Total Revenue ]]-Table2[[#This Row],[Discount Amount]]</f>
        <v>506143.2</v>
      </c>
      <c r="N598" s="38" t="str">
        <f>IF(Table2[[#This Row],[Profit/Loss]]&gt;0,"Profit","Loss")</f>
        <v>Profit</v>
      </c>
    </row>
    <row r="599" spans="1:14" x14ac:dyDescent="0.25">
      <c r="A599">
        <v>598</v>
      </c>
      <c r="B599" t="s">
        <v>788</v>
      </c>
      <c r="C599">
        <v>51</v>
      </c>
      <c r="D5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599" t="s">
        <v>192</v>
      </c>
      <c r="F599">
        <v>2478</v>
      </c>
      <c r="G599">
        <v>284</v>
      </c>
      <c r="H599">
        <v>324</v>
      </c>
      <c r="I599">
        <f>Table2[[#This Row],[Quantity]]*Table2[[#This Row],[Cost]]</f>
        <v>703752</v>
      </c>
      <c r="J599">
        <f>Table2[[#This Row],[Quantity]]*Table2[[#This Row],[Price]]</f>
        <v>802872</v>
      </c>
      <c r="K599">
        <f>IF(Table2[[#This Row],[Quantity]]&lt;1000,0,IF(Table2[[#This Row],[Quantity]]&gt;1000,Table2[[#This Row],[Quantity]]*15%,IF(Table2[[#This Row],[Quantity]]&gt;1500,Table2[[#This Row],[Quantity]]*20%,Table2[[#This Row],[Quantity]]*25%)))</f>
        <v>371.7</v>
      </c>
      <c r="L599" s="38">
        <f>Table2[[#This Row],[Total Cost]]-Table2[[#This Row],[Discount]]</f>
        <v>703380.3</v>
      </c>
      <c r="M599" s="38">
        <f>Table2[[#This Row],[Total Revenue ]]-Table2[[#This Row],[Discount Amount]]</f>
        <v>99491.699999999953</v>
      </c>
      <c r="N599" s="38" t="str">
        <f>IF(Table2[[#This Row],[Profit/Loss]]&gt;0,"Profit","Loss")</f>
        <v>Profit</v>
      </c>
    </row>
    <row r="600" spans="1:14" x14ac:dyDescent="0.25">
      <c r="A600">
        <v>599</v>
      </c>
      <c r="B600" t="s">
        <v>789</v>
      </c>
      <c r="C600">
        <v>46</v>
      </c>
      <c r="D6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0" t="s">
        <v>192</v>
      </c>
      <c r="F600">
        <v>1578</v>
      </c>
      <c r="G600">
        <v>143</v>
      </c>
      <c r="H600">
        <v>313</v>
      </c>
      <c r="I600">
        <f>Table2[[#This Row],[Quantity]]*Table2[[#This Row],[Cost]]</f>
        <v>225654</v>
      </c>
      <c r="J600">
        <f>Table2[[#This Row],[Quantity]]*Table2[[#This Row],[Price]]</f>
        <v>493914</v>
      </c>
      <c r="K600">
        <f>IF(Table2[[#This Row],[Quantity]]&lt;1000,0,IF(Table2[[#This Row],[Quantity]]&gt;1000,Table2[[#This Row],[Quantity]]*15%,IF(Table2[[#This Row],[Quantity]]&gt;1500,Table2[[#This Row],[Quantity]]*20%,Table2[[#This Row],[Quantity]]*25%)))</f>
        <v>236.7</v>
      </c>
      <c r="L600" s="38">
        <f>Table2[[#This Row],[Total Cost]]-Table2[[#This Row],[Discount]]</f>
        <v>225417.3</v>
      </c>
      <c r="M600" s="38">
        <f>Table2[[#This Row],[Total Revenue ]]-Table2[[#This Row],[Discount Amount]]</f>
        <v>268496.7</v>
      </c>
      <c r="N600" s="38" t="str">
        <f>IF(Table2[[#This Row],[Profit/Loss]]&gt;0,"Profit","Loss")</f>
        <v>Profit</v>
      </c>
    </row>
    <row r="601" spans="1:14" x14ac:dyDescent="0.25">
      <c r="A601">
        <v>600</v>
      </c>
      <c r="B601" t="s">
        <v>790</v>
      </c>
      <c r="C601">
        <v>55</v>
      </c>
      <c r="D6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1" t="s">
        <v>192</v>
      </c>
      <c r="F601">
        <v>1506</v>
      </c>
      <c r="G601">
        <v>222</v>
      </c>
      <c r="H601">
        <v>337</v>
      </c>
      <c r="I601">
        <f>Table2[[#This Row],[Quantity]]*Table2[[#This Row],[Cost]]</f>
        <v>334332</v>
      </c>
      <c r="J601">
        <f>Table2[[#This Row],[Quantity]]*Table2[[#This Row],[Price]]</f>
        <v>507522</v>
      </c>
      <c r="K601">
        <f>IF(Table2[[#This Row],[Quantity]]&lt;1000,0,IF(Table2[[#This Row],[Quantity]]&gt;1000,Table2[[#This Row],[Quantity]]*15%,IF(Table2[[#This Row],[Quantity]]&gt;1500,Table2[[#This Row],[Quantity]]*20%,Table2[[#This Row],[Quantity]]*25%)))</f>
        <v>225.9</v>
      </c>
      <c r="L601" s="38">
        <f>Table2[[#This Row],[Total Cost]]-Table2[[#This Row],[Discount]]</f>
        <v>334106.09999999998</v>
      </c>
      <c r="M601" s="38">
        <f>Table2[[#This Row],[Total Revenue ]]-Table2[[#This Row],[Discount Amount]]</f>
        <v>173415.90000000002</v>
      </c>
      <c r="N601" s="38" t="str">
        <f>IF(Table2[[#This Row],[Profit/Loss]]&gt;0,"Profit","Loss")</f>
        <v>Profit</v>
      </c>
    </row>
    <row r="602" spans="1:14" x14ac:dyDescent="0.25">
      <c r="A602">
        <v>601</v>
      </c>
      <c r="B602" t="s">
        <v>791</v>
      </c>
      <c r="C602">
        <v>15</v>
      </c>
      <c r="D6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02" t="s">
        <v>190</v>
      </c>
      <c r="F602">
        <v>1380</v>
      </c>
      <c r="G602">
        <v>302</v>
      </c>
      <c r="H602">
        <v>312</v>
      </c>
      <c r="I602">
        <f>Table2[[#This Row],[Quantity]]*Table2[[#This Row],[Cost]]</f>
        <v>416760</v>
      </c>
      <c r="J602">
        <f>Table2[[#This Row],[Quantity]]*Table2[[#This Row],[Price]]</f>
        <v>430560</v>
      </c>
      <c r="K602">
        <f>IF(Table2[[#This Row],[Quantity]]&lt;1000,0,IF(Table2[[#This Row],[Quantity]]&gt;1000,Table2[[#This Row],[Quantity]]*15%,IF(Table2[[#This Row],[Quantity]]&gt;1500,Table2[[#This Row],[Quantity]]*20%,Table2[[#This Row],[Quantity]]*25%)))</f>
        <v>207</v>
      </c>
      <c r="L602" s="38">
        <f>Table2[[#This Row],[Total Cost]]-Table2[[#This Row],[Discount]]</f>
        <v>416553</v>
      </c>
      <c r="M602" s="38">
        <f>Table2[[#This Row],[Total Revenue ]]-Table2[[#This Row],[Discount Amount]]</f>
        <v>14007</v>
      </c>
      <c r="N602" s="38" t="str">
        <f>IF(Table2[[#This Row],[Profit/Loss]]&gt;0,"Profit","Loss")</f>
        <v>Profit</v>
      </c>
    </row>
    <row r="603" spans="1:14" x14ac:dyDescent="0.25">
      <c r="A603">
        <v>602</v>
      </c>
      <c r="B603" t="s">
        <v>792</v>
      </c>
      <c r="C603">
        <v>76</v>
      </c>
      <c r="D6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03" t="s">
        <v>190</v>
      </c>
      <c r="F603">
        <v>1502</v>
      </c>
      <c r="G603">
        <v>116</v>
      </c>
      <c r="H603">
        <v>325</v>
      </c>
      <c r="I603">
        <f>Table2[[#This Row],[Quantity]]*Table2[[#This Row],[Cost]]</f>
        <v>174232</v>
      </c>
      <c r="J603">
        <f>Table2[[#This Row],[Quantity]]*Table2[[#This Row],[Price]]</f>
        <v>488150</v>
      </c>
      <c r="K603">
        <f>IF(Table2[[#This Row],[Quantity]]&lt;1000,0,IF(Table2[[#This Row],[Quantity]]&gt;1000,Table2[[#This Row],[Quantity]]*15%,IF(Table2[[#This Row],[Quantity]]&gt;1500,Table2[[#This Row],[Quantity]]*20%,Table2[[#This Row],[Quantity]]*25%)))</f>
        <v>225.29999999999998</v>
      </c>
      <c r="L603" s="38">
        <f>Table2[[#This Row],[Total Cost]]-Table2[[#This Row],[Discount]]</f>
        <v>174006.7</v>
      </c>
      <c r="M603" s="38">
        <f>Table2[[#This Row],[Total Revenue ]]-Table2[[#This Row],[Discount Amount]]</f>
        <v>314143.3</v>
      </c>
      <c r="N603" s="38" t="str">
        <f>IF(Table2[[#This Row],[Profit/Loss]]&gt;0,"Profit","Loss")</f>
        <v>Profit</v>
      </c>
    </row>
    <row r="604" spans="1:14" x14ac:dyDescent="0.25">
      <c r="A604">
        <v>603</v>
      </c>
      <c r="B604" t="s">
        <v>793</v>
      </c>
      <c r="C604">
        <v>53</v>
      </c>
      <c r="D6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4" t="s">
        <v>190</v>
      </c>
      <c r="F604">
        <v>2025</v>
      </c>
      <c r="G604">
        <v>288</v>
      </c>
      <c r="H604">
        <v>507</v>
      </c>
      <c r="I604">
        <f>Table2[[#This Row],[Quantity]]*Table2[[#This Row],[Cost]]</f>
        <v>583200</v>
      </c>
      <c r="J604">
        <f>Table2[[#This Row],[Quantity]]*Table2[[#This Row],[Price]]</f>
        <v>1026675</v>
      </c>
      <c r="K604">
        <f>IF(Table2[[#This Row],[Quantity]]&lt;1000,0,IF(Table2[[#This Row],[Quantity]]&gt;1000,Table2[[#This Row],[Quantity]]*15%,IF(Table2[[#This Row],[Quantity]]&gt;1500,Table2[[#This Row],[Quantity]]*20%,Table2[[#This Row],[Quantity]]*25%)))</f>
        <v>303.75</v>
      </c>
      <c r="L604" s="38">
        <f>Table2[[#This Row],[Total Cost]]-Table2[[#This Row],[Discount]]</f>
        <v>582896.25</v>
      </c>
      <c r="M604" s="38">
        <f>Table2[[#This Row],[Total Revenue ]]-Table2[[#This Row],[Discount Amount]]</f>
        <v>443778.75</v>
      </c>
      <c r="N604" s="38" t="str">
        <f>IF(Table2[[#This Row],[Profit/Loss]]&gt;0,"Profit","Loss")</f>
        <v>Profit</v>
      </c>
    </row>
    <row r="605" spans="1:14" x14ac:dyDescent="0.25">
      <c r="A605">
        <v>604</v>
      </c>
      <c r="B605" t="s">
        <v>794</v>
      </c>
      <c r="C605">
        <v>29</v>
      </c>
      <c r="D6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05" t="s">
        <v>192</v>
      </c>
      <c r="F605">
        <v>1535</v>
      </c>
      <c r="G605">
        <v>274</v>
      </c>
      <c r="H605">
        <v>249</v>
      </c>
      <c r="I605">
        <f>Table2[[#This Row],[Quantity]]*Table2[[#This Row],[Cost]]</f>
        <v>420590</v>
      </c>
      <c r="J605">
        <f>Table2[[#This Row],[Quantity]]*Table2[[#This Row],[Price]]</f>
        <v>382215</v>
      </c>
      <c r="K605">
        <f>IF(Table2[[#This Row],[Quantity]]&lt;1000,0,IF(Table2[[#This Row],[Quantity]]&gt;1000,Table2[[#This Row],[Quantity]]*15%,IF(Table2[[#This Row],[Quantity]]&gt;1500,Table2[[#This Row],[Quantity]]*20%,Table2[[#This Row],[Quantity]]*25%)))</f>
        <v>230.25</v>
      </c>
      <c r="L605" s="38">
        <f>Table2[[#This Row],[Total Cost]]-Table2[[#This Row],[Discount]]</f>
        <v>420359.75</v>
      </c>
      <c r="M605" s="38">
        <f>Table2[[#This Row],[Total Revenue ]]-Table2[[#This Row],[Discount Amount]]</f>
        <v>-38144.75</v>
      </c>
      <c r="N605" s="38" t="str">
        <f>IF(Table2[[#This Row],[Profit/Loss]]&gt;0,"Profit","Loss")</f>
        <v>Loss</v>
      </c>
    </row>
    <row r="606" spans="1:14" x14ac:dyDescent="0.25">
      <c r="A606">
        <v>605</v>
      </c>
      <c r="B606" t="s">
        <v>795</v>
      </c>
      <c r="C606">
        <v>53</v>
      </c>
      <c r="D6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6" t="s">
        <v>190</v>
      </c>
      <c r="F606">
        <v>2217</v>
      </c>
      <c r="G606">
        <v>368</v>
      </c>
      <c r="H606">
        <v>514</v>
      </c>
      <c r="I606">
        <f>Table2[[#This Row],[Quantity]]*Table2[[#This Row],[Cost]]</f>
        <v>815856</v>
      </c>
      <c r="J606">
        <f>Table2[[#This Row],[Quantity]]*Table2[[#This Row],[Price]]</f>
        <v>1139538</v>
      </c>
      <c r="K606">
        <f>IF(Table2[[#This Row],[Quantity]]&lt;1000,0,IF(Table2[[#This Row],[Quantity]]&gt;1000,Table2[[#This Row],[Quantity]]*15%,IF(Table2[[#This Row],[Quantity]]&gt;1500,Table2[[#This Row],[Quantity]]*20%,Table2[[#This Row],[Quantity]]*25%)))</f>
        <v>332.55</v>
      </c>
      <c r="L606" s="38">
        <f>Table2[[#This Row],[Total Cost]]-Table2[[#This Row],[Discount]]</f>
        <v>815523.45</v>
      </c>
      <c r="M606" s="38">
        <f>Table2[[#This Row],[Total Revenue ]]-Table2[[#This Row],[Discount Amount]]</f>
        <v>324014.55000000005</v>
      </c>
      <c r="N606" s="38" t="str">
        <f>IF(Table2[[#This Row],[Profit/Loss]]&gt;0,"Profit","Loss")</f>
        <v>Profit</v>
      </c>
    </row>
    <row r="607" spans="1:14" x14ac:dyDescent="0.25">
      <c r="A607">
        <v>606</v>
      </c>
      <c r="B607" t="s">
        <v>796</v>
      </c>
      <c r="C607">
        <v>85</v>
      </c>
      <c r="D6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07" t="s">
        <v>192</v>
      </c>
      <c r="F607">
        <v>1241</v>
      </c>
      <c r="G607">
        <v>247</v>
      </c>
      <c r="H607">
        <v>397</v>
      </c>
      <c r="I607">
        <f>Table2[[#This Row],[Quantity]]*Table2[[#This Row],[Cost]]</f>
        <v>306527</v>
      </c>
      <c r="J607">
        <f>Table2[[#This Row],[Quantity]]*Table2[[#This Row],[Price]]</f>
        <v>492677</v>
      </c>
      <c r="K607">
        <f>IF(Table2[[#This Row],[Quantity]]&lt;1000,0,IF(Table2[[#This Row],[Quantity]]&gt;1000,Table2[[#This Row],[Quantity]]*15%,IF(Table2[[#This Row],[Quantity]]&gt;1500,Table2[[#This Row],[Quantity]]*20%,Table2[[#This Row],[Quantity]]*25%)))</f>
        <v>186.15</v>
      </c>
      <c r="L607" s="38">
        <f>Table2[[#This Row],[Total Cost]]-Table2[[#This Row],[Discount]]</f>
        <v>306340.84999999998</v>
      </c>
      <c r="M607" s="38">
        <f>Table2[[#This Row],[Total Revenue ]]-Table2[[#This Row],[Discount Amount]]</f>
        <v>186336.15000000002</v>
      </c>
      <c r="N607" s="38" t="str">
        <f>IF(Table2[[#This Row],[Profit/Loss]]&gt;0,"Profit","Loss")</f>
        <v>Profit</v>
      </c>
    </row>
    <row r="608" spans="1:14" x14ac:dyDescent="0.25">
      <c r="A608">
        <v>607</v>
      </c>
      <c r="B608" t="s">
        <v>797</v>
      </c>
      <c r="C608">
        <v>58</v>
      </c>
      <c r="D6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8" t="s">
        <v>190</v>
      </c>
      <c r="F608">
        <v>1142</v>
      </c>
      <c r="G608">
        <v>304</v>
      </c>
      <c r="H608">
        <v>439</v>
      </c>
      <c r="I608">
        <f>Table2[[#This Row],[Quantity]]*Table2[[#This Row],[Cost]]</f>
        <v>347168</v>
      </c>
      <c r="J608">
        <f>Table2[[#This Row],[Quantity]]*Table2[[#This Row],[Price]]</f>
        <v>501338</v>
      </c>
      <c r="K608">
        <f>IF(Table2[[#This Row],[Quantity]]&lt;1000,0,IF(Table2[[#This Row],[Quantity]]&gt;1000,Table2[[#This Row],[Quantity]]*15%,IF(Table2[[#This Row],[Quantity]]&gt;1500,Table2[[#This Row],[Quantity]]*20%,Table2[[#This Row],[Quantity]]*25%)))</f>
        <v>171.29999999999998</v>
      </c>
      <c r="L608" s="38">
        <f>Table2[[#This Row],[Total Cost]]-Table2[[#This Row],[Discount]]</f>
        <v>346996.7</v>
      </c>
      <c r="M608" s="38">
        <f>Table2[[#This Row],[Total Revenue ]]-Table2[[#This Row],[Discount Amount]]</f>
        <v>154341.29999999999</v>
      </c>
      <c r="N608" s="38" t="str">
        <f>IF(Table2[[#This Row],[Profit/Loss]]&gt;0,"Profit","Loss")</f>
        <v>Profit</v>
      </c>
    </row>
    <row r="609" spans="1:14" x14ac:dyDescent="0.25">
      <c r="A609">
        <v>608</v>
      </c>
      <c r="B609" t="s">
        <v>798</v>
      </c>
      <c r="C609">
        <v>46</v>
      </c>
      <c r="D6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09" t="s">
        <v>192</v>
      </c>
      <c r="F609">
        <v>1092</v>
      </c>
      <c r="G609">
        <v>362</v>
      </c>
      <c r="H609">
        <v>444</v>
      </c>
      <c r="I609">
        <f>Table2[[#This Row],[Quantity]]*Table2[[#This Row],[Cost]]</f>
        <v>395304</v>
      </c>
      <c r="J609">
        <f>Table2[[#This Row],[Quantity]]*Table2[[#This Row],[Price]]</f>
        <v>484848</v>
      </c>
      <c r="K609">
        <f>IF(Table2[[#This Row],[Quantity]]&lt;1000,0,IF(Table2[[#This Row],[Quantity]]&gt;1000,Table2[[#This Row],[Quantity]]*15%,IF(Table2[[#This Row],[Quantity]]&gt;1500,Table2[[#This Row],[Quantity]]*20%,Table2[[#This Row],[Quantity]]*25%)))</f>
        <v>163.79999999999998</v>
      </c>
      <c r="L609" s="38">
        <f>Table2[[#This Row],[Total Cost]]-Table2[[#This Row],[Discount]]</f>
        <v>395140.2</v>
      </c>
      <c r="M609" s="38">
        <f>Table2[[#This Row],[Total Revenue ]]-Table2[[#This Row],[Discount Amount]]</f>
        <v>89707.799999999988</v>
      </c>
      <c r="N609" s="38" t="str">
        <f>IF(Table2[[#This Row],[Profit/Loss]]&gt;0,"Profit","Loss")</f>
        <v>Profit</v>
      </c>
    </row>
    <row r="610" spans="1:14" x14ac:dyDescent="0.25">
      <c r="A610">
        <v>609</v>
      </c>
      <c r="B610" t="s">
        <v>799</v>
      </c>
      <c r="C610">
        <v>44</v>
      </c>
      <c r="D6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10" t="s">
        <v>190</v>
      </c>
      <c r="F610">
        <v>1605</v>
      </c>
      <c r="G610">
        <v>170</v>
      </c>
      <c r="H610">
        <v>504</v>
      </c>
      <c r="I610">
        <f>Table2[[#This Row],[Quantity]]*Table2[[#This Row],[Cost]]</f>
        <v>272850</v>
      </c>
      <c r="J610">
        <f>Table2[[#This Row],[Quantity]]*Table2[[#This Row],[Price]]</f>
        <v>808920</v>
      </c>
      <c r="K610">
        <f>IF(Table2[[#This Row],[Quantity]]&lt;1000,0,IF(Table2[[#This Row],[Quantity]]&gt;1000,Table2[[#This Row],[Quantity]]*15%,IF(Table2[[#This Row],[Quantity]]&gt;1500,Table2[[#This Row],[Quantity]]*20%,Table2[[#This Row],[Quantity]]*25%)))</f>
        <v>240.75</v>
      </c>
      <c r="L610" s="38">
        <f>Table2[[#This Row],[Total Cost]]-Table2[[#This Row],[Discount]]</f>
        <v>272609.25</v>
      </c>
      <c r="M610" s="38">
        <f>Table2[[#This Row],[Total Revenue ]]-Table2[[#This Row],[Discount Amount]]</f>
        <v>536310.75</v>
      </c>
      <c r="N610" s="38" t="str">
        <f>IF(Table2[[#This Row],[Profit/Loss]]&gt;0,"Profit","Loss")</f>
        <v>Profit</v>
      </c>
    </row>
    <row r="611" spans="1:14" x14ac:dyDescent="0.25">
      <c r="A611">
        <v>610</v>
      </c>
      <c r="B611" t="s">
        <v>800</v>
      </c>
      <c r="C611">
        <v>44</v>
      </c>
      <c r="D6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11" t="s">
        <v>192</v>
      </c>
      <c r="F611">
        <v>1979</v>
      </c>
      <c r="G611">
        <v>167</v>
      </c>
      <c r="H611">
        <v>299</v>
      </c>
      <c r="I611">
        <f>Table2[[#This Row],[Quantity]]*Table2[[#This Row],[Cost]]</f>
        <v>330493</v>
      </c>
      <c r="J611">
        <f>Table2[[#This Row],[Quantity]]*Table2[[#This Row],[Price]]</f>
        <v>591721</v>
      </c>
      <c r="K611">
        <f>IF(Table2[[#This Row],[Quantity]]&lt;1000,0,IF(Table2[[#This Row],[Quantity]]&gt;1000,Table2[[#This Row],[Quantity]]*15%,IF(Table2[[#This Row],[Quantity]]&gt;1500,Table2[[#This Row],[Quantity]]*20%,Table2[[#This Row],[Quantity]]*25%)))</f>
        <v>296.84999999999997</v>
      </c>
      <c r="L611" s="38">
        <f>Table2[[#This Row],[Total Cost]]-Table2[[#This Row],[Discount]]</f>
        <v>330196.15000000002</v>
      </c>
      <c r="M611" s="38">
        <f>Table2[[#This Row],[Total Revenue ]]-Table2[[#This Row],[Discount Amount]]</f>
        <v>261524.84999999998</v>
      </c>
      <c r="N611" s="38" t="str">
        <f>IF(Table2[[#This Row],[Profit/Loss]]&gt;0,"Profit","Loss")</f>
        <v>Profit</v>
      </c>
    </row>
    <row r="612" spans="1:14" x14ac:dyDescent="0.25">
      <c r="A612">
        <v>611</v>
      </c>
      <c r="B612" t="s">
        <v>801</v>
      </c>
      <c r="C612">
        <v>56</v>
      </c>
      <c r="D6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12" t="s">
        <v>190</v>
      </c>
      <c r="F612">
        <v>1107</v>
      </c>
      <c r="G612">
        <v>366</v>
      </c>
      <c r="H612">
        <v>314</v>
      </c>
      <c r="I612">
        <f>Table2[[#This Row],[Quantity]]*Table2[[#This Row],[Cost]]</f>
        <v>405162</v>
      </c>
      <c r="J612">
        <f>Table2[[#This Row],[Quantity]]*Table2[[#This Row],[Price]]</f>
        <v>347598</v>
      </c>
      <c r="K612">
        <f>IF(Table2[[#This Row],[Quantity]]&lt;1000,0,IF(Table2[[#This Row],[Quantity]]&gt;1000,Table2[[#This Row],[Quantity]]*15%,IF(Table2[[#This Row],[Quantity]]&gt;1500,Table2[[#This Row],[Quantity]]*20%,Table2[[#This Row],[Quantity]]*25%)))</f>
        <v>166.04999999999998</v>
      </c>
      <c r="L612" s="38">
        <f>Table2[[#This Row],[Total Cost]]-Table2[[#This Row],[Discount]]</f>
        <v>404995.95</v>
      </c>
      <c r="M612" s="38">
        <f>Table2[[#This Row],[Total Revenue ]]-Table2[[#This Row],[Discount Amount]]</f>
        <v>-57397.950000000012</v>
      </c>
      <c r="N612" s="38" t="str">
        <f>IF(Table2[[#This Row],[Profit/Loss]]&gt;0,"Profit","Loss")</f>
        <v>Loss</v>
      </c>
    </row>
    <row r="613" spans="1:14" x14ac:dyDescent="0.25">
      <c r="A613">
        <v>612</v>
      </c>
      <c r="B613" t="s">
        <v>802</v>
      </c>
      <c r="C613">
        <v>23</v>
      </c>
      <c r="D6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13" t="s">
        <v>192</v>
      </c>
      <c r="F613">
        <v>1637</v>
      </c>
      <c r="G613">
        <v>217</v>
      </c>
      <c r="H613">
        <v>204</v>
      </c>
      <c r="I613">
        <f>Table2[[#This Row],[Quantity]]*Table2[[#This Row],[Cost]]</f>
        <v>355229</v>
      </c>
      <c r="J613">
        <f>Table2[[#This Row],[Quantity]]*Table2[[#This Row],[Price]]</f>
        <v>333948</v>
      </c>
      <c r="K613">
        <f>IF(Table2[[#This Row],[Quantity]]&lt;1000,0,IF(Table2[[#This Row],[Quantity]]&gt;1000,Table2[[#This Row],[Quantity]]*15%,IF(Table2[[#This Row],[Quantity]]&gt;1500,Table2[[#This Row],[Quantity]]*20%,Table2[[#This Row],[Quantity]]*25%)))</f>
        <v>245.54999999999998</v>
      </c>
      <c r="L613" s="38">
        <f>Table2[[#This Row],[Total Cost]]-Table2[[#This Row],[Discount]]</f>
        <v>354983.45</v>
      </c>
      <c r="M613" s="38">
        <f>Table2[[#This Row],[Total Revenue ]]-Table2[[#This Row],[Discount Amount]]</f>
        <v>-21035.450000000012</v>
      </c>
      <c r="N613" s="38" t="str">
        <f>IF(Table2[[#This Row],[Profit/Loss]]&gt;0,"Profit","Loss")</f>
        <v>Loss</v>
      </c>
    </row>
    <row r="614" spans="1:14" x14ac:dyDescent="0.25">
      <c r="A614">
        <v>613</v>
      </c>
      <c r="B614" t="s">
        <v>803</v>
      </c>
      <c r="C614">
        <v>68</v>
      </c>
      <c r="D6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14" t="s">
        <v>190</v>
      </c>
      <c r="F614">
        <v>2315</v>
      </c>
      <c r="G614">
        <v>142</v>
      </c>
      <c r="H614">
        <v>384</v>
      </c>
      <c r="I614">
        <f>Table2[[#This Row],[Quantity]]*Table2[[#This Row],[Cost]]</f>
        <v>328730</v>
      </c>
      <c r="J614">
        <f>Table2[[#This Row],[Quantity]]*Table2[[#This Row],[Price]]</f>
        <v>888960</v>
      </c>
      <c r="K614">
        <f>IF(Table2[[#This Row],[Quantity]]&lt;1000,0,IF(Table2[[#This Row],[Quantity]]&gt;1000,Table2[[#This Row],[Quantity]]*15%,IF(Table2[[#This Row],[Quantity]]&gt;1500,Table2[[#This Row],[Quantity]]*20%,Table2[[#This Row],[Quantity]]*25%)))</f>
        <v>347.25</v>
      </c>
      <c r="L614" s="38">
        <f>Table2[[#This Row],[Total Cost]]-Table2[[#This Row],[Discount]]</f>
        <v>328382.75</v>
      </c>
      <c r="M614" s="38">
        <f>Table2[[#This Row],[Total Revenue ]]-Table2[[#This Row],[Discount Amount]]</f>
        <v>560577.25</v>
      </c>
      <c r="N614" s="38" t="str">
        <f>IF(Table2[[#This Row],[Profit/Loss]]&gt;0,"Profit","Loss")</f>
        <v>Profit</v>
      </c>
    </row>
    <row r="615" spans="1:14" x14ac:dyDescent="0.25">
      <c r="A615">
        <v>614</v>
      </c>
      <c r="B615" t="s">
        <v>804</v>
      </c>
      <c r="C615">
        <v>32</v>
      </c>
      <c r="D6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15" t="s">
        <v>190</v>
      </c>
      <c r="F615">
        <v>2446</v>
      </c>
      <c r="G615">
        <v>103</v>
      </c>
      <c r="H615">
        <v>353</v>
      </c>
      <c r="I615">
        <f>Table2[[#This Row],[Quantity]]*Table2[[#This Row],[Cost]]</f>
        <v>251938</v>
      </c>
      <c r="J615">
        <f>Table2[[#This Row],[Quantity]]*Table2[[#This Row],[Price]]</f>
        <v>863438</v>
      </c>
      <c r="K615">
        <f>IF(Table2[[#This Row],[Quantity]]&lt;1000,0,IF(Table2[[#This Row],[Quantity]]&gt;1000,Table2[[#This Row],[Quantity]]*15%,IF(Table2[[#This Row],[Quantity]]&gt;1500,Table2[[#This Row],[Quantity]]*20%,Table2[[#This Row],[Quantity]]*25%)))</f>
        <v>366.9</v>
      </c>
      <c r="L615" s="38">
        <f>Table2[[#This Row],[Total Cost]]-Table2[[#This Row],[Discount]]</f>
        <v>251571.1</v>
      </c>
      <c r="M615" s="38">
        <f>Table2[[#This Row],[Total Revenue ]]-Table2[[#This Row],[Discount Amount]]</f>
        <v>611866.9</v>
      </c>
      <c r="N615" s="38" t="str">
        <f>IF(Table2[[#This Row],[Profit/Loss]]&gt;0,"Profit","Loss")</f>
        <v>Profit</v>
      </c>
    </row>
    <row r="616" spans="1:14" x14ac:dyDescent="0.25">
      <c r="A616">
        <v>615</v>
      </c>
      <c r="B616" t="s">
        <v>805</v>
      </c>
      <c r="C616">
        <v>51</v>
      </c>
      <c r="D6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16" t="s">
        <v>192</v>
      </c>
      <c r="F616">
        <v>1688</v>
      </c>
      <c r="G616">
        <v>251</v>
      </c>
      <c r="H616">
        <v>483</v>
      </c>
      <c r="I616">
        <f>Table2[[#This Row],[Quantity]]*Table2[[#This Row],[Cost]]</f>
        <v>423688</v>
      </c>
      <c r="J616">
        <f>Table2[[#This Row],[Quantity]]*Table2[[#This Row],[Price]]</f>
        <v>815304</v>
      </c>
      <c r="K616">
        <f>IF(Table2[[#This Row],[Quantity]]&lt;1000,0,IF(Table2[[#This Row],[Quantity]]&gt;1000,Table2[[#This Row],[Quantity]]*15%,IF(Table2[[#This Row],[Quantity]]&gt;1500,Table2[[#This Row],[Quantity]]*20%,Table2[[#This Row],[Quantity]]*25%)))</f>
        <v>253.2</v>
      </c>
      <c r="L616" s="38">
        <f>Table2[[#This Row],[Total Cost]]-Table2[[#This Row],[Discount]]</f>
        <v>423434.8</v>
      </c>
      <c r="M616" s="38">
        <f>Table2[[#This Row],[Total Revenue ]]-Table2[[#This Row],[Discount Amount]]</f>
        <v>391869.2</v>
      </c>
      <c r="N616" s="38" t="str">
        <f>IF(Table2[[#This Row],[Profit/Loss]]&gt;0,"Profit","Loss")</f>
        <v>Profit</v>
      </c>
    </row>
    <row r="617" spans="1:14" x14ac:dyDescent="0.25">
      <c r="A617">
        <v>616</v>
      </c>
      <c r="B617" t="s">
        <v>806</v>
      </c>
      <c r="C617">
        <v>49</v>
      </c>
      <c r="D6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17" t="s">
        <v>190</v>
      </c>
      <c r="F617">
        <v>1405</v>
      </c>
      <c r="G617">
        <v>142</v>
      </c>
      <c r="H617">
        <v>310</v>
      </c>
      <c r="I617">
        <f>Table2[[#This Row],[Quantity]]*Table2[[#This Row],[Cost]]</f>
        <v>199510</v>
      </c>
      <c r="J617">
        <f>Table2[[#This Row],[Quantity]]*Table2[[#This Row],[Price]]</f>
        <v>435550</v>
      </c>
      <c r="K617">
        <f>IF(Table2[[#This Row],[Quantity]]&lt;1000,0,IF(Table2[[#This Row],[Quantity]]&gt;1000,Table2[[#This Row],[Quantity]]*15%,IF(Table2[[#This Row],[Quantity]]&gt;1500,Table2[[#This Row],[Quantity]]*20%,Table2[[#This Row],[Quantity]]*25%)))</f>
        <v>210.75</v>
      </c>
      <c r="L617" s="38">
        <f>Table2[[#This Row],[Total Cost]]-Table2[[#This Row],[Discount]]</f>
        <v>199299.25</v>
      </c>
      <c r="M617" s="38">
        <f>Table2[[#This Row],[Total Revenue ]]-Table2[[#This Row],[Discount Amount]]</f>
        <v>236250.75</v>
      </c>
      <c r="N617" s="38" t="str">
        <f>IF(Table2[[#This Row],[Profit/Loss]]&gt;0,"Profit","Loss")</f>
        <v>Profit</v>
      </c>
    </row>
    <row r="618" spans="1:14" x14ac:dyDescent="0.25">
      <c r="A618">
        <v>617</v>
      </c>
      <c r="B618" t="s">
        <v>807</v>
      </c>
      <c r="C618">
        <v>72</v>
      </c>
      <c r="D6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18" t="s">
        <v>192</v>
      </c>
      <c r="F618">
        <v>1189</v>
      </c>
      <c r="G618">
        <v>289</v>
      </c>
      <c r="H618">
        <v>413</v>
      </c>
      <c r="I618">
        <f>Table2[[#This Row],[Quantity]]*Table2[[#This Row],[Cost]]</f>
        <v>343621</v>
      </c>
      <c r="J618">
        <f>Table2[[#This Row],[Quantity]]*Table2[[#This Row],[Price]]</f>
        <v>491057</v>
      </c>
      <c r="K618">
        <f>IF(Table2[[#This Row],[Quantity]]&lt;1000,0,IF(Table2[[#This Row],[Quantity]]&gt;1000,Table2[[#This Row],[Quantity]]*15%,IF(Table2[[#This Row],[Quantity]]&gt;1500,Table2[[#This Row],[Quantity]]*20%,Table2[[#This Row],[Quantity]]*25%)))</f>
        <v>178.35</v>
      </c>
      <c r="L618" s="38">
        <f>Table2[[#This Row],[Total Cost]]-Table2[[#This Row],[Discount]]</f>
        <v>343442.65</v>
      </c>
      <c r="M618" s="38">
        <f>Table2[[#This Row],[Total Revenue ]]-Table2[[#This Row],[Discount Amount]]</f>
        <v>147614.34999999998</v>
      </c>
      <c r="N618" s="38" t="str">
        <f>IF(Table2[[#This Row],[Profit/Loss]]&gt;0,"Profit","Loss")</f>
        <v>Profit</v>
      </c>
    </row>
    <row r="619" spans="1:14" x14ac:dyDescent="0.25">
      <c r="A619">
        <v>618</v>
      </c>
      <c r="B619" t="s">
        <v>808</v>
      </c>
      <c r="C619">
        <v>62</v>
      </c>
      <c r="D6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19" t="s">
        <v>190</v>
      </c>
      <c r="F619">
        <v>1973</v>
      </c>
      <c r="G619">
        <v>220</v>
      </c>
      <c r="H619">
        <v>452</v>
      </c>
      <c r="I619">
        <f>Table2[[#This Row],[Quantity]]*Table2[[#This Row],[Cost]]</f>
        <v>434060</v>
      </c>
      <c r="J619">
        <f>Table2[[#This Row],[Quantity]]*Table2[[#This Row],[Price]]</f>
        <v>891796</v>
      </c>
      <c r="K619">
        <f>IF(Table2[[#This Row],[Quantity]]&lt;1000,0,IF(Table2[[#This Row],[Quantity]]&gt;1000,Table2[[#This Row],[Quantity]]*15%,IF(Table2[[#This Row],[Quantity]]&gt;1500,Table2[[#This Row],[Quantity]]*20%,Table2[[#This Row],[Quantity]]*25%)))</f>
        <v>295.95</v>
      </c>
      <c r="L619" s="38">
        <f>Table2[[#This Row],[Total Cost]]-Table2[[#This Row],[Discount]]</f>
        <v>433764.05</v>
      </c>
      <c r="M619" s="38">
        <f>Table2[[#This Row],[Total Revenue ]]-Table2[[#This Row],[Discount Amount]]</f>
        <v>458031.95</v>
      </c>
      <c r="N619" s="38" t="str">
        <f>IF(Table2[[#This Row],[Profit/Loss]]&gt;0,"Profit","Loss")</f>
        <v>Profit</v>
      </c>
    </row>
    <row r="620" spans="1:14" x14ac:dyDescent="0.25">
      <c r="A620">
        <v>619</v>
      </c>
      <c r="B620" t="s">
        <v>809</v>
      </c>
      <c r="C620">
        <v>63</v>
      </c>
      <c r="D6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20" t="s">
        <v>190</v>
      </c>
      <c r="F620">
        <v>2090</v>
      </c>
      <c r="G620">
        <v>343</v>
      </c>
      <c r="H620">
        <v>463</v>
      </c>
      <c r="I620">
        <f>Table2[[#This Row],[Quantity]]*Table2[[#This Row],[Cost]]</f>
        <v>716870</v>
      </c>
      <c r="J620">
        <f>Table2[[#This Row],[Quantity]]*Table2[[#This Row],[Price]]</f>
        <v>967670</v>
      </c>
      <c r="K620">
        <f>IF(Table2[[#This Row],[Quantity]]&lt;1000,0,IF(Table2[[#This Row],[Quantity]]&gt;1000,Table2[[#This Row],[Quantity]]*15%,IF(Table2[[#This Row],[Quantity]]&gt;1500,Table2[[#This Row],[Quantity]]*20%,Table2[[#This Row],[Quantity]]*25%)))</f>
        <v>313.5</v>
      </c>
      <c r="L620" s="38">
        <f>Table2[[#This Row],[Total Cost]]-Table2[[#This Row],[Discount]]</f>
        <v>716556.5</v>
      </c>
      <c r="M620" s="38">
        <f>Table2[[#This Row],[Total Revenue ]]-Table2[[#This Row],[Discount Amount]]</f>
        <v>251113.5</v>
      </c>
      <c r="N620" s="38" t="str">
        <f>IF(Table2[[#This Row],[Profit/Loss]]&gt;0,"Profit","Loss")</f>
        <v>Profit</v>
      </c>
    </row>
    <row r="621" spans="1:14" x14ac:dyDescent="0.25">
      <c r="A621">
        <v>620</v>
      </c>
      <c r="B621" t="s">
        <v>810</v>
      </c>
      <c r="C621">
        <v>16</v>
      </c>
      <c r="D6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1" t="s">
        <v>192</v>
      </c>
      <c r="F621">
        <v>1361</v>
      </c>
      <c r="G621">
        <v>342</v>
      </c>
      <c r="H621">
        <v>317</v>
      </c>
      <c r="I621">
        <f>Table2[[#This Row],[Quantity]]*Table2[[#This Row],[Cost]]</f>
        <v>465462</v>
      </c>
      <c r="J621">
        <f>Table2[[#This Row],[Quantity]]*Table2[[#This Row],[Price]]</f>
        <v>431437</v>
      </c>
      <c r="K621">
        <f>IF(Table2[[#This Row],[Quantity]]&lt;1000,0,IF(Table2[[#This Row],[Quantity]]&gt;1000,Table2[[#This Row],[Quantity]]*15%,IF(Table2[[#This Row],[Quantity]]&gt;1500,Table2[[#This Row],[Quantity]]*20%,Table2[[#This Row],[Quantity]]*25%)))</f>
        <v>204.15</v>
      </c>
      <c r="L621" s="38">
        <f>Table2[[#This Row],[Total Cost]]-Table2[[#This Row],[Discount]]</f>
        <v>465257.85</v>
      </c>
      <c r="M621" s="38">
        <f>Table2[[#This Row],[Total Revenue ]]-Table2[[#This Row],[Discount Amount]]</f>
        <v>-33820.849999999977</v>
      </c>
      <c r="N621" s="38" t="str">
        <f>IF(Table2[[#This Row],[Profit/Loss]]&gt;0,"Profit","Loss")</f>
        <v>Loss</v>
      </c>
    </row>
    <row r="622" spans="1:14" x14ac:dyDescent="0.25">
      <c r="A622">
        <v>621</v>
      </c>
      <c r="B622" t="s">
        <v>811</v>
      </c>
      <c r="C622">
        <v>57</v>
      </c>
      <c r="D6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22" t="s">
        <v>190</v>
      </c>
      <c r="F622">
        <v>1577</v>
      </c>
      <c r="G622">
        <v>162</v>
      </c>
      <c r="H622">
        <v>417</v>
      </c>
      <c r="I622">
        <f>Table2[[#This Row],[Quantity]]*Table2[[#This Row],[Cost]]</f>
        <v>255474</v>
      </c>
      <c r="J622">
        <f>Table2[[#This Row],[Quantity]]*Table2[[#This Row],[Price]]</f>
        <v>657609</v>
      </c>
      <c r="K622">
        <f>IF(Table2[[#This Row],[Quantity]]&lt;1000,0,IF(Table2[[#This Row],[Quantity]]&gt;1000,Table2[[#This Row],[Quantity]]*15%,IF(Table2[[#This Row],[Quantity]]&gt;1500,Table2[[#This Row],[Quantity]]*20%,Table2[[#This Row],[Quantity]]*25%)))</f>
        <v>236.54999999999998</v>
      </c>
      <c r="L622" s="38">
        <f>Table2[[#This Row],[Total Cost]]-Table2[[#This Row],[Discount]]</f>
        <v>255237.45</v>
      </c>
      <c r="M622" s="38">
        <f>Table2[[#This Row],[Total Revenue ]]-Table2[[#This Row],[Discount Amount]]</f>
        <v>402371.55</v>
      </c>
      <c r="N622" s="38" t="str">
        <f>IF(Table2[[#This Row],[Profit/Loss]]&gt;0,"Profit","Loss")</f>
        <v>Profit</v>
      </c>
    </row>
    <row r="623" spans="1:14" x14ac:dyDescent="0.25">
      <c r="A623">
        <v>622</v>
      </c>
      <c r="B623" t="s">
        <v>812</v>
      </c>
      <c r="C623">
        <v>22</v>
      </c>
      <c r="D6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3" t="s">
        <v>192</v>
      </c>
      <c r="F623">
        <v>1400</v>
      </c>
      <c r="G623">
        <v>158</v>
      </c>
      <c r="H623">
        <v>286</v>
      </c>
      <c r="I623">
        <f>Table2[[#This Row],[Quantity]]*Table2[[#This Row],[Cost]]</f>
        <v>221200</v>
      </c>
      <c r="J623">
        <f>Table2[[#This Row],[Quantity]]*Table2[[#This Row],[Price]]</f>
        <v>400400</v>
      </c>
      <c r="K623">
        <f>IF(Table2[[#This Row],[Quantity]]&lt;1000,0,IF(Table2[[#This Row],[Quantity]]&gt;1000,Table2[[#This Row],[Quantity]]*15%,IF(Table2[[#This Row],[Quantity]]&gt;1500,Table2[[#This Row],[Quantity]]*20%,Table2[[#This Row],[Quantity]]*25%)))</f>
        <v>210</v>
      </c>
      <c r="L623" s="38">
        <f>Table2[[#This Row],[Total Cost]]-Table2[[#This Row],[Discount]]</f>
        <v>220990</v>
      </c>
      <c r="M623" s="38">
        <f>Table2[[#This Row],[Total Revenue ]]-Table2[[#This Row],[Discount Amount]]</f>
        <v>179410</v>
      </c>
      <c r="N623" s="38" t="str">
        <f>IF(Table2[[#This Row],[Profit/Loss]]&gt;0,"Profit","Loss")</f>
        <v>Profit</v>
      </c>
    </row>
    <row r="624" spans="1:14" x14ac:dyDescent="0.25">
      <c r="A624">
        <v>623</v>
      </c>
      <c r="B624" t="s">
        <v>813</v>
      </c>
      <c r="C624">
        <v>17</v>
      </c>
      <c r="D6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4" t="s">
        <v>192</v>
      </c>
      <c r="F624">
        <v>2374</v>
      </c>
      <c r="G624">
        <v>340</v>
      </c>
      <c r="H624">
        <v>541</v>
      </c>
      <c r="I624">
        <f>Table2[[#This Row],[Quantity]]*Table2[[#This Row],[Cost]]</f>
        <v>807160</v>
      </c>
      <c r="J624">
        <f>Table2[[#This Row],[Quantity]]*Table2[[#This Row],[Price]]</f>
        <v>1284334</v>
      </c>
      <c r="K624">
        <f>IF(Table2[[#This Row],[Quantity]]&lt;1000,0,IF(Table2[[#This Row],[Quantity]]&gt;1000,Table2[[#This Row],[Quantity]]*15%,IF(Table2[[#This Row],[Quantity]]&gt;1500,Table2[[#This Row],[Quantity]]*20%,Table2[[#This Row],[Quantity]]*25%)))</f>
        <v>356.09999999999997</v>
      </c>
      <c r="L624" s="38">
        <f>Table2[[#This Row],[Total Cost]]-Table2[[#This Row],[Discount]]</f>
        <v>806803.9</v>
      </c>
      <c r="M624" s="38">
        <f>Table2[[#This Row],[Total Revenue ]]-Table2[[#This Row],[Discount Amount]]</f>
        <v>477530.1</v>
      </c>
      <c r="N624" s="38" t="str">
        <f>IF(Table2[[#This Row],[Profit/Loss]]&gt;0,"Profit","Loss")</f>
        <v>Profit</v>
      </c>
    </row>
    <row r="625" spans="1:14" x14ac:dyDescent="0.25">
      <c r="A625">
        <v>624</v>
      </c>
      <c r="B625" t="s">
        <v>814</v>
      </c>
      <c r="C625">
        <v>28</v>
      </c>
      <c r="D6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5" t="s">
        <v>190</v>
      </c>
      <c r="F625">
        <v>1177</v>
      </c>
      <c r="G625">
        <v>152</v>
      </c>
      <c r="H625">
        <v>517</v>
      </c>
      <c r="I625">
        <f>Table2[[#This Row],[Quantity]]*Table2[[#This Row],[Cost]]</f>
        <v>178904</v>
      </c>
      <c r="J625">
        <f>Table2[[#This Row],[Quantity]]*Table2[[#This Row],[Price]]</f>
        <v>608509</v>
      </c>
      <c r="K625">
        <f>IF(Table2[[#This Row],[Quantity]]&lt;1000,0,IF(Table2[[#This Row],[Quantity]]&gt;1000,Table2[[#This Row],[Quantity]]*15%,IF(Table2[[#This Row],[Quantity]]&gt;1500,Table2[[#This Row],[Quantity]]*20%,Table2[[#This Row],[Quantity]]*25%)))</f>
        <v>176.54999999999998</v>
      </c>
      <c r="L625" s="38">
        <f>Table2[[#This Row],[Total Cost]]-Table2[[#This Row],[Discount]]</f>
        <v>178727.45</v>
      </c>
      <c r="M625" s="38">
        <f>Table2[[#This Row],[Total Revenue ]]-Table2[[#This Row],[Discount Amount]]</f>
        <v>429781.55</v>
      </c>
      <c r="N625" s="38" t="str">
        <f>IF(Table2[[#This Row],[Profit/Loss]]&gt;0,"Profit","Loss")</f>
        <v>Profit</v>
      </c>
    </row>
    <row r="626" spans="1:14" x14ac:dyDescent="0.25">
      <c r="A626">
        <v>625</v>
      </c>
      <c r="B626" t="s">
        <v>815</v>
      </c>
      <c r="C626">
        <v>21</v>
      </c>
      <c r="D6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6" t="s">
        <v>192</v>
      </c>
      <c r="F626">
        <v>2429</v>
      </c>
      <c r="G626">
        <v>172</v>
      </c>
      <c r="H626">
        <v>324</v>
      </c>
      <c r="I626">
        <f>Table2[[#This Row],[Quantity]]*Table2[[#This Row],[Cost]]</f>
        <v>417788</v>
      </c>
      <c r="J626">
        <f>Table2[[#This Row],[Quantity]]*Table2[[#This Row],[Price]]</f>
        <v>786996</v>
      </c>
      <c r="K626">
        <f>IF(Table2[[#This Row],[Quantity]]&lt;1000,0,IF(Table2[[#This Row],[Quantity]]&gt;1000,Table2[[#This Row],[Quantity]]*15%,IF(Table2[[#This Row],[Quantity]]&gt;1500,Table2[[#This Row],[Quantity]]*20%,Table2[[#This Row],[Quantity]]*25%)))</f>
        <v>364.34999999999997</v>
      </c>
      <c r="L626" s="38">
        <f>Table2[[#This Row],[Total Cost]]-Table2[[#This Row],[Discount]]</f>
        <v>417423.65</v>
      </c>
      <c r="M626" s="38">
        <f>Table2[[#This Row],[Total Revenue ]]-Table2[[#This Row],[Discount Amount]]</f>
        <v>369572.35</v>
      </c>
      <c r="N626" s="38" t="str">
        <f>IF(Table2[[#This Row],[Profit/Loss]]&gt;0,"Profit","Loss")</f>
        <v>Profit</v>
      </c>
    </row>
    <row r="627" spans="1:14" x14ac:dyDescent="0.25">
      <c r="A627">
        <v>626</v>
      </c>
      <c r="B627" t="s">
        <v>816</v>
      </c>
      <c r="C627">
        <v>63</v>
      </c>
      <c r="D6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27" t="s">
        <v>192</v>
      </c>
      <c r="F627">
        <v>1124</v>
      </c>
      <c r="G627">
        <v>372</v>
      </c>
      <c r="H627">
        <v>433</v>
      </c>
      <c r="I627">
        <f>Table2[[#This Row],[Quantity]]*Table2[[#This Row],[Cost]]</f>
        <v>418128</v>
      </c>
      <c r="J627">
        <f>Table2[[#This Row],[Quantity]]*Table2[[#This Row],[Price]]</f>
        <v>486692</v>
      </c>
      <c r="K627">
        <f>IF(Table2[[#This Row],[Quantity]]&lt;1000,0,IF(Table2[[#This Row],[Quantity]]&gt;1000,Table2[[#This Row],[Quantity]]*15%,IF(Table2[[#This Row],[Quantity]]&gt;1500,Table2[[#This Row],[Quantity]]*20%,Table2[[#This Row],[Quantity]]*25%)))</f>
        <v>168.6</v>
      </c>
      <c r="L627" s="38">
        <f>Table2[[#This Row],[Total Cost]]-Table2[[#This Row],[Discount]]</f>
        <v>417959.4</v>
      </c>
      <c r="M627" s="38">
        <f>Table2[[#This Row],[Total Revenue ]]-Table2[[#This Row],[Discount Amount]]</f>
        <v>68732.599999999977</v>
      </c>
      <c r="N627" s="38" t="str">
        <f>IF(Table2[[#This Row],[Profit/Loss]]&gt;0,"Profit","Loss")</f>
        <v>Profit</v>
      </c>
    </row>
    <row r="628" spans="1:14" x14ac:dyDescent="0.25">
      <c r="A628">
        <v>627</v>
      </c>
      <c r="B628" t="s">
        <v>817</v>
      </c>
      <c r="C628">
        <v>17</v>
      </c>
      <c r="D6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28" t="s">
        <v>190</v>
      </c>
      <c r="F628">
        <v>2408</v>
      </c>
      <c r="G628">
        <v>387</v>
      </c>
      <c r="H628">
        <v>497</v>
      </c>
      <c r="I628">
        <f>Table2[[#This Row],[Quantity]]*Table2[[#This Row],[Cost]]</f>
        <v>931896</v>
      </c>
      <c r="J628">
        <f>Table2[[#This Row],[Quantity]]*Table2[[#This Row],[Price]]</f>
        <v>1196776</v>
      </c>
      <c r="K628">
        <f>IF(Table2[[#This Row],[Quantity]]&lt;1000,0,IF(Table2[[#This Row],[Quantity]]&gt;1000,Table2[[#This Row],[Quantity]]*15%,IF(Table2[[#This Row],[Quantity]]&gt;1500,Table2[[#This Row],[Quantity]]*20%,Table2[[#This Row],[Quantity]]*25%)))</f>
        <v>361.2</v>
      </c>
      <c r="L628" s="38">
        <f>Table2[[#This Row],[Total Cost]]-Table2[[#This Row],[Discount]]</f>
        <v>931534.8</v>
      </c>
      <c r="M628" s="38">
        <f>Table2[[#This Row],[Total Revenue ]]-Table2[[#This Row],[Discount Amount]]</f>
        <v>265241.19999999995</v>
      </c>
      <c r="N628" s="38" t="str">
        <f>IF(Table2[[#This Row],[Profit/Loss]]&gt;0,"Profit","Loss")</f>
        <v>Profit</v>
      </c>
    </row>
    <row r="629" spans="1:14" x14ac:dyDescent="0.25">
      <c r="A629">
        <v>628</v>
      </c>
      <c r="B629" t="s">
        <v>818</v>
      </c>
      <c r="C629">
        <v>49</v>
      </c>
      <c r="D6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29" t="s">
        <v>192</v>
      </c>
      <c r="F629">
        <v>1845</v>
      </c>
      <c r="G629">
        <v>199</v>
      </c>
      <c r="H629">
        <v>418</v>
      </c>
      <c r="I629">
        <f>Table2[[#This Row],[Quantity]]*Table2[[#This Row],[Cost]]</f>
        <v>367155</v>
      </c>
      <c r="J629">
        <f>Table2[[#This Row],[Quantity]]*Table2[[#This Row],[Price]]</f>
        <v>771210</v>
      </c>
      <c r="K629">
        <f>IF(Table2[[#This Row],[Quantity]]&lt;1000,0,IF(Table2[[#This Row],[Quantity]]&gt;1000,Table2[[#This Row],[Quantity]]*15%,IF(Table2[[#This Row],[Quantity]]&gt;1500,Table2[[#This Row],[Quantity]]*20%,Table2[[#This Row],[Quantity]]*25%)))</f>
        <v>276.75</v>
      </c>
      <c r="L629" s="38">
        <f>Table2[[#This Row],[Total Cost]]-Table2[[#This Row],[Discount]]</f>
        <v>366878.25</v>
      </c>
      <c r="M629" s="38">
        <f>Table2[[#This Row],[Total Revenue ]]-Table2[[#This Row],[Discount Amount]]</f>
        <v>404331.75</v>
      </c>
      <c r="N629" s="38" t="str">
        <f>IF(Table2[[#This Row],[Profit/Loss]]&gt;0,"Profit","Loss")</f>
        <v>Profit</v>
      </c>
    </row>
    <row r="630" spans="1:14" x14ac:dyDescent="0.25">
      <c r="A630">
        <v>629</v>
      </c>
      <c r="B630" t="s">
        <v>819</v>
      </c>
      <c r="C630">
        <v>58</v>
      </c>
      <c r="D6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30" t="s">
        <v>190</v>
      </c>
      <c r="F630">
        <v>2019</v>
      </c>
      <c r="G630">
        <v>188</v>
      </c>
      <c r="H630">
        <v>257</v>
      </c>
      <c r="I630">
        <f>Table2[[#This Row],[Quantity]]*Table2[[#This Row],[Cost]]</f>
        <v>379572</v>
      </c>
      <c r="J630">
        <f>Table2[[#This Row],[Quantity]]*Table2[[#This Row],[Price]]</f>
        <v>518883</v>
      </c>
      <c r="K630">
        <f>IF(Table2[[#This Row],[Quantity]]&lt;1000,0,IF(Table2[[#This Row],[Quantity]]&gt;1000,Table2[[#This Row],[Quantity]]*15%,IF(Table2[[#This Row],[Quantity]]&gt;1500,Table2[[#This Row],[Quantity]]*20%,Table2[[#This Row],[Quantity]]*25%)))</f>
        <v>302.84999999999997</v>
      </c>
      <c r="L630" s="38">
        <f>Table2[[#This Row],[Total Cost]]-Table2[[#This Row],[Discount]]</f>
        <v>379269.15</v>
      </c>
      <c r="M630" s="38">
        <f>Table2[[#This Row],[Total Revenue ]]-Table2[[#This Row],[Discount Amount]]</f>
        <v>139613.84999999998</v>
      </c>
      <c r="N630" s="38" t="str">
        <f>IF(Table2[[#This Row],[Profit/Loss]]&gt;0,"Profit","Loss")</f>
        <v>Profit</v>
      </c>
    </row>
    <row r="631" spans="1:14" x14ac:dyDescent="0.25">
      <c r="A631">
        <v>630</v>
      </c>
      <c r="B631" t="s">
        <v>820</v>
      </c>
      <c r="C631">
        <v>30</v>
      </c>
      <c r="D6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31" t="s">
        <v>190</v>
      </c>
      <c r="F631">
        <v>1053</v>
      </c>
      <c r="G631">
        <v>377</v>
      </c>
      <c r="H631">
        <v>495</v>
      </c>
      <c r="I631">
        <f>Table2[[#This Row],[Quantity]]*Table2[[#This Row],[Cost]]</f>
        <v>396981</v>
      </c>
      <c r="J631">
        <f>Table2[[#This Row],[Quantity]]*Table2[[#This Row],[Price]]</f>
        <v>521235</v>
      </c>
      <c r="K631">
        <f>IF(Table2[[#This Row],[Quantity]]&lt;1000,0,IF(Table2[[#This Row],[Quantity]]&gt;1000,Table2[[#This Row],[Quantity]]*15%,IF(Table2[[#This Row],[Quantity]]&gt;1500,Table2[[#This Row],[Quantity]]*20%,Table2[[#This Row],[Quantity]]*25%)))</f>
        <v>157.94999999999999</v>
      </c>
      <c r="L631" s="38">
        <f>Table2[[#This Row],[Total Cost]]-Table2[[#This Row],[Discount]]</f>
        <v>396823.05</v>
      </c>
      <c r="M631" s="38">
        <f>Table2[[#This Row],[Total Revenue ]]-Table2[[#This Row],[Discount Amount]]</f>
        <v>124411.95000000001</v>
      </c>
      <c r="N631" s="38" t="str">
        <f>IF(Table2[[#This Row],[Profit/Loss]]&gt;0,"Profit","Loss")</f>
        <v>Profit</v>
      </c>
    </row>
    <row r="632" spans="1:14" x14ac:dyDescent="0.25">
      <c r="A632">
        <v>631</v>
      </c>
      <c r="B632" t="s">
        <v>821</v>
      </c>
      <c r="C632">
        <v>17</v>
      </c>
      <c r="D6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32" t="s">
        <v>190</v>
      </c>
      <c r="F632">
        <v>2127</v>
      </c>
      <c r="G632">
        <v>317</v>
      </c>
      <c r="H632">
        <v>396</v>
      </c>
      <c r="I632">
        <f>Table2[[#This Row],[Quantity]]*Table2[[#This Row],[Cost]]</f>
        <v>674259</v>
      </c>
      <c r="J632">
        <f>Table2[[#This Row],[Quantity]]*Table2[[#This Row],[Price]]</f>
        <v>842292</v>
      </c>
      <c r="K632">
        <f>IF(Table2[[#This Row],[Quantity]]&lt;1000,0,IF(Table2[[#This Row],[Quantity]]&gt;1000,Table2[[#This Row],[Quantity]]*15%,IF(Table2[[#This Row],[Quantity]]&gt;1500,Table2[[#This Row],[Quantity]]*20%,Table2[[#This Row],[Quantity]]*25%)))</f>
        <v>319.05</v>
      </c>
      <c r="L632" s="38">
        <f>Table2[[#This Row],[Total Cost]]-Table2[[#This Row],[Discount]]</f>
        <v>673939.95</v>
      </c>
      <c r="M632" s="38">
        <f>Table2[[#This Row],[Total Revenue ]]-Table2[[#This Row],[Discount Amount]]</f>
        <v>168352.05000000005</v>
      </c>
      <c r="N632" s="38" t="str">
        <f>IF(Table2[[#This Row],[Profit/Loss]]&gt;0,"Profit","Loss")</f>
        <v>Profit</v>
      </c>
    </row>
    <row r="633" spans="1:14" x14ac:dyDescent="0.25">
      <c r="A633">
        <v>632</v>
      </c>
      <c r="B633" t="s">
        <v>822</v>
      </c>
      <c r="C633">
        <v>60</v>
      </c>
      <c r="D6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33" t="s">
        <v>192</v>
      </c>
      <c r="F633">
        <v>1717</v>
      </c>
      <c r="G633">
        <v>208</v>
      </c>
      <c r="H633">
        <v>541</v>
      </c>
      <c r="I633">
        <f>Table2[[#This Row],[Quantity]]*Table2[[#This Row],[Cost]]</f>
        <v>357136</v>
      </c>
      <c r="J633">
        <f>Table2[[#This Row],[Quantity]]*Table2[[#This Row],[Price]]</f>
        <v>928897</v>
      </c>
      <c r="K633">
        <f>IF(Table2[[#This Row],[Quantity]]&lt;1000,0,IF(Table2[[#This Row],[Quantity]]&gt;1000,Table2[[#This Row],[Quantity]]*15%,IF(Table2[[#This Row],[Quantity]]&gt;1500,Table2[[#This Row],[Quantity]]*20%,Table2[[#This Row],[Quantity]]*25%)))</f>
        <v>257.55</v>
      </c>
      <c r="L633" s="38">
        <f>Table2[[#This Row],[Total Cost]]-Table2[[#This Row],[Discount]]</f>
        <v>356878.45</v>
      </c>
      <c r="M633" s="38">
        <f>Table2[[#This Row],[Total Revenue ]]-Table2[[#This Row],[Discount Amount]]</f>
        <v>572018.55000000005</v>
      </c>
      <c r="N633" s="38" t="str">
        <f>IF(Table2[[#This Row],[Profit/Loss]]&gt;0,"Profit","Loss")</f>
        <v>Profit</v>
      </c>
    </row>
    <row r="634" spans="1:14" x14ac:dyDescent="0.25">
      <c r="A634">
        <v>633</v>
      </c>
      <c r="B634" t="s">
        <v>823</v>
      </c>
      <c r="C634">
        <v>35</v>
      </c>
      <c r="D6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34" t="s">
        <v>192</v>
      </c>
      <c r="F634">
        <v>2107</v>
      </c>
      <c r="G634">
        <v>393</v>
      </c>
      <c r="H634">
        <v>329</v>
      </c>
      <c r="I634">
        <f>Table2[[#This Row],[Quantity]]*Table2[[#This Row],[Cost]]</f>
        <v>828051</v>
      </c>
      <c r="J634">
        <f>Table2[[#This Row],[Quantity]]*Table2[[#This Row],[Price]]</f>
        <v>693203</v>
      </c>
      <c r="K634">
        <f>IF(Table2[[#This Row],[Quantity]]&lt;1000,0,IF(Table2[[#This Row],[Quantity]]&gt;1000,Table2[[#This Row],[Quantity]]*15%,IF(Table2[[#This Row],[Quantity]]&gt;1500,Table2[[#This Row],[Quantity]]*20%,Table2[[#This Row],[Quantity]]*25%)))</f>
        <v>316.05</v>
      </c>
      <c r="L634" s="38">
        <f>Table2[[#This Row],[Total Cost]]-Table2[[#This Row],[Discount]]</f>
        <v>827734.95</v>
      </c>
      <c r="M634" s="38">
        <f>Table2[[#This Row],[Total Revenue ]]-Table2[[#This Row],[Discount Amount]]</f>
        <v>-134531.94999999995</v>
      </c>
      <c r="N634" s="38" t="str">
        <f>IF(Table2[[#This Row],[Profit/Loss]]&gt;0,"Profit","Loss")</f>
        <v>Loss</v>
      </c>
    </row>
    <row r="635" spans="1:14" x14ac:dyDescent="0.25">
      <c r="A635">
        <v>634</v>
      </c>
      <c r="B635" t="s">
        <v>824</v>
      </c>
      <c r="C635">
        <v>31</v>
      </c>
      <c r="D6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35" t="s">
        <v>192</v>
      </c>
      <c r="F635">
        <v>1202</v>
      </c>
      <c r="G635">
        <v>206</v>
      </c>
      <c r="H635">
        <v>472</v>
      </c>
      <c r="I635">
        <f>Table2[[#This Row],[Quantity]]*Table2[[#This Row],[Cost]]</f>
        <v>247612</v>
      </c>
      <c r="J635">
        <f>Table2[[#This Row],[Quantity]]*Table2[[#This Row],[Price]]</f>
        <v>567344</v>
      </c>
      <c r="K635">
        <f>IF(Table2[[#This Row],[Quantity]]&lt;1000,0,IF(Table2[[#This Row],[Quantity]]&gt;1000,Table2[[#This Row],[Quantity]]*15%,IF(Table2[[#This Row],[Quantity]]&gt;1500,Table2[[#This Row],[Quantity]]*20%,Table2[[#This Row],[Quantity]]*25%)))</f>
        <v>180.29999999999998</v>
      </c>
      <c r="L635" s="38">
        <f>Table2[[#This Row],[Total Cost]]-Table2[[#This Row],[Discount]]</f>
        <v>247431.7</v>
      </c>
      <c r="M635" s="38">
        <f>Table2[[#This Row],[Total Revenue ]]-Table2[[#This Row],[Discount Amount]]</f>
        <v>319912.3</v>
      </c>
      <c r="N635" s="38" t="str">
        <f>IF(Table2[[#This Row],[Profit/Loss]]&gt;0,"Profit","Loss")</f>
        <v>Profit</v>
      </c>
    </row>
    <row r="636" spans="1:14" x14ac:dyDescent="0.25">
      <c r="A636">
        <v>635</v>
      </c>
      <c r="B636" t="s">
        <v>825</v>
      </c>
      <c r="C636">
        <v>61</v>
      </c>
      <c r="D6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36" t="s">
        <v>190</v>
      </c>
      <c r="F636">
        <v>1794</v>
      </c>
      <c r="G636">
        <v>163</v>
      </c>
      <c r="H636">
        <v>402</v>
      </c>
      <c r="I636">
        <f>Table2[[#This Row],[Quantity]]*Table2[[#This Row],[Cost]]</f>
        <v>292422</v>
      </c>
      <c r="J636">
        <f>Table2[[#This Row],[Quantity]]*Table2[[#This Row],[Price]]</f>
        <v>721188</v>
      </c>
      <c r="K636">
        <f>IF(Table2[[#This Row],[Quantity]]&lt;1000,0,IF(Table2[[#This Row],[Quantity]]&gt;1000,Table2[[#This Row],[Quantity]]*15%,IF(Table2[[#This Row],[Quantity]]&gt;1500,Table2[[#This Row],[Quantity]]*20%,Table2[[#This Row],[Quantity]]*25%)))</f>
        <v>269.09999999999997</v>
      </c>
      <c r="L636" s="38">
        <f>Table2[[#This Row],[Total Cost]]-Table2[[#This Row],[Discount]]</f>
        <v>292152.90000000002</v>
      </c>
      <c r="M636" s="38">
        <f>Table2[[#This Row],[Total Revenue ]]-Table2[[#This Row],[Discount Amount]]</f>
        <v>429035.1</v>
      </c>
      <c r="N636" s="38" t="str">
        <f>IF(Table2[[#This Row],[Profit/Loss]]&gt;0,"Profit","Loss")</f>
        <v>Profit</v>
      </c>
    </row>
    <row r="637" spans="1:14" x14ac:dyDescent="0.25">
      <c r="A637">
        <v>636</v>
      </c>
      <c r="B637" t="s">
        <v>826</v>
      </c>
      <c r="C637">
        <v>25</v>
      </c>
      <c r="D6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37" t="s">
        <v>190</v>
      </c>
      <c r="F637">
        <v>2456</v>
      </c>
      <c r="G637">
        <v>394</v>
      </c>
      <c r="H637">
        <v>527</v>
      </c>
      <c r="I637">
        <f>Table2[[#This Row],[Quantity]]*Table2[[#This Row],[Cost]]</f>
        <v>967664</v>
      </c>
      <c r="J637">
        <f>Table2[[#This Row],[Quantity]]*Table2[[#This Row],[Price]]</f>
        <v>1294312</v>
      </c>
      <c r="K637">
        <f>IF(Table2[[#This Row],[Quantity]]&lt;1000,0,IF(Table2[[#This Row],[Quantity]]&gt;1000,Table2[[#This Row],[Quantity]]*15%,IF(Table2[[#This Row],[Quantity]]&gt;1500,Table2[[#This Row],[Quantity]]*20%,Table2[[#This Row],[Quantity]]*25%)))</f>
        <v>368.4</v>
      </c>
      <c r="L637" s="38">
        <f>Table2[[#This Row],[Total Cost]]-Table2[[#This Row],[Discount]]</f>
        <v>967295.6</v>
      </c>
      <c r="M637" s="38">
        <f>Table2[[#This Row],[Total Revenue ]]-Table2[[#This Row],[Discount Amount]]</f>
        <v>327016.40000000002</v>
      </c>
      <c r="N637" s="38" t="str">
        <f>IF(Table2[[#This Row],[Profit/Loss]]&gt;0,"Profit","Loss")</f>
        <v>Profit</v>
      </c>
    </row>
    <row r="638" spans="1:14" x14ac:dyDescent="0.25">
      <c r="A638">
        <v>637</v>
      </c>
      <c r="B638" t="s">
        <v>827</v>
      </c>
      <c r="C638">
        <v>66</v>
      </c>
      <c r="D6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38" t="s">
        <v>192</v>
      </c>
      <c r="F638">
        <v>1843</v>
      </c>
      <c r="G638">
        <v>126</v>
      </c>
      <c r="H638">
        <v>519</v>
      </c>
      <c r="I638">
        <f>Table2[[#This Row],[Quantity]]*Table2[[#This Row],[Cost]]</f>
        <v>232218</v>
      </c>
      <c r="J638">
        <f>Table2[[#This Row],[Quantity]]*Table2[[#This Row],[Price]]</f>
        <v>956517</v>
      </c>
      <c r="K638">
        <f>IF(Table2[[#This Row],[Quantity]]&lt;1000,0,IF(Table2[[#This Row],[Quantity]]&gt;1000,Table2[[#This Row],[Quantity]]*15%,IF(Table2[[#This Row],[Quantity]]&gt;1500,Table2[[#This Row],[Quantity]]*20%,Table2[[#This Row],[Quantity]]*25%)))</f>
        <v>276.45</v>
      </c>
      <c r="L638" s="38">
        <f>Table2[[#This Row],[Total Cost]]-Table2[[#This Row],[Discount]]</f>
        <v>231941.55</v>
      </c>
      <c r="M638" s="38">
        <f>Table2[[#This Row],[Total Revenue ]]-Table2[[#This Row],[Discount Amount]]</f>
        <v>724575.45</v>
      </c>
      <c r="N638" s="38" t="str">
        <f>IF(Table2[[#This Row],[Profit/Loss]]&gt;0,"Profit","Loss")</f>
        <v>Profit</v>
      </c>
    </row>
    <row r="639" spans="1:14" x14ac:dyDescent="0.25">
      <c r="A639">
        <v>638</v>
      </c>
      <c r="B639" t="s">
        <v>828</v>
      </c>
      <c r="C639">
        <v>55</v>
      </c>
      <c r="D6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39" t="s">
        <v>192</v>
      </c>
      <c r="F639">
        <v>1946</v>
      </c>
      <c r="G639">
        <v>201</v>
      </c>
      <c r="H639">
        <v>410</v>
      </c>
      <c r="I639">
        <f>Table2[[#This Row],[Quantity]]*Table2[[#This Row],[Cost]]</f>
        <v>391146</v>
      </c>
      <c r="J639">
        <f>Table2[[#This Row],[Quantity]]*Table2[[#This Row],[Price]]</f>
        <v>797860</v>
      </c>
      <c r="K639">
        <f>IF(Table2[[#This Row],[Quantity]]&lt;1000,0,IF(Table2[[#This Row],[Quantity]]&gt;1000,Table2[[#This Row],[Quantity]]*15%,IF(Table2[[#This Row],[Quantity]]&gt;1500,Table2[[#This Row],[Quantity]]*20%,Table2[[#This Row],[Quantity]]*25%)))</f>
        <v>291.89999999999998</v>
      </c>
      <c r="L639" s="38">
        <f>Table2[[#This Row],[Total Cost]]-Table2[[#This Row],[Discount]]</f>
        <v>390854.1</v>
      </c>
      <c r="M639" s="38">
        <f>Table2[[#This Row],[Total Revenue ]]-Table2[[#This Row],[Discount Amount]]</f>
        <v>407005.9</v>
      </c>
      <c r="N639" s="38" t="str">
        <f>IF(Table2[[#This Row],[Profit/Loss]]&gt;0,"Profit","Loss")</f>
        <v>Profit</v>
      </c>
    </row>
    <row r="640" spans="1:14" x14ac:dyDescent="0.25">
      <c r="A640">
        <v>639</v>
      </c>
      <c r="B640" t="s">
        <v>829</v>
      </c>
      <c r="C640">
        <v>57</v>
      </c>
      <c r="D6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40" t="s">
        <v>192</v>
      </c>
      <c r="F640">
        <v>1034</v>
      </c>
      <c r="G640">
        <v>164</v>
      </c>
      <c r="H640">
        <v>257</v>
      </c>
      <c r="I640">
        <f>Table2[[#This Row],[Quantity]]*Table2[[#This Row],[Cost]]</f>
        <v>169576</v>
      </c>
      <c r="J640">
        <f>Table2[[#This Row],[Quantity]]*Table2[[#This Row],[Price]]</f>
        <v>265738</v>
      </c>
      <c r="K640">
        <f>IF(Table2[[#This Row],[Quantity]]&lt;1000,0,IF(Table2[[#This Row],[Quantity]]&gt;1000,Table2[[#This Row],[Quantity]]*15%,IF(Table2[[#This Row],[Quantity]]&gt;1500,Table2[[#This Row],[Quantity]]*20%,Table2[[#This Row],[Quantity]]*25%)))</f>
        <v>155.1</v>
      </c>
      <c r="L640" s="38">
        <f>Table2[[#This Row],[Total Cost]]-Table2[[#This Row],[Discount]]</f>
        <v>169420.9</v>
      </c>
      <c r="M640" s="38">
        <f>Table2[[#This Row],[Total Revenue ]]-Table2[[#This Row],[Discount Amount]]</f>
        <v>96317.1</v>
      </c>
      <c r="N640" s="38" t="str">
        <f>IF(Table2[[#This Row],[Profit/Loss]]&gt;0,"Profit","Loss")</f>
        <v>Profit</v>
      </c>
    </row>
    <row r="641" spans="1:14" x14ac:dyDescent="0.25">
      <c r="A641">
        <v>640</v>
      </c>
      <c r="B641" t="s">
        <v>830</v>
      </c>
      <c r="C641">
        <v>28</v>
      </c>
      <c r="D6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41" t="s">
        <v>192</v>
      </c>
      <c r="F641">
        <v>1775</v>
      </c>
      <c r="G641">
        <v>178</v>
      </c>
      <c r="H641">
        <v>425</v>
      </c>
      <c r="I641">
        <f>Table2[[#This Row],[Quantity]]*Table2[[#This Row],[Cost]]</f>
        <v>315950</v>
      </c>
      <c r="J641">
        <f>Table2[[#This Row],[Quantity]]*Table2[[#This Row],[Price]]</f>
        <v>754375</v>
      </c>
      <c r="K641">
        <f>IF(Table2[[#This Row],[Quantity]]&lt;1000,0,IF(Table2[[#This Row],[Quantity]]&gt;1000,Table2[[#This Row],[Quantity]]*15%,IF(Table2[[#This Row],[Quantity]]&gt;1500,Table2[[#This Row],[Quantity]]*20%,Table2[[#This Row],[Quantity]]*25%)))</f>
        <v>266.25</v>
      </c>
      <c r="L641" s="38">
        <f>Table2[[#This Row],[Total Cost]]-Table2[[#This Row],[Discount]]</f>
        <v>315683.75</v>
      </c>
      <c r="M641" s="38">
        <f>Table2[[#This Row],[Total Revenue ]]-Table2[[#This Row],[Discount Amount]]</f>
        <v>438691.25</v>
      </c>
      <c r="N641" s="38" t="str">
        <f>IF(Table2[[#This Row],[Profit/Loss]]&gt;0,"Profit","Loss")</f>
        <v>Profit</v>
      </c>
    </row>
    <row r="642" spans="1:14" x14ac:dyDescent="0.25">
      <c r="A642">
        <v>641</v>
      </c>
      <c r="B642" t="s">
        <v>831</v>
      </c>
      <c r="C642">
        <v>18</v>
      </c>
      <c r="D6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42" t="s">
        <v>192</v>
      </c>
      <c r="F642">
        <v>1049</v>
      </c>
      <c r="G642">
        <v>270</v>
      </c>
      <c r="H642">
        <v>452</v>
      </c>
      <c r="I642">
        <f>Table2[[#This Row],[Quantity]]*Table2[[#This Row],[Cost]]</f>
        <v>283230</v>
      </c>
      <c r="J642">
        <f>Table2[[#This Row],[Quantity]]*Table2[[#This Row],[Price]]</f>
        <v>474148</v>
      </c>
      <c r="K642">
        <f>IF(Table2[[#This Row],[Quantity]]&lt;1000,0,IF(Table2[[#This Row],[Quantity]]&gt;1000,Table2[[#This Row],[Quantity]]*15%,IF(Table2[[#This Row],[Quantity]]&gt;1500,Table2[[#This Row],[Quantity]]*20%,Table2[[#This Row],[Quantity]]*25%)))</f>
        <v>157.35</v>
      </c>
      <c r="L642" s="38">
        <f>Table2[[#This Row],[Total Cost]]-Table2[[#This Row],[Discount]]</f>
        <v>283072.65000000002</v>
      </c>
      <c r="M642" s="38">
        <f>Table2[[#This Row],[Total Revenue ]]-Table2[[#This Row],[Discount Amount]]</f>
        <v>191075.34999999998</v>
      </c>
      <c r="N642" s="38" t="str">
        <f>IF(Table2[[#This Row],[Profit/Loss]]&gt;0,"Profit","Loss")</f>
        <v>Profit</v>
      </c>
    </row>
    <row r="643" spans="1:14" x14ac:dyDescent="0.25">
      <c r="A643">
        <v>642</v>
      </c>
      <c r="B643" t="s">
        <v>832</v>
      </c>
      <c r="C643">
        <v>15</v>
      </c>
      <c r="D6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43" t="s">
        <v>192</v>
      </c>
      <c r="F643">
        <v>2444</v>
      </c>
      <c r="G643">
        <v>377</v>
      </c>
      <c r="H643">
        <v>249</v>
      </c>
      <c r="I643">
        <f>Table2[[#This Row],[Quantity]]*Table2[[#This Row],[Cost]]</f>
        <v>921388</v>
      </c>
      <c r="J643">
        <f>Table2[[#This Row],[Quantity]]*Table2[[#This Row],[Price]]</f>
        <v>608556</v>
      </c>
      <c r="K643">
        <f>IF(Table2[[#This Row],[Quantity]]&lt;1000,0,IF(Table2[[#This Row],[Quantity]]&gt;1000,Table2[[#This Row],[Quantity]]*15%,IF(Table2[[#This Row],[Quantity]]&gt;1500,Table2[[#This Row],[Quantity]]*20%,Table2[[#This Row],[Quantity]]*25%)))</f>
        <v>366.59999999999997</v>
      </c>
      <c r="L643" s="38">
        <f>Table2[[#This Row],[Total Cost]]-Table2[[#This Row],[Discount]]</f>
        <v>921021.4</v>
      </c>
      <c r="M643" s="38">
        <f>Table2[[#This Row],[Total Revenue ]]-Table2[[#This Row],[Discount Amount]]</f>
        <v>-312465.40000000002</v>
      </c>
      <c r="N643" s="38" t="str">
        <f>IF(Table2[[#This Row],[Profit/Loss]]&gt;0,"Profit","Loss")</f>
        <v>Loss</v>
      </c>
    </row>
    <row r="644" spans="1:14" x14ac:dyDescent="0.25">
      <c r="A644">
        <v>643</v>
      </c>
      <c r="B644" t="s">
        <v>833</v>
      </c>
      <c r="C644">
        <v>31</v>
      </c>
      <c r="D6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44" t="s">
        <v>190</v>
      </c>
      <c r="F644">
        <v>1246</v>
      </c>
      <c r="G644">
        <v>378</v>
      </c>
      <c r="H644">
        <v>461</v>
      </c>
      <c r="I644">
        <f>Table2[[#This Row],[Quantity]]*Table2[[#This Row],[Cost]]</f>
        <v>470988</v>
      </c>
      <c r="J644">
        <f>Table2[[#This Row],[Quantity]]*Table2[[#This Row],[Price]]</f>
        <v>574406</v>
      </c>
      <c r="K644">
        <f>IF(Table2[[#This Row],[Quantity]]&lt;1000,0,IF(Table2[[#This Row],[Quantity]]&gt;1000,Table2[[#This Row],[Quantity]]*15%,IF(Table2[[#This Row],[Quantity]]&gt;1500,Table2[[#This Row],[Quantity]]*20%,Table2[[#This Row],[Quantity]]*25%)))</f>
        <v>186.9</v>
      </c>
      <c r="L644" s="38">
        <f>Table2[[#This Row],[Total Cost]]-Table2[[#This Row],[Discount]]</f>
        <v>470801.1</v>
      </c>
      <c r="M644" s="38">
        <f>Table2[[#This Row],[Total Revenue ]]-Table2[[#This Row],[Discount Amount]]</f>
        <v>103604.90000000002</v>
      </c>
      <c r="N644" s="38" t="str">
        <f>IF(Table2[[#This Row],[Profit/Loss]]&gt;0,"Profit","Loss")</f>
        <v>Profit</v>
      </c>
    </row>
    <row r="645" spans="1:14" x14ac:dyDescent="0.25">
      <c r="A645">
        <v>644</v>
      </c>
      <c r="B645" t="s">
        <v>834</v>
      </c>
      <c r="C645">
        <v>68</v>
      </c>
      <c r="D6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45" t="s">
        <v>192</v>
      </c>
      <c r="F645">
        <v>1656</v>
      </c>
      <c r="G645">
        <v>162</v>
      </c>
      <c r="H645">
        <v>250</v>
      </c>
      <c r="I645">
        <f>Table2[[#This Row],[Quantity]]*Table2[[#This Row],[Cost]]</f>
        <v>268272</v>
      </c>
      <c r="J645">
        <f>Table2[[#This Row],[Quantity]]*Table2[[#This Row],[Price]]</f>
        <v>414000</v>
      </c>
      <c r="K645">
        <f>IF(Table2[[#This Row],[Quantity]]&lt;1000,0,IF(Table2[[#This Row],[Quantity]]&gt;1000,Table2[[#This Row],[Quantity]]*15%,IF(Table2[[#This Row],[Quantity]]&gt;1500,Table2[[#This Row],[Quantity]]*20%,Table2[[#This Row],[Quantity]]*25%)))</f>
        <v>248.39999999999998</v>
      </c>
      <c r="L645" s="38">
        <f>Table2[[#This Row],[Total Cost]]-Table2[[#This Row],[Discount]]</f>
        <v>268023.59999999998</v>
      </c>
      <c r="M645" s="38">
        <f>Table2[[#This Row],[Total Revenue ]]-Table2[[#This Row],[Discount Amount]]</f>
        <v>145976.40000000002</v>
      </c>
      <c r="N645" s="38" t="str">
        <f>IF(Table2[[#This Row],[Profit/Loss]]&gt;0,"Profit","Loss")</f>
        <v>Profit</v>
      </c>
    </row>
    <row r="646" spans="1:14" x14ac:dyDescent="0.25">
      <c r="A646">
        <v>645</v>
      </c>
      <c r="B646" t="s">
        <v>835</v>
      </c>
      <c r="C646">
        <v>80</v>
      </c>
      <c r="D6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46" t="s">
        <v>192</v>
      </c>
      <c r="F646">
        <v>1364</v>
      </c>
      <c r="G646">
        <v>379</v>
      </c>
      <c r="H646">
        <v>307</v>
      </c>
      <c r="I646">
        <f>Table2[[#This Row],[Quantity]]*Table2[[#This Row],[Cost]]</f>
        <v>516956</v>
      </c>
      <c r="J646">
        <f>Table2[[#This Row],[Quantity]]*Table2[[#This Row],[Price]]</f>
        <v>418748</v>
      </c>
      <c r="K646">
        <f>IF(Table2[[#This Row],[Quantity]]&lt;1000,0,IF(Table2[[#This Row],[Quantity]]&gt;1000,Table2[[#This Row],[Quantity]]*15%,IF(Table2[[#This Row],[Quantity]]&gt;1500,Table2[[#This Row],[Quantity]]*20%,Table2[[#This Row],[Quantity]]*25%)))</f>
        <v>204.6</v>
      </c>
      <c r="L646" s="38">
        <f>Table2[[#This Row],[Total Cost]]-Table2[[#This Row],[Discount]]</f>
        <v>516751.4</v>
      </c>
      <c r="M646" s="38">
        <f>Table2[[#This Row],[Total Revenue ]]-Table2[[#This Row],[Discount Amount]]</f>
        <v>-98003.400000000023</v>
      </c>
      <c r="N646" s="38" t="str">
        <f>IF(Table2[[#This Row],[Profit/Loss]]&gt;0,"Profit","Loss")</f>
        <v>Loss</v>
      </c>
    </row>
    <row r="647" spans="1:14" x14ac:dyDescent="0.25">
      <c r="A647">
        <v>646</v>
      </c>
      <c r="B647" t="s">
        <v>836</v>
      </c>
      <c r="C647">
        <v>48</v>
      </c>
      <c r="D6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47" t="s">
        <v>190</v>
      </c>
      <c r="F647">
        <v>1483</v>
      </c>
      <c r="G647">
        <v>264</v>
      </c>
      <c r="H647">
        <v>260</v>
      </c>
      <c r="I647">
        <f>Table2[[#This Row],[Quantity]]*Table2[[#This Row],[Cost]]</f>
        <v>391512</v>
      </c>
      <c r="J647">
        <f>Table2[[#This Row],[Quantity]]*Table2[[#This Row],[Price]]</f>
        <v>385580</v>
      </c>
      <c r="K647">
        <f>IF(Table2[[#This Row],[Quantity]]&lt;1000,0,IF(Table2[[#This Row],[Quantity]]&gt;1000,Table2[[#This Row],[Quantity]]*15%,IF(Table2[[#This Row],[Quantity]]&gt;1500,Table2[[#This Row],[Quantity]]*20%,Table2[[#This Row],[Quantity]]*25%)))</f>
        <v>222.45</v>
      </c>
      <c r="L647" s="38">
        <f>Table2[[#This Row],[Total Cost]]-Table2[[#This Row],[Discount]]</f>
        <v>391289.55</v>
      </c>
      <c r="M647" s="38">
        <f>Table2[[#This Row],[Total Revenue ]]-Table2[[#This Row],[Discount Amount]]</f>
        <v>-5709.5499999999884</v>
      </c>
      <c r="N647" s="38" t="str">
        <f>IF(Table2[[#This Row],[Profit/Loss]]&gt;0,"Profit","Loss")</f>
        <v>Loss</v>
      </c>
    </row>
    <row r="648" spans="1:14" x14ac:dyDescent="0.25">
      <c r="A648">
        <v>647</v>
      </c>
      <c r="B648" t="s">
        <v>837</v>
      </c>
      <c r="C648">
        <v>66</v>
      </c>
      <c r="D6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48" t="s">
        <v>192</v>
      </c>
      <c r="F648">
        <v>1127</v>
      </c>
      <c r="G648">
        <v>178</v>
      </c>
      <c r="H648">
        <v>529</v>
      </c>
      <c r="I648">
        <f>Table2[[#This Row],[Quantity]]*Table2[[#This Row],[Cost]]</f>
        <v>200606</v>
      </c>
      <c r="J648">
        <f>Table2[[#This Row],[Quantity]]*Table2[[#This Row],[Price]]</f>
        <v>596183</v>
      </c>
      <c r="K648">
        <f>IF(Table2[[#This Row],[Quantity]]&lt;1000,0,IF(Table2[[#This Row],[Quantity]]&gt;1000,Table2[[#This Row],[Quantity]]*15%,IF(Table2[[#This Row],[Quantity]]&gt;1500,Table2[[#This Row],[Quantity]]*20%,Table2[[#This Row],[Quantity]]*25%)))</f>
        <v>169.04999999999998</v>
      </c>
      <c r="L648" s="38">
        <f>Table2[[#This Row],[Total Cost]]-Table2[[#This Row],[Discount]]</f>
        <v>200436.95</v>
      </c>
      <c r="M648" s="38">
        <f>Table2[[#This Row],[Total Revenue ]]-Table2[[#This Row],[Discount Amount]]</f>
        <v>395746.05</v>
      </c>
      <c r="N648" s="38" t="str">
        <f>IF(Table2[[#This Row],[Profit/Loss]]&gt;0,"Profit","Loss")</f>
        <v>Profit</v>
      </c>
    </row>
    <row r="649" spans="1:14" x14ac:dyDescent="0.25">
      <c r="A649">
        <v>648</v>
      </c>
      <c r="B649" t="s">
        <v>838</v>
      </c>
      <c r="C649">
        <v>54</v>
      </c>
      <c r="D6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49" t="s">
        <v>192</v>
      </c>
      <c r="F649">
        <v>1133</v>
      </c>
      <c r="G649">
        <v>121</v>
      </c>
      <c r="H649">
        <v>265</v>
      </c>
      <c r="I649">
        <f>Table2[[#This Row],[Quantity]]*Table2[[#This Row],[Cost]]</f>
        <v>137093</v>
      </c>
      <c r="J649">
        <f>Table2[[#This Row],[Quantity]]*Table2[[#This Row],[Price]]</f>
        <v>300245</v>
      </c>
      <c r="K649">
        <f>IF(Table2[[#This Row],[Quantity]]&lt;1000,0,IF(Table2[[#This Row],[Quantity]]&gt;1000,Table2[[#This Row],[Quantity]]*15%,IF(Table2[[#This Row],[Quantity]]&gt;1500,Table2[[#This Row],[Quantity]]*20%,Table2[[#This Row],[Quantity]]*25%)))</f>
        <v>169.95</v>
      </c>
      <c r="L649" s="38">
        <f>Table2[[#This Row],[Total Cost]]-Table2[[#This Row],[Discount]]</f>
        <v>136923.04999999999</v>
      </c>
      <c r="M649" s="38">
        <f>Table2[[#This Row],[Total Revenue ]]-Table2[[#This Row],[Discount Amount]]</f>
        <v>163321.95000000001</v>
      </c>
      <c r="N649" s="38" t="str">
        <f>IF(Table2[[#This Row],[Profit/Loss]]&gt;0,"Profit","Loss")</f>
        <v>Profit</v>
      </c>
    </row>
    <row r="650" spans="1:14" x14ac:dyDescent="0.25">
      <c r="A650">
        <v>649</v>
      </c>
      <c r="B650" t="s">
        <v>839</v>
      </c>
      <c r="C650">
        <v>73</v>
      </c>
      <c r="D6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50" t="s">
        <v>192</v>
      </c>
      <c r="F650">
        <v>1688</v>
      </c>
      <c r="G650">
        <v>107</v>
      </c>
      <c r="H650">
        <v>301</v>
      </c>
      <c r="I650">
        <f>Table2[[#This Row],[Quantity]]*Table2[[#This Row],[Cost]]</f>
        <v>180616</v>
      </c>
      <c r="J650">
        <f>Table2[[#This Row],[Quantity]]*Table2[[#This Row],[Price]]</f>
        <v>508088</v>
      </c>
      <c r="K650">
        <f>IF(Table2[[#This Row],[Quantity]]&lt;1000,0,IF(Table2[[#This Row],[Quantity]]&gt;1000,Table2[[#This Row],[Quantity]]*15%,IF(Table2[[#This Row],[Quantity]]&gt;1500,Table2[[#This Row],[Quantity]]*20%,Table2[[#This Row],[Quantity]]*25%)))</f>
        <v>253.2</v>
      </c>
      <c r="L650" s="38">
        <f>Table2[[#This Row],[Total Cost]]-Table2[[#This Row],[Discount]]</f>
        <v>180362.8</v>
      </c>
      <c r="M650" s="38">
        <f>Table2[[#This Row],[Total Revenue ]]-Table2[[#This Row],[Discount Amount]]</f>
        <v>327725.2</v>
      </c>
      <c r="N650" s="38" t="str">
        <f>IF(Table2[[#This Row],[Profit/Loss]]&gt;0,"Profit","Loss")</f>
        <v>Profit</v>
      </c>
    </row>
    <row r="651" spans="1:14" x14ac:dyDescent="0.25">
      <c r="A651">
        <v>650</v>
      </c>
      <c r="B651" t="s">
        <v>840</v>
      </c>
      <c r="C651">
        <v>60</v>
      </c>
      <c r="D6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51" t="s">
        <v>190</v>
      </c>
      <c r="F651">
        <v>1625</v>
      </c>
      <c r="G651">
        <v>400</v>
      </c>
      <c r="H651">
        <v>411</v>
      </c>
      <c r="I651">
        <f>Table2[[#This Row],[Quantity]]*Table2[[#This Row],[Cost]]</f>
        <v>650000</v>
      </c>
      <c r="J651">
        <f>Table2[[#This Row],[Quantity]]*Table2[[#This Row],[Price]]</f>
        <v>667875</v>
      </c>
      <c r="K651">
        <f>IF(Table2[[#This Row],[Quantity]]&lt;1000,0,IF(Table2[[#This Row],[Quantity]]&gt;1000,Table2[[#This Row],[Quantity]]*15%,IF(Table2[[#This Row],[Quantity]]&gt;1500,Table2[[#This Row],[Quantity]]*20%,Table2[[#This Row],[Quantity]]*25%)))</f>
        <v>243.75</v>
      </c>
      <c r="L651" s="38">
        <f>Table2[[#This Row],[Total Cost]]-Table2[[#This Row],[Discount]]</f>
        <v>649756.25</v>
      </c>
      <c r="M651" s="38">
        <f>Table2[[#This Row],[Total Revenue ]]-Table2[[#This Row],[Discount Amount]]</f>
        <v>18118.75</v>
      </c>
      <c r="N651" s="38" t="str">
        <f>IF(Table2[[#This Row],[Profit/Loss]]&gt;0,"Profit","Loss")</f>
        <v>Profit</v>
      </c>
    </row>
    <row r="652" spans="1:14" x14ac:dyDescent="0.25">
      <c r="A652">
        <v>651</v>
      </c>
      <c r="B652" t="s">
        <v>841</v>
      </c>
      <c r="C652">
        <v>53</v>
      </c>
      <c r="D6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52" t="s">
        <v>190</v>
      </c>
      <c r="F652">
        <v>2059</v>
      </c>
      <c r="G652">
        <v>271</v>
      </c>
      <c r="H652">
        <v>425</v>
      </c>
      <c r="I652">
        <f>Table2[[#This Row],[Quantity]]*Table2[[#This Row],[Cost]]</f>
        <v>557989</v>
      </c>
      <c r="J652">
        <f>Table2[[#This Row],[Quantity]]*Table2[[#This Row],[Price]]</f>
        <v>875075</v>
      </c>
      <c r="K652">
        <f>IF(Table2[[#This Row],[Quantity]]&lt;1000,0,IF(Table2[[#This Row],[Quantity]]&gt;1000,Table2[[#This Row],[Quantity]]*15%,IF(Table2[[#This Row],[Quantity]]&gt;1500,Table2[[#This Row],[Quantity]]*20%,Table2[[#This Row],[Quantity]]*25%)))</f>
        <v>308.84999999999997</v>
      </c>
      <c r="L652" s="38">
        <f>Table2[[#This Row],[Total Cost]]-Table2[[#This Row],[Discount]]</f>
        <v>557680.15</v>
      </c>
      <c r="M652" s="38">
        <f>Table2[[#This Row],[Total Revenue ]]-Table2[[#This Row],[Discount Amount]]</f>
        <v>317394.84999999998</v>
      </c>
      <c r="N652" s="38" t="str">
        <f>IF(Table2[[#This Row],[Profit/Loss]]&gt;0,"Profit","Loss")</f>
        <v>Profit</v>
      </c>
    </row>
    <row r="653" spans="1:14" x14ac:dyDescent="0.25">
      <c r="A653">
        <v>652</v>
      </c>
      <c r="B653" t="s">
        <v>842</v>
      </c>
      <c r="C653">
        <v>21</v>
      </c>
      <c r="D6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53" t="s">
        <v>190</v>
      </c>
      <c r="F653">
        <v>1529</v>
      </c>
      <c r="G653">
        <v>175</v>
      </c>
      <c r="H653">
        <v>375</v>
      </c>
      <c r="I653">
        <f>Table2[[#This Row],[Quantity]]*Table2[[#This Row],[Cost]]</f>
        <v>267575</v>
      </c>
      <c r="J653">
        <f>Table2[[#This Row],[Quantity]]*Table2[[#This Row],[Price]]</f>
        <v>573375</v>
      </c>
      <c r="K653">
        <f>IF(Table2[[#This Row],[Quantity]]&lt;1000,0,IF(Table2[[#This Row],[Quantity]]&gt;1000,Table2[[#This Row],[Quantity]]*15%,IF(Table2[[#This Row],[Quantity]]&gt;1500,Table2[[#This Row],[Quantity]]*20%,Table2[[#This Row],[Quantity]]*25%)))</f>
        <v>229.35</v>
      </c>
      <c r="L653" s="38">
        <f>Table2[[#This Row],[Total Cost]]-Table2[[#This Row],[Discount]]</f>
        <v>267345.65000000002</v>
      </c>
      <c r="M653" s="38">
        <f>Table2[[#This Row],[Total Revenue ]]-Table2[[#This Row],[Discount Amount]]</f>
        <v>306029.34999999998</v>
      </c>
      <c r="N653" s="38" t="str">
        <f>IF(Table2[[#This Row],[Profit/Loss]]&gt;0,"Profit","Loss")</f>
        <v>Profit</v>
      </c>
    </row>
    <row r="654" spans="1:14" x14ac:dyDescent="0.25">
      <c r="A654">
        <v>653</v>
      </c>
      <c r="B654" t="s">
        <v>843</v>
      </c>
      <c r="C654">
        <v>44</v>
      </c>
      <c r="D6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54" t="s">
        <v>190</v>
      </c>
      <c r="F654">
        <v>2324</v>
      </c>
      <c r="G654">
        <v>135</v>
      </c>
      <c r="H654">
        <v>277</v>
      </c>
      <c r="I654">
        <f>Table2[[#This Row],[Quantity]]*Table2[[#This Row],[Cost]]</f>
        <v>313740</v>
      </c>
      <c r="J654">
        <f>Table2[[#This Row],[Quantity]]*Table2[[#This Row],[Price]]</f>
        <v>643748</v>
      </c>
      <c r="K654">
        <f>IF(Table2[[#This Row],[Quantity]]&lt;1000,0,IF(Table2[[#This Row],[Quantity]]&gt;1000,Table2[[#This Row],[Quantity]]*15%,IF(Table2[[#This Row],[Quantity]]&gt;1500,Table2[[#This Row],[Quantity]]*20%,Table2[[#This Row],[Quantity]]*25%)))</f>
        <v>348.59999999999997</v>
      </c>
      <c r="L654" s="38">
        <f>Table2[[#This Row],[Total Cost]]-Table2[[#This Row],[Discount]]</f>
        <v>313391.40000000002</v>
      </c>
      <c r="M654" s="38">
        <f>Table2[[#This Row],[Total Revenue ]]-Table2[[#This Row],[Discount Amount]]</f>
        <v>330356.59999999998</v>
      </c>
      <c r="N654" s="38" t="str">
        <f>IF(Table2[[#This Row],[Profit/Loss]]&gt;0,"Profit","Loss")</f>
        <v>Profit</v>
      </c>
    </row>
    <row r="655" spans="1:14" x14ac:dyDescent="0.25">
      <c r="A655">
        <v>654</v>
      </c>
      <c r="B655" t="s">
        <v>844</v>
      </c>
      <c r="C655">
        <v>43</v>
      </c>
      <c r="D6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55" t="s">
        <v>190</v>
      </c>
      <c r="F655">
        <v>1949</v>
      </c>
      <c r="G655">
        <v>159</v>
      </c>
      <c r="H655">
        <v>496</v>
      </c>
      <c r="I655">
        <f>Table2[[#This Row],[Quantity]]*Table2[[#This Row],[Cost]]</f>
        <v>309891</v>
      </c>
      <c r="J655">
        <f>Table2[[#This Row],[Quantity]]*Table2[[#This Row],[Price]]</f>
        <v>966704</v>
      </c>
      <c r="K655">
        <f>IF(Table2[[#This Row],[Quantity]]&lt;1000,0,IF(Table2[[#This Row],[Quantity]]&gt;1000,Table2[[#This Row],[Quantity]]*15%,IF(Table2[[#This Row],[Quantity]]&gt;1500,Table2[[#This Row],[Quantity]]*20%,Table2[[#This Row],[Quantity]]*25%)))</f>
        <v>292.34999999999997</v>
      </c>
      <c r="L655" s="38">
        <f>Table2[[#This Row],[Total Cost]]-Table2[[#This Row],[Discount]]</f>
        <v>309598.65000000002</v>
      </c>
      <c r="M655" s="38">
        <f>Table2[[#This Row],[Total Revenue ]]-Table2[[#This Row],[Discount Amount]]</f>
        <v>657105.35</v>
      </c>
      <c r="N655" s="38" t="str">
        <f>IF(Table2[[#This Row],[Profit/Loss]]&gt;0,"Profit","Loss")</f>
        <v>Profit</v>
      </c>
    </row>
    <row r="656" spans="1:14" x14ac:dyDescent="0.25">
      <c r="A656">
        <v>655</v>
      </c>
      <c r="B656" t="s">
        <v>845</v>
      </c>
      <c r="C656">
        <v>15</v>
      </c>
      <c r="D6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56" t="s">
        <v>190</v>
      </c>
      <c r="F656">
        <v>1048</v>
      </c>
      <c r="G656">
        <v>115</v>
      </c>
      <c r="H656">
        <v>280</v>
      </c>
      <c r="I656">
        <f>Table2[[#This Row],[Quantity]]*Table2[[#This Row],[Cost]]</f>
        <v>120520</v>
      </c>
      <c r="J656">
        <f>Table2[[#This Row],[Quantity]]*Table2[[#This Row],[Price]]</f>
        <v>293440</v>
      </c>
      <c r="K656">
        <f>IF(Table2[[#This Row],[Quantity]]&lt;1000,0,IF(Table2[[#This Row],[Quantity]]&gt;1000,Table2[[#This Row],[Quantity]]*15%,IF(Table2[[#This Row],[Quantity]]&gt;1500,Table2[[#This Row],[Quantity]]*20%,Table2[[#This Row],[Quantity]]*25%)))</f>
        <v>157.19999999999999</v>
      </c>
      <c r="L656" s="38">
        <f>Table2[[#This Row],[Total Cost]]-Table2[[#This Row],[Discount]]</f>
        <v>120362.8</v>
      </c>
      <c r="M656" s="38">
        <f>Table2[[#This Row],[Total Revenue ]]-Table2[[#This Row],[Discount Amount]]</f>
        <v>173077.2</v>
      </c>
      <c r="N656" s="38" t="str">
        <f>IF(Table2[[#This Row],[Profit/Loss]]&gt;0,"Profit","Loss")</f>
        <v>Profit</v>
      </c>
    </row>
    <row r="657" spans="1:14" x14ac:dyDescent="0.25">
      <c r="A657">
        <v>656</v>
      </c>
      <c r="B657" t="s">
        <v>846</v>
      </c>
      <c r="C657">
        <v>71</v>
      </c>
      <c r="D6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57" t="s">
        <v>190</v>
      </c>
      <c r="F657">
        <v>1237</v>
      </c>
      <c r="G657">
        <v>218</v>
      </c>
      <c r="H657">
        <v>241</v>
      </c>
      <c r="I657">
        <f>Table2[[#This Row],[Quantity]]*Table2[[#This Row],[Cost]]</f>
        <v>269666</v>
      </c>
      <c r="J657">
        <f>Table2[[#This Row],[Quantity]]*Table2[[#This Row],[Price]]</f>
        <v>298117</v>
      </c>
      <c r="K657">
        <f>IF(Table2[[#This Row],[Quantity]]&lt;1000,0,IF(Table2[[#This Row],[Quantity]]&gt;1000,Table2[[#This Row],[Quantity]]*15%,IF(Table2[[#This Row],[Quantity]]&gt;1500,Table2[[#This Row],[Quantity]]*20%,Table2[[#This Row],[Quantity]]*25%)))</f>
        <v>185.54999999999998</v>
      </c>
      <c r="L657" s="38">
        <f>Table2[[#This Row],[Total Cost]]-Table2[[#This Row],[Discount]]</f>
        <v>269480.45</v>
      </c>
      <c r="M657" s="38">
        <f>Table2[[#This Row],[Total Revenue ]]-Table2[[#This Row],[Discount Amount]]</f>
        <v>28636.549999999988</v>
      </c>
      <c r="N657" s="38" t="str">
        <f>IF(Table2[[#This Row],[Profit/Loss]]&gt;0,"Profit","Loss")</f>
        <v>Profit</v>
      </c>
    </row>
    <row r="658" spans="1:14" x14ac:dyDescent="0.25">
      <c r="A658">
        <v>657</v>
      </c>
      <c r="B658" t="s">
        <v>847</v>
      </c>
      <c r="C658">
        <v>39</v>
      </c>
      <c r="D6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58" t="s">
        <v>190</v>
      </c>
      <c r="F658">
        <v>1032</v>
      </c>
      <c r="G658">
        <v>373</v>
      </c>
      <c r="H658">
        <v>344</v>
      </c>
      <c r="I658">
        <f>Table2[[#This Row],[Quantity]]*Table2[[#This Row],[Cost]]</f>
        <v>384936</v>
      </c>
      <c r="J658">
        <f>Table2[[#This Row],[Quantity]]*Table2[[#This Row],[Price]]</f>
        <v>355008</v>
      </c>
      <c r="K658">
        <f>IF(Table2[[#This Row],[Quantity]]&lt;1000,0,IF(Table2[[#This Row],[Quantity]]&gt;1000,Table2[[#This Row],[Quantity]]*15%,IF(Table2[[#This Row],[Quantity]]&gt;1500,Table2[[#This Row],[Quantity]]*20%,Table2[[#This Row],[Quantity]]*25%)))</f>
        <v>154.79999999999998</v>
      </c>
      <c r="L658" s="38">
        <f>Table2[[#This Row],[Total Cost]]-Table2[[#This Row],[Discount]]</f>
        <v>384781.2</v>
      </c>
      <c r="M658" s="38">
        <f>Table2[[#This Row],[Total Revenue ]]-Table2[[#This Row],[Discount Amount]]</f>
        <v>-29773.200000000012</v>
      </c>
      <c r="N658" s="38" t="str">
        <f>IF(Table2[[#This Row],[Profit/Loss]]&gt;0,"Profit","Loss")</f>
        <v>Loss</v>
      </c>
    </row>
    <row r="659" spans="1:14" x14ac:dyDescent="0.25">
      <c r="A659">
        <v>658</v>
      </c>
      <c r="B659" t="s">
        <v>848</v>
      </c>
      <c r="C659">
        <v>51</v>
      </c>
      <c r="D6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59" t="s">
        <v>192</v>
      </c>
      <c r="F659">
        <v>2207</v>
      </c>
      <c r="G659">
        <v>153</v>
      </c>
      <c r="H659">
        <v>522</v>
      </c>
      <c r="I659">
        <f>Table2[[#This Row],[Quantity]]*Table2[[#This Row],[Cost]]</f>
        <v>337671</v>
      </c>
      <c r="J659">
        <f>Table2[[#This Row],[Quantity]]*Table2[[#This Row],[Price]]</f>
        <v>1152054</v>
      </c>
      <c r="K659">
        <f>IF(Table2[[#This Row],[Quantity]]&lt;1000,0,IF(Table2[[#This Row],[Quantity]]&gt;1000,Table2[[#This Row],[Quantity]]*15%,IF(Table2[[#This Row],[Quantity]]&gt;1500,Table2[[#This Row],[Quantity]]*20%,Table2[[#This Row],[Quantity]]*25%)))</f>
        <v>331.05</v>
      </c>
      <c r="L659" s="38">
        <f>Table2[[#This Row],[Total Cost]]-Table2[[#This Row],[Discount]]</f>
        <v>337339.95</v>
      </c>
      <c r="M659" s="38">
        <f>Table2[[#This Row],[Total Revenue ]]-Table2[[#This Row],[Discount Amount]]</f>
        <v>814714.05</v>
      </c>
      <c r="N659" s="38" t="str">
        <f>IF(Table2[[#This Row],[Profit/Loss]]&gt;0,"Profit","Loss")</f>
        <v>Profit</v>
      </c>
    </row>
    <row r="660" spans="1:14" x14ac:dyDescent="0.25">
      <c r="A660">
        <v>659</v>
      </c>
      <c r="B660" t="s">
        <v>849</v>
      </c>
      <c r="C660">
        <v>73</v>
      </c>
      <c r="D6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60" t="s">
        <v>190</v>
      </c>
      <c r="F660">
        <v>2458</v>
      </c>
      <c r="G660">
        <v>231</v>
      </c>
      <c r="H660">
        <v>351</v>
      </c>
      <c r="I660">
        <f>Table2[[#This Row],[Quantity]]*Table2[[#This Row],[Cost]]</f>
        <v>567798</v>
      </c>
      <c r="J660">
        <f>Table2[[#This Row],[Quantity]]*Table2[[#This Row],[Price]]</f>
        <v>862758</v>
      </c>
      <c r="K660">
        <f>IF(Table2[[#This Row],[Quantity]]&lt;1000,0,IF(Table2[[#This Row],[Quantity]]&gt;1000,Table2[[#This Row],[Quantity]]*15%,IF(Table2[[#This Row],[Quantity]]&gt;1500,Table2[[#This Row],[Quantity]]*20%,Table2[[#This Row],[Quantity]]*25%)))</f>
        <v>368.7</v>
      </c>
      <c r="L660" s="38">
        <f>Table2[[#This Row],[Total Cost]]-Table2[[#This Row],[Discount]]</f>
        <v>567429.30000000005</v>
      </c>
      <c r="M660" s="38">
        <f>Table2[[#This Row],[Total Revenue ]]-Table2[[#This Row],[Discount Amount]]</f>
        <v>295328.69999999995</v>
      </c>
      <c r="N660" s="38" t="str">
        <f>IF(Table2[[#This Row],[Profit/Loss]]&gt;0,"Profit","Loss")</f>
        <v>Profit</v>
      </c>
    </row>
    <row r="661" spans="1:14" x14ac:dyDescent="0.25">
      <c r="A661">
        <v>660</v>
      </c>
      <c r="B661" t="s">
        <v>850</v>
      </c>
      <c r="C661">
        <v>22</v>
      </c>
      <c r="D6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61" t="s">
        <v>190</v>
      </c>
      <c r="F661">
        <v>1781</v>
      </c>
      <c r="G661">
        <v>314</v>
      </c>
      <c r="H661">
        <v>366</v>
      </c>
      <c r="I661">
        <f>Table2[[#This Row],[Quantity]]*Table2[[#This Row],[Cost]]</f>
        <v>559234</v>
      </c>
      <c r="J661">
        <f>Table2[[#This Row],[Quantity]]*Table2[[#This Row],[Price]]</f>
        <v>651846</v>
      </c>
      <c r="K661">
        <f>IF(Table2[[#This Row],[Quantity]]&lt;1000,0,IF(Table2[[#This Row],[Quantity]]&gt;1000,Table2[[#This Row],[Quantity]]*15%,IF(Table2[[#This Row],[Quantity]]&gt;1500,Table2[[#This Row],[Quantity]]*20%,Table2[[#This Row],[Quantity]]*25%)))</f>
        <v>267.14999999999998</v>
      </c>
      <c r="L661" s="38">
        <f>Table2[[#This Row],[Total Cost]]-Table2[[#This Row],[Discount]]</f>
        <v>558966.85</v>
      </c>
      <c r="M661" s="38">
        <f>Table2[[#This Row],[Total Revenue ]]-Table2[[#This Row],[Discount Amount]]</f>
        <v>92879.150000000023</v>
      </c>
      <c r="N661" s="38" t="str">
        <f>IF(Table2[[#This Row],[Profit/Loss]]&gt;0,"Profit","Loss")</f>
        <v>Profit</v>
      </c>
    </row>
    <row r="662" spans="1:14" x14ac:dyDescent="0.25">
      <c r="A662">
        <v>661</v>
      </c>
      <c r="B662" t="s">
        <v>851</v>
      </c>
      <c r="C662">
        <v>61</v>
      </c>
      <c r="D6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62" t="s">
        <v>192</v>
      </c>
      <c r="F662">
        <v>2204</v>
      </c>
      <c r="G662">
        <v>166</v>
      </c>
      <c r="H662">
        <v>340</v>
      </c>
      <c r="I662">
        <f>Table2[[#This Row],[Quantity]]*Table2[[#This Row],[Cost]]</f>
        <v>365864</v>
      </c>
      <c r="J662">
        <f>Table2[[#This Row],[Quantity]]*Table2[[#This Row],[Price]]</f>
        <v>749360</v>
      </c>
      <c r="K662">
        <f>IF(Table2[[#This Row],[Quantity]]&lt;1000,0,IF(Table2[[#This Row],[Quantity]]&gt;1000,Table2[[#This Row],[Quantity]]*15%,IF(Table2[[#This Row],[Quantity]]&gt;1500,Table2[[#This Row],[Quantity]]*20%,Table2[[#This Row],[Quantity]]*25%)))</f>
        <v>330.59999999999997</v>
      </c>
      <c r="L662" s="38">
        <f>Table2[[#This Row],[Total Cost]]-Table2[[#This Row],[Discount]]</f>
        <v>365533.4</v>
      </c>
      <c r="M662" s="38">
        <f>Table2[[#This Row],[Total Revenue ]]-Table2[[#This Row],[Discount Amount]]</f>
        <v>383826.6</v>
      </c>
      <c r="N662" s="38" t="str">
        <f>IF(Table2[[#This Row],[Profit/Loss]]&gt;0,"Profit","Loss")</f>
        <v>Profit</v>
      </c>
    </row>
    <row r="663" spans="1:14" x14ac:dyDescent="0.25">
      <c r="A663">
        <v>662</v>
      </c>
      <c r="B663" t="s">
        <v>852</v>
      </c>
      <c r="C663">
        <v>73</v>
      </c>
      <c r="D6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63" t="s">
        <v>190</v>
      </c>
      <c r="F663">
        <v>1888</v>
      </c>
      <c r="G663">
        <v>362</v>
      </c>
      <c r="H663">
        <v>306</v>
      </c>
      <c r="I663">
        <f>Table2[[#This Row],[Quantity]]*Table2[[#This Row],[Cost]]</f>
        <v>683456</v>
      </c>
      <c r="J663">
        <f>Table2[[#This Row],[Quantity]]*Table2[[#This Row],[Price]]</f>
        <v>577728</v>
      </c>
      <c r="K663">
        <f>IF(Table2[[#This Row],[Quantity]]&lt;1000,0,IF(Table2[[#This Row],[Quantity]]&gt;1000,Table2[[#This Row],[Quantity]]*15%,IF(Table2[[#This Row],[Quantity]]&gt;1500,Table2[[#This Row],[Quantity]]*20%,Table2[[#This Row],[Quantity]]*25%)))</f>
        <v>283.2</v>
      </c>
      <c r="L663" s="38">
        <f>Table2[[#This Row],[Total Cost]]-Table2[[#This Row],[Discount]]</f>
        <v>683172.8</v>
      </c>
      <c r="M663" s="38">
        <f>Table2[[#This Row],[Total Revenue ]]-Table2[[#This Row],[Discount Amount]]</f>
        <v>-105444.80000000005</v>
      </c>
      <c r="N663" s="38" t="str">
        <f>IF(Table2[[#This Row],[Profit/Loss]]&gt;0,"Profit","Loss")</f>
        <v>Loss</v>
      </c>
    </row>
    <row r="664" spans="1:14" x14ac:dyDescent="0.25">
      <c r="A664">
        <v>663</v>
      </c>
      <c r="B664" t="s">
        <v>853</v>
      </c>
      <c r="C664">
        <v>52</v>
      </c>
      <c r="D6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64" t="s">
        <v>192</v>
      </c>
      <c r="F664">
        <v>1954</v>
      </c>
      <c r="G664">
        <v>348</v>
      </c>
      <c r="H664">
        <v>236</v>
      </c>
      <c r="I664">
        <f>Table2[[#This Row],[Quantity]]*Table2[[#This Row],[Cost]]</f>
        <v>679992</v>
      </c>
      <c r="J664">
        <f>Table2[[#This Row],[Quantity]]*Table2[[#This Row],[Price]]</f>
        <v>461144</v>
      </c>
      <c r="K664">
        <f>IF(Table2[[#This Row],[Quantity]]&lt;1000,0,IF(Table2[[#This Row],[Quantity]]&gt;1000,Table2[[#This Row],[Quantity]]*15%,IF(Table2[[#This Row],[Quantity]]&gt;1500,Table2[[#This Row],[Quantity]]*20%,Table2[[#This Row],[Quantity]]*25%)))</f>
        <v>293.09999999999997</v>
      </c>
      <c r="L664" s="38">
        <f>Table2[[#This Row],[Total Cost]]-Table2[[#This Row],[Discount]]</f>
        <v>679698.9</v>
      </c>
      <c r="M664" s="38">
        <f>Table2[[#This Row],[Total Revenue ]]-Table2[[#This Row],[Discount Amount]]</f>
        <v>-218554.90000000002</v>
      </c>
      <c r="N664" s="38" t="str">
        <f>IF(Table2[[#This Row],[Profit/Loss]]&gt;0,"Profit","Loss")</f>
        <v>Loss</v>
      </c>
    </row>
    <row r="665" spans="1:14" x14ac:dyDescent="0.25">
      <c r="A665">
        <v>664</v>
      </c>
      <c r="B665" t="s">
        <v>854</v>
      </c>
      <c r="C665">
        <v>40</v>
      </c>
      <c r="D6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65" t="s">
        <v>192</v>
      </c>
      <c r="F665">
        <v>1416</v>
      </c>
      <c r="G665">
        <v>192</v>
      </c>
      <c r="H665">
        <v>339</v>
      </c>
      <c r="I665">
        <f>Table2[[#This Row],[Quantity]]*Table2[[#This Row],[Cost]]</f>
        <v>271872</v>
      </c>
      <c r="J665">
        <f>Table2[[#This Row],[Quantity]]*Table2[[#This Row],[Price]]</f>
        <v>480024</v>
      </c>
      <c r="K665">
        <f>IF(Table2[[#This Row],[Quantity]]&lt;1000,0,IF(Table2[[#This Row],[Quantity]]&gt;1000,Table2[[#This Row],[Quantity]]*15%,IF(Table2[[#This Row],[Quantity]]&gt;1500,Table2[[#This Row],[Quantity]]*20%,Table2[[#This Row],[Quantity]]*25%)))</f>
        <v>212.4</v>
      </c>
      <c r="L665" s="38">
        <f>Table2[[#This Row],[Total Cost]]-Table2[[#This Row],[Discount]]</f>
        <v>271659.59999999998</v>
      </c>
      <c r="M665" s="38">
        <f>Table2[[#This Row],[Total Revenue ]]-Table2[[#This Row],[Discount Amount]]</f>
        <v>208364.40000000002</v>
      </c>
      <c r="N665" s="38" t="str">
        <f>IF(Table2[[#This Row],[Profit/Loss]]&gt;0,"Profit","Loss")</f>
        <v>Profit</v>
      </c>
    </row>
    <row r="666" spans="1:14" x14ac:dyDescent="0.25">
      <c r="A666">
        <v>665</v>
      </c>
      <c r="B666" t="s">
        <v>855</v>
      </c>
      <c r="C666">
        <v>77</v>
      </c>
      <c r="D6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66" t="s">
        <v>190</v>
      </c>
      <c r="F666">
        <v>1039</v>
      </c>
      <c r="G666">
        <v>183</v>
      </c>
      <c r="H666">
        <v>487</v>
      </c>
      <c r="I666">
        <f>Table2[[#This Row],[Quantity]]*Table2[[#This Row],[Cost]]</f>
        <v>190137</v>
      </c>
      <c r="J666">
        <f>Table2[[#This Row],[Quantity]]*Table2[[#This Row],[Price]]</f>
        <v>505993</v>
      </c>
      <c r="K666">
        <f>IF(Table2[[#This Row],[Quantity]]&lt;1000,0,IF(Table2[[#This Row],[Quantity]]&gt;1000,Table2[[#This Row],[Quantity]]*15%,IF(Table2[[#This Row],[Quantity]]&gt;1500,Table2[[#This Row],[Quantity]]*20%,Table2[[#This Row],[Quantity]]*25%)))</f>
        <v>155.85</v>
      </c>
      <c r="L666" s="38">
        <f>Table2[[#This Row],[Total Cost]]-Table2[[#This Row],[Discount]]</f>
        <v>189981.15</v>
      </c>
      <c r="M666" s="38">
        <f>Table2[[#This Row],[Total Revenue ]]-Table2[[#This Row],[Discount Amount]]</f>
        <v>316011.84999999998</v>
      </c>
      <c r="N666" s="38" t="str">
        <f>IF(Table2[[#This Row],[Profit/Loss]]&gt;0,"Profit","Loss")</f>
        <v>Profit</v>
      </c>
    </row>
    <row r="667" spans="1:14" x14ac:dyDescent="0.25">
      <c r="A667">
        <v>666</v>
      </c>
      <c r="B667" t="s">
        <v>856</v>
      </c>
      <c r="C667">
        <v>64</v>
      </c>
      <c r="D6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67" t="s">
        <v>190</v>
      </c>
      <c r="F667">
        <v>1471</v>
      </c>
      <c r="G667">
        <v>373</v>
      </c>
      <c r="H667">
        <v>390</v>
      </c>
      <c r="I667">
        <f>Table2[[#This Row],[Quantity]]*Table2[[#This Row],[Cost]]</f>
        <v>548683</v>
      </c>
      <c r="J667">
        <f>Table2[[#This Row],[Quantity]]*Table2[[#This Row],[Price]]</f>
        <v>573690</v>
      </c>
      <c r="K667">
        <f>IF(Table2[[#This Row],[Quantity]]&lt;1000,0,IF(Table2[[#This Row],[Quantity]]&gt;1000,Table2[[#This Row],[Quantity]]*15%,IF(Table2[[#This Row],[Quantity]]&gt;1500,Table2[[#This Row],[Quantity]]*20%,Table2[[#This Row],[Quantity]]*25%)))</f>
        <v>220.65</v>
      </c>
      <c r="L667" s="38">
        <f>Table2[[#This Row],[Total Cost]]-Table2[[#This Row],[Discount]]</f>
        <v>548462.35</v>
      </c>
      <c r="M667" s="38">
        <f>Table2[[#This Row],[Total Revenue ]]-Table2[[#This Row],[Discount Amount]]</f>
        <v>25227.650000000023</v>
      </c>
      <c r="N667" s="38" t="str">
        <f>IF(Table2[[#This Row],[Profit/Loss]]&gt;0,"Profit","Loss")</f>
        <v>Profit</v>
      </c>
    </row>
    <row r="668" spans="1:14" x14ac:dyDescent="0.25">
      <c r="A668">
        <v>667</v>
      </c>
      <c r="B668" t="s">
        <v>857</v>
      </c>
      <c r="C668">
        <v>51</v>
      </c>
      <c r="D6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68" t="s">
        <v>190</v>
      </c>
      <c r="F668">
        <v>1751</v>
      </c>
      <c r="G668">
        <v>347</v>
      </c>
      <c r="H668">
        <v>502</v>
      </c>
      <c r="I668">
        <f>Table2[[#This Row],[Quantity]]*Table2[[#This Row],[Cost]]</f>
        <v>607597</v>
      </c>
      <c r="J668">
        <f>Table2[[#This Row],[Quantity]]*Table2[[#This Row],[Price]]</f>
        <v>879002</v>
      </c>
      <c r="K668">
        <f>IF(Table2[[#This Row],[Quantity]]&lt;1000,0,IF(Table2[[#This Row],[Quantity]]&gt;1000,Table2[[#This Row],[Quantity]]*15%,IF(Table2[[#This Row],[Quantity]]&gt;1500,Table2[[#This Row],[Quantity]]*20%,Table2[[#This Row],[Quantity]]*25%)))</f>
        <v>262.64999999999998</v>
      </c>
      <c r="L668" s="38">
        <f>Table2[[#This Row],[Total Cost]]-Table2[[#This Row],[Discount]]</f>
        <v>607334.35</v>
      </c>
      <c r="M668" s="38">
        <f>Table2[[#This Row],[Total Revenue ]]-Table2[[#This Row],[Discount Amount]]</f>
        <v>271667.65000000002</v>
      </c>
      <c r="N668" s="38" t="str">
        <f>IF(Table2[[#This Row],[Profit/Loss]]&gt;0,"Profit","Loss")</f>
        <v>Profit</v>
      </c>
    </row>
    <row r="669" spans="1:14" x14ac:dyDescent="0.25">
      <c r="A669">
        <v>668</v>
      </c>
      <c r="B669" t="s">
        <v>858</v>
      </c>
      <c r="C669">
        <v>48</v>
      </c>
      <c r="D6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69" t="s">
        <v>190</v>
      </c>
      <c r="F669">
        <v>1508</v>
      </c>
      <c r="G669">
        <v>360</v>
      </c>
      <c r="H669">
        <v>267</v>
      </c>
      <c r="I669">
        <f>Table2[[#This Row],[Quantity]]*Table2[[#This Row],[Cost]]</f>
        <v>542880</v>
      </c>
      <c r="J669">
        <f>Table2[[#This Row],[Quantity]]*Table2[[#This Row],[Price]]</f>
        <v>402636</v>
      </c>
      <c r="K669">
        <f>IF(Table2[[#This Row],[Quantity]]&lt;1000,0,IF(Table2[[#This Row],[Quantity]]&gt;1000,Table2[[#This Row],[Quantity]]*15%,IF(Table2[[#This Row],[Quantity]]&gt;1500,Table2[[#This Row],[Quantity]]*20%,Table2[[#This Row],[Quantity]]*25%)))</f>
        <v>226.2</v>
      </c>
      <c r="L669" s="38">
        <f>Table2[[#This Row],[Total Cost]]-Table2[[#This Row],[Discount]]</f>
        <v>542653.80000000005</v>
      </c>
      <c r="M669" s="38">
        <f>Table2[[#This Row],[Total Revenue ]]-Table2[[#This Row],[Discount Amount]]</f>
        <v>-140017.80000000005</v>
      </c>
      <c r="N669" s="38" t="str">
        <f>IF(Table2[[#This Row],[Profit/Loss]]&gt;0,"Profit","Loss")</f>
        <v>Loss</v>
      </c>
    </row>
    <row r="670" spans="1:14" x14ac:dyDescent="0.25">
      <c r="A670">
        <v>669</v>
      </c>
      <c r="B670" t="s">
        <v>859</v>
      </c>
      <c r="C670">
        <v>58</v>
      </c>
      <c r="D6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70" t="s">
        <v>192</v>
      </c>
      <c r="F670">
        <v>1241</v>
      </c>
      <c r="G670">
        <v>380</v>
      </c>
      <c r="H670">
        <v>537</v>
      </c>
      <c r="I670">
        <f>Table2[[#This Row],[Quantity]]*Table2[[#This Row],[Cost]]</f>
        <v>471580</v>
      </c>
      <c r="J670">
        <f>Table2[[#This Row],[Quantity]]*Table2[[#This Row],[Price]]</f>
        <v>666417</v>
      </c>
      <c r="K670">
        <f>IF(Table2[[#This Row],[Quantity]]&lt;1000,0,IF(Table2[[#This Row],[Quantity]]&gt;1000,Table2[[#This Row],[Quantity]]*15%,IF(Table2[[#This Row],[Quantity]]&gt;1500,Table2[[#This Row],[Quantity]]*20%,Table2[[#This Row],[Quantity]]*25%)))</f>
        <v>186.15</v>
      </c>
      <c r="L670" s="38">
        <f>Table2[[#This Row],[Total Cost]]-Table2[[#This Row],[Discount]]</f>
        <v>471393.85</v>
      </c>
      <c r="M670" s="38">
        <f>Table2[[#This Row],[Total Revenue ]]-Table2[[#This Row],[Discount Amount]]</f>
        <v>195023.15000000002</v>
      </c>
      <c r="N670" s="38" t="str">
        <f>IF(Table2[[#This Row],[Profit/Loss]]&gt;0,"Profit","Loss")</f>
        <v>Profit</v>
      </c>
    </row>
    <row r="671" spans="1:14" x14ac:dyDescent="0.25">
      <c r="A671">
        <v>670</v>
      </c>
      <c r="B671" t="s">
        <v>860</v>
      </c>
      <c r="C671">
        <v>61</v>
      </c>
      <c r="D6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71" t="s">
        <v>190</v>
      </c>
      <c r="F671">
        <v>2100</v>
      </c>
      <c r="G671">
        <v>249</v>
      </c>
      <c r="H671">
        <v>205</v>
      </c>
      <c r="I671">
        <f>Table2[[#This Row],[Quantity]]*Table2[[#This Row],[Cost]]</f>
        <v>522900</v>
      </c>
      <c r="J671">
        <f>Table2[[#This Row],[Quantity]]*Table2[[#This Row],[Price]]</f>
        <v>430500</v>
      </c>
      <c r="K671">
        <f>IF(Table2[[#This Row],[Quantity]]&lt;1000,0,IF(Table2[[#This Row],[Quantity]]&gt;1000,Table2[[#This Row],[Quantity]]*15%,IF(Table2[[#This Row],[Quantity]]&gt;1500,Table2[[#This Row],[Quantity]]*20%,Table2[[#This Row],[Quantity]]*25%)))</f>
        <v>315</v>
      </c>
      <c r="L671" s="38">
        <f>Table2[[#This Row],[Total Cost]]-Table2[[#This Row],[Discount]]</f>
        <v>522585</v>
      </c>
      <c r="M671" s="38">
        <f>Table2[[#This Row],[Total Revenue ]]-Table2[[#This Row],[Discount Amount]]</f>
        <v>-92085</v>
      </c>
      <c r="N671" s="38" t="str">
        <f>IF(Table2[[#This Row],[Profit/Loss]]&gt;0,"Profit","Loss")</f>
        <v>Loss</v>
      </c>
    </row>
    <row r="672" spans="1:14" x14ac:dyDescent="0.25">
      <c r="A672">
        <v>671</v>
      </c>
      <c r="B672" t="s">
        <v>861</v>
      </c>
      <c r="C672">
        <v>45</v>
      </c>
      <c r="D6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72" t="s">
        <v>190</v>
      </c>
      <c r="F672">
        <v>2235</v>
      </c>
      <c r="G672">
        <v>367</v>
      </c>
      <c r="H672">
        <v>505</v>
      </c>
      <c r="I672">
        <f>Table2[[#This Row],[Quantity]]*Table2[[#This Row],[Cost]]</f>
        <v>820245</v>
      </c>
      <c r="J672">
        <f>Table2[[#This Row],[Quantity]]*Table2[[#This Row],[Price]]</f>
        <v>1128675</v>
      </c>
      <c r="K672">
        <f>IF(Table2[[#This Row],[Quantity]]&lt;1000,0,IF(Table2[[#This Row],[Quantity]]&gt;1000,Table2[[#This Row],[Quantity]]*15%,IF(Table2[[#This Row],[Quantity]]&gt;1500,Table2[[#This Row],[Quantity]]*20%,Table2[[#This Row],[Quantity]]*25%)))</f>
        <v>335.25</v>
      </c>
      <c r="L672" s="38">
        <f>Table2[[#This Row],[Total Cost]]-Table2[[#This Row],[Discount]]</f>
        <v>819909.75</v>
      </c>
      <c r="M672" s="38">
        <f>Table2[[#This Row],[Total Revenue ]]-Table2[[#This Row],[Discount Amount]]</f>
        <v>308765.25</v>
      </c>
      <c r="N672" s="38" t="str">
        <f>IF(Table2[[#This Row],[Profit/Loss]]&gt;0,"Profit","Loss")</f>
        <v>Profit</v>
      </c>
    </row>
    <row r="673" spans="1:14" x14ac:dyDescent="0.25">
      <c r="A673">
        <v>672</v>
      </c>
      <c r="B673" t="s">
        <v>862</v>
      </c>
      <c r="C673">
        <v>15</v>
      </c>
      <c r="D6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73" t="s">
        <v>190</v>
      </c>
      <c r="F673">
        <v>2361</v>
      </c>
      <c r="G673">
        <v>130</v>
      </c>
      <c r="H673">
        <v>332</v>
      </c>
      <c r="I673">
        <f>Table2[[#This Row],[Quantity]]*Table2[[#This Row],[Cost]]</f>
        <v>306930</v>
      </c>
      <c r="J673">
        <f>Table2[[#This Row],[Quantity]]*Table2[[#This Row],[Price]]</f>
        <v>783852</v>
      </c>
      <c r="K673">
        <f>IF(Table2[[#This Row],[Quantity]]&lt;1000,0,IF(Table2[[#This Row],[Quantity]]&gt;1000,Table2[[#This Row],[Quantity]]*15%,IF(Table2[[#This Row],[Quantity]]&gt;1500,Table2[[#This Row],[Quantity]]*20%,Table2[[#This Row],[Quantity]]*25%)))</f>
        <v>354.15</v>
      </c>
      <c r="L673" s="38">
        <f>Table2[[#This Row],[Total Cost]]-Table2[[#This Row],[Discount]]</f>
        <v>306575.84999999998</v>
      </c>
      <c r="M673" s="38">
        <f>Table2[[#This Row],[Total Revenue ]]-Table2[[#This Row],[Discount Amount]]</f>
        <v>477276.15</v>
      </c>
      <c r="N673" s="38" t="str">
        <f>IF(Table2[[#This Row],[Profit/Loss]]&gt;0,"Profit","Loss")</f>
        <v>Profit</v>
      </c>
    </row>
    <row r="674" spans="1:14" x14ac:dyDescent="0.25">
      <c r="A674">
        <v>673</v>
      </c>
      <c r="B674" t="s">
        <v>863</v>
      </c>
      <c r="C674">
        <v>17</v>
      </c>
      <c r="D6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74" t="s">
        <v>190</v>
      </c>
      <c r="F674">
        <v>1418</v>
      </c>
      <c r="G674">
        <v>346</v>
      </c>
      <c r="H674">
        <v>209</v>
      </c>
      <c r="I674">
        <f>Table2[[#This Row],[Quantity]]*Table2[[#This Row],[Cost]]</f>
        <v>490628</v>
      </c>
      <c r="J674">
        <f>Table2[[#This Row],[Quantity]]*Table2[[#This Row],[Price]]</f>
        <v>296362</v>
      </c>
      <c r="K674">
        <f>IF(Table2[[#This Row],[Quantity]]&lt;1000,0,IF(Table2[[#This Row],[Quantity]]&gt;1000,Table2[[#This Row],[Quantity]]*15%,IF(Table2[[#This Row],[Quantity]]&gt;1500,Table2[[#This Row],[Quantity]]*20%,Table2[[#This Row],[Quantity]]*25%)))</f>
        <v>212.7</v>
      </c>
      <c r="L674" s="38">
        <f>Table2[[#This Row],[Total Cost]]-Table2[[#This Row],[Discount]]</f>
        <v>490415.3</v>
      </c>
      <c r="M674" s="38">
        <f>Table2[[#This Row],[Total Revenue ]]-Table2[[#This Row],[Discount Amount]]</f>
        <v>-194053.3</v>
      </c>
      <c r="N674" s="38" t="str">
        <f>IF(Table2[[#This Row],[Profit/Loss]]&gt;0,"Profit","Loss")</f>
        <v>Loss</v>
      </c>
    </row>
    <row r="675" spans="1:14" x14ac:dyDescent="0.25">
      <c r="A675">
        <v>674</v>
      </c>
      <c r="B675" t="s">
        <v>864</v>
      </c>
      <c r="C675">
        <v>16</v>
      </c>
      <c r="D6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75" t="s">
        <v>192</v>
      </c>
      <c r="F675">
        <v>1776</v>
      </c>
      <c r="G675">
        <v>310</v>
      </c>
      <c r="H675">
        <v>459</v>
      </c>
      <c r="I675">
        <f>Table2[[#This Row],[Quantity]]*Table2[[#This Row],[Cost]]</f>
        <v>550560</v>
      </c>
      <c r="J675">
        <f>Table2[[#This Row],[Quantity]]*Table2[[#This Row],[Price]]</f>
        <v>815184</v>
      </c>
      <c r="K675">
        <f>IF(Table2[[#This Row],[Quantity]]&lt;1000,0,IF(Table2[[#This Row],[Quantity]]&gt;1000,Table2[[#This Row],[Quantity]]*15%,IF(Table2[[#This Row],[Quantity]]&gt;1500,Table2[[#This Row],[Quantity]]*20%,Table2[[#This Row],[Quantity]]*25%)))</f>
        <v>266.39999999999998</v>
      </c>
      <c r="L675" s="38">
        <f>Table2[[#This Row],[Total Cost]]-Table2[[#This Row],[Discount]]</f>
        <v>550293.6</v>
      </c>
      <c r="M675" s="38">
        <f>Table2[[#This Row],[Total Revenue ]]-Table2[[#This Row],[Discount Amount]]</f>
        <v>264890.40000000002</v>
      </c>
      <c r="N675" s="38" t="str">
        <f>IF(Table2[[#This Row],[Profit/Loss]]&gt;0,"Profit","Loss")</f>
        <v>Profit</v>
      </c>
    </row>
    <row r="676" spans="1:14" x14ac:dyDescent="0.25">
      <c r="A676">
        <v>675</v>
      </c>
      <c r="B676" t="s">
        <v>865</v>
      </c>
      <c r="C676">
        <v>63</v>
      </c>
      <c r="D6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76" t="s">
        <v>190</v>
      </c>
      <c r="F676">
        <v>1400</v>
      </c>
      <c r="G676">
        <v>327</v>
      </c>
      <c r="H676">
        <v>397</v>
      </c>
      <c r="I676">
        <f>Table2[[#This Row],[Quantity]]*Table2[[#This Row],[Cost]]</f>
        <v>457800</v>
      </c>
      <c r="J676">
        <f>Table2[[#This Row],[Quantity]]*Table2[[#This Row],[Price]]</f>
        <v>555800</v>
      </c>
      <c r="K676">
        <f>IF(Table2[[#This Row],[Quantity]]&lt;1000,0,IF(Table2[[#This Row],[Quantity]]&gt;1000,Table2[[#This Row],[Quantity]]*15%,IF(Table2[[#This Row],[Quantity]]&gt;1500,Table2[[#This Row],[Quantity]]*20%,Table2[[#This Row],[Quantity]]*25%)))</f>
        <v>210</v>
      </c>
      <c r="L676" s="38">
        <f>Table2[[#This Row],[Total Cost]]-Table2[[#This Row],[Discount]]</f>
        <v>457590</v>
      </c>
      <c r="M676" s="38">
        <f>Table2[[#This Row],[Total Revenue ]]-Table2[[#This Row],[Discount Amount]]</f>
        <v>98210</v>
      </c>
      <c r="N676" s="38" t="str">
        <f>IF(Table2[[#This Row],[Profit/Loss]]&gt;0,"Profit","Loss")</f>
        <v>Profit</v>
      </c>
    </row>
    <row r="677" spans="1:14" x14ac:dyDescent="0.25">
      <c r="A677">
        <v>676</v>
      </c>
      <c r="B677" t="s">
        <v>866</v>
      </c>
      <c r="C677">
        <v>16</v>
      </c>
      <c r="D6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77" t="s">
        <v>192</v>
      </c>
      <c r="F677">
        <v>1348</v>
      </c>
      <c r="G677">
        <v>288</v>
      </c>
      <c r="H677">
        <v>416</v>
      </c>
      <c r="I677">
        <f>Table2[[#This Row],[Quantity]]*Table2[[#This Row],[Cost]]</f>
        <v>388224</v>
      </c>
      <c r="J677">
        <f>Table2[[#This Row],[Quantity]]*Table2[[#This Row],[Price]]</f>
        <v>560768</v>
      </c>
      <c r="K677">
        <f>IF(Table2[[#This Row],[Quantity]]&lt;1000,0,IF(Table2[[#This Row],[Quantity]]&gt;1000,Table2[[#This Row],[Quantity]]*15%,IF(Table2[[#This Row],[Quantity]]&gt;1500,Table2[[#This Row],[Quantity]]*20%,Table2[[#This Row],[Quantity]]*25%)))</f>
        <v>202.2</v>
      </c>
      <c r="L677" s="38">
        <f>Table2[[#This Row],[Total Cost]]-Table2[[#This Row],[Discount]]</f>
        <v>388021.8</v>
      </c>
      <c r="M677" s="38">
        <f>Table2[[#This Row],[Total Revenue ]]-Table2[[#This Row],[Discount Amount]]</f>
        <v>172746.2</v>
      </c>
      <c r="N677" s="38" t="str">
        <f>IF(Table2[[#This Row],[Profit/Loss]]&gt;0,"Profit","Loss")</f>
        <v>Profit</v>
      </c>
    </row>
    <row r="678" spans="1:14" x14ac:dyDescent="0.25">
      <c r="A678">
        <v>677</v>
      </c>
      <c r="B678" t="s">
        <v>867</v>
      </c>
      <c r="C678">
        <v>27</v>
      </c>
      <c r="D6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78" t="s">
        <v>190</v>
      </c>
      <c r="F678">
        <v>1863</v>
      </c>
      <c r="G678">
        <v>397</v>
      </c>
      <c r="H678">
        <v>535</v>
      </c>
      <c r="I678">
        <f>Table2[[#This Row],[Quantity]]*Table2[[#This Row],[Cost]]</f>
        <v>739611</v>
      </c>
      <c r="J678">
        <f>Table2[[#This Row],[Quantity]]*Table2[[#This Row],[Price]]</f>
        <v>996705</v>
      </c>
      <c r="K678">
        <f>IF(Table2[[#This Row],[Quantity]]&lt;1000,0,IF(Table2[[#This Row],[Quantity]]&gt;1000,Table2[[#This Row],[Quantity]]*15%,IF(Table2[[#This Row],[Quantity]]&gt;1500,Table2[[#This Row],[Quantity]]*20%,Table2[[#This Row],[Quantity]]*25%)))</f>
        <v>279.45</v>
      </c>
      <c r="L678" s="38">
        <f>Table2[[#This Row],[Total Cost]]-Table2[[#This Row],[Discount]]</f>
        <v>739331.55</v>
      </c>
      <c r="M678" s="38">
        <f>Table2[[#This Row],[Total Revenue ]]-Table2[[#This Row],[Discount Amount]]</f>
        <v>257373.44999999995</v>
      </c>
      <c r="N678" s="38" t="str">
        <f>IF(Table2[[#This Row],[Profit/Loss]]&gt;0,"Profit","Loss")</f>
        <v>Profit</v>
      </c>
    </row>
    <row r="679" spans="1:14" x14ac:dyDescent="0.25">
      <c r="A679">
        <v>678</v>
      </c>
      <c r="B679" t="s">
        <v>868</v>
      </c>
      <c r="C679">
        <v>77</v>
      </c>
      <c r="D6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79" t="s">
        <v>192</v>
      </c>
      <c r="F679">
        <v>2418</v>
      </c>
      <c r="G679">
        <v>226</v>
      </c>
      <c r="H679">
        <v>205</v>
      </c>
      <c r="I679">
        <f>Table2[[#This Row],[Quantity]]*Table2[[#This Row],[Cost]]</f>
        <v>546468</v>
      </c>
      <c r="J679">
        <f>Table2[[#This Row],[Quantity]]*Table2[[#This Row],[Price]]</f>
        <v>495690</v>
      </c>
      <c r="K679">
        <f>IF(Table2[[#This Row],[Quantity]]&lt;1000,0,IF(Table2[[#This Row],[Quantity]]&gt;1000,Table2[[#This Row],[Quantity]]*15%,IF(Table2[[#This Row],[Quantity]]&gt;1500,Table2[[#This Row],[Quantity]]*20%,Table2[[#This Row],[Quantity]]*25%)))</f>
        <v>362.7</v>
      </c>
      <c r="L679" s="38">
        <f>Table2[[#This Row],[Total Cost]]-Table2[[#This Row],[Discount]]</f>
        <v>546105.30000000005</v>
      </c>
      <c r="M679" s="38">
        <f>Table2[[#This Row],[Total Revenue ]]-Table2[[#This Row],[Discount Amount]]</f>
        <v>-50415.300000000047</v>
      </c>
      <c r="N679" s="38" t="str">
        <f>IF(Table2[[#This Row],[Profit/Loss]]&gt;0,"Profit","Loss")</f>
        <v>Loss</v>
      </c>
    </row>
    <row r="680" spans="1:14" x14ac:dyDescent="0.25">
      <c r="A680">
        <v>679</v>
      </c>
      <c r="B680" t="s">
        <v>869</v>
      </c>
      <c r="C680">
        <v>71</v>
      </c>
      <c r="D6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80" t="s">
        <v>192</v>
      </c>
      <c r="F680">
        <v>1661</v>
      </c>
      <c r="G680">
        <v>258</v>
      </c>
      <c r="H680">
        <v>454</v>
      </c>
      <c r="I680">
        <f>Table2[[#This Row],[Quantity]]*Table2[[#This Row],[Cost]]</f>
        <v>428538</v>
      </c>
      <c r="J680">
        <f>Table2[[#This Row],[Quantity]]*Table2[[#This Row],[Price]]</f>
        <v>754094</v>
      </c>
      <c r="K680">
        <f>IF(Table2[[#This Row],[Quantity]]&lt;1000,0,IF(Table2[[#This Row],[Quantity]]&gt;1000,Table2[[#This Row],[Quantity]]*15%,IF(Table2[[#This Row],[Quantity]]&gt;1500,Table2[[#This Row],[Quantity]]*20%,Table2[[#This Row],[Quantity]]*25%)))</f>
        <v>249.14999999999998</v>
      </c>
      <c r="L680" s="38">
        <f>Table2[[#This Row],[Total Cost]]-Table2[[#This Row],[Discount]]</f>
        <v>428288.85</v>
      </c>
      <c r="M680" s="38">
        <f>Table2[[#This Row],[Total Revenue ]]-Table2[[#This Row],[Discount Amount]]</f>
        <v>325805.15000000002</v>
      </c>
      <c r="N680" s="38" t="str">
        <f>IF(Table2[[#This Row],[Profit/Loss]]&gt;0,"Profit","Loss")</f>
        <v>Profit</v>
      </c>
    </row>
    <row r="681" spans="1:14" x14ac:dyDescent="0.25">
      <c r="A681">
        <v>680</v>
      </c>
      <c r="B681" t="s">
        <v>870</v>
      </c>
      <c r="C681">
        <v>56</v>
      </c>
      <c r="D6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81" t="s">
        <v>192</v>
      </c>
      <c r="F681">
        <v>1135</v>
      </c>
      <c r="G681">
        <v>179</v>
      </c>
      <c r="H681">
        <v>356</v>
      </c>
      <c r="I681">
        <f>Table2[[#This Row],[Quantity]]*Table2[[#This Row],[Cost]]</f>
        <v>203165</v>
      </c>
      <c r="J681">
        <f>Table2[[#This Row],[Quantity]]*Table2[[#This Row],[Price]]</f>
        <v>404060</v>
      </c>
      <c r="K681">
        <f>IF(Table2[[#This Row],[Quantity]]&lt;1000,0,IF(Table2[[#This Row],[Quantity]]&gt;1000,Table2[[#This Row],[Quantity]]*15%,IF(Table2[[#This Row],[Quantity]]&gt;1500,Table2[[#This Row],[Quantity]]*20%,Table2[[#This Row],[Quantity]]*25%)))</f>
        <v>170.25</v>
      </c>
      <c r="L681" s="38">
        <f>Table2[[#This Row],[Total Cost]]-Table2[[#This Row],[Discount]]</f>
        <v>202994.75</v>
      </c>
      <c r="M681" s="38">
        <f>Table2[[#This Row],[Total Revenue ]]-Table2[[#This Row],[Discount Amount]]</f>
        <v>201065.25</v>
      </c>
      <c r="N681" s="38" t="str">
        <f>IF(Table2[[#This Row],[Profit/Loss]]&gt;0,"Profit","Loss")</f>
        <v>Profit</v>
      </c>
    </row>
    <row r="682" spans="1:14" x14ac:dyDescent="0.25">
      <c r="A682">
        <v>681</v>
      </c>
      <c r="B682" t="s">
        <v>871</v>
      </c>
      <c r="C682">
        <v>50</v>
      </c>
      <c r="D6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82" t="s">
        <v>190</v>
      </c>
      <c r="F682">
        <v>1427</v>
      </c>
      <c r="G682">
        <v>121</v>
      </c>
      <c r="H682">
        <v>281</v>
      </c>
      <c r="I682">
        <f>Table2[[#This Row],[Quantity]]*Table2[[#This Row],[Cost]]</f>
        <v>172667</v>
      </c>
      <c r="J682">
        <f>Table2[[#This Row],[Quantity]]*Table2[[#This Row],[Price]]</f>
        <v>400987</v>
      </c>
      <c r="K682">
        <f>IF(Table2[[#This Row],[Quantity]]&lt;1000,0,IF(Table2[[#This Row],[Quantity]]&gt;1000,Table2[[#This Row],[Quantity]]*15%,IF(Table2[[#This Row],[Quantity]]&gt;1500,Table2[[#This Row],[Quantity]]*20%,Table2[[#This Row],[Quantity]]*25%)))</f>
        <v>214.04999999999998</v>
      </c>
      <c r="L682" s="38">
        <f>Table2[[#This Row],[Total Cost]]-Table2[[#This Row],[Discount]]</f>
        <v>172452.95</v>
      </c>
      <c r="M682" s="38">
        <f>Table2[[#This Row],[Total Revenue ]]-Table2[[#This Row],[Discount Amount]]</f>
        <v>228534.05</v>
      </c>
      <c r="N682" s="38" t="str">
        <f>IF(Table2[[#This Row],[Profit/Loss]]&gt;0,"Profit","Loss")</f>
        <v>Profit</v>
      </c>
    </row>
    <row r="683" spans="1:14" x14ac:dyDescent="0.25">
      <c r="A683">
        <v>682</v>
      </c>
      <c r="B683" t="s">
        <v>872</v>
      </c>
      <c r="C683">
        <v>68</v>
      </c>
      <c r="D6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83" t="s">
        <v>192</v>
      </c>
      <c r="F683">
        <v>2471</v>
      </c>
      <c r="G683">
        <v>128</v>
      </c>
      <c r="H683">
        <v>469</v>
      </c>
      <c r="I683">
        <f>Table2[[#This Row],[Quantity]]*Table2[[#This Row],[Cost]]</f>
        <v>316288</v>
      </c>
      <c r="J683">
        <f>Table2[[#This Row],[Quantity]]*Table2[[#This Row],[Price]]</f>
        <v>1158899</v>
      </c>
      <c r="K683">
        <f>IF(Table2[[#This Row],[Quantity]]&lt;1000,0,IF(Table2[[#This Row],[Quantity]]&gt;1000,Table2[[#This Row],[Quantity]]*15%,IF(Table2[[#This Row],[Quantity]]&gt;1500,Table2[[#This Row],[Quantity]]*20%,Table2[[#This Row],[Quantity]]*25%)))</f>
        <v>370.65</v>
      </c>
      <c r="L683" s="38">
        <f>Table2[[#This Row],[Total Cost]]-Table2[[#This Row],[Discount]]</f>
        <v>315917.34999999998</v>
      </c>
      <c r="M683" s="38">
        <f>Table2[[#This Row],[Total Revenue ]]-Table2[[#This Row],[Discount Amount]]</f>
        <v>842981.65</v>
      </c>
      <c r="N683" s="38" t="str">
        <f>IF(Table2[[#This Row],[Profit/Loss]]&gt;0,"Profit","Loss")</f>
        <v>Profit</v>
      </c>
    </row>
    <row r="684" spans="1:14" x14ac:dyDescent="0.25">
      <c r="A684">
        <v>683</v>
      </c>
      <c r="B684" t="s">
        <v>873</v>
      </c>
      <c r="C684">
        <v>15</v>
      </c>
      <c r="D6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84" t="s">
        <v>192</v>
      </c>
      <c r="F684">
        <v>2022</v>
      </c>
      <c r="G684">
        <v>380</v>
      </c>
      <c r="H684">
        <v>308</v>
      </c>
      <c r="I684">
        <f>Table2[[#This Row],[Quantity]]*Table2[[#This Row],[Cost]]</f>
        <v>768360</v>
      </c>
      <c r="J684">
        <f>Table2[[#This Row],[Quantity]]*Table2[[#This Row],[Price]]</f>
        <v>622776</v>
      </c>
      <c r="K684">
        <f>IF(Table2[[#This Row],[Quantity]]&lt;1000,0,IF(Table2[[#This Row],[Quantity]]&gt;1000,Table2[[#This Row],[Quantity]]*15%,IF(Table2[[#This Row],[Quantity]]&gt;1500,Table2[[#This Row],[Quantity]]*20%,Table2[[#This Row],[Quantity]]*25%)))</f>
        <v>303.3</v>
      </c>
      <c r="L684" s="38">
        <f>Table2[[#This Row],[Total Cost]]-Table2[[#This Row],[Discount]]</f>
        <v>768056.7</v>
      </c>
      <c r="M684" s="38">
        <f>Table2[[#This Row],[Total Revenue ]]-Table2[[#This Row],[Discount Amount]]</f>
        <v>-145280.69999999995</v>
      </c>
      <c r="N684" s="38" t="str">
        <f>IF(Table2[[#This Row],[Profit/Loss]]&gt;0,"Profit","Loss")</f>
        <v>Loss</v>
      </c>
    </row>
    <row r="685" spans="1:14" x14ac:dyDescent="0.25">
      <c r="A685">
        <v>684</v>
      </c>
      <c r="B685" t="s">
        <v>874</v>
      </c>
      <c r="C685">
        <v>62</v>
      </c>
      <c r="D6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85" t="s">
        <v>192</v>
      </c>
      <c r="F685">
        <v>2161</v>
      </c>
      <c r="G685">
        <v>309</v>
      </c>
      <c r="H685">
        <v>472</v>
      </c>
      <c r="I685">
        <f>Table2[[#This Row],[Quantity]]*Table2[[#This Row],[Cost]]</f>
        <v>667749</v>
      </c>
      <c r="J685">
        <f>Table2[[#This Row],[Quantity]]*Table2[[#This Row],[Price]]</f>
        <v>1019992</v>
      </c>
      <c r="K685">
        <f>IF(Table2[[#This Row],[Quantity]]&lt;1000,0,IF(Table2[[#This Row],[Quantity]]&gt;1000,Table2[[#This Row],[Quantity]]*15%,IF(Table2[[#This Row],[Quantity]]&gt;1500,Table2[[#This Row],[Quantity]]*20%,Table2[[#This Row],[Quantity]]*25%)))</f>
        <v>324.14999999999998</v>
      </c>
      <c r="L685" s="38">
        <f>Table2[[#This Row],[Total Cost]]-Table2[[#This Row],[Discount]]</f>
        <v>667424.85</v>
      </c>
      <c r="M685" s="38">
        <f>Table2[[#This Row],[Total Revenue ]]-Table2[[#This Row],[Discount Amount]]</f>
        <v>352567.15</v>
      </c>
      <c r="N685" s="38" t="str">
        <f>IF(Table2[[#This Row],[Profit/Loss]]&gt;0,"Profit","Loss")</f>
        <v>Profit</v>
      </c>
    </row>
    <row r="686" spans="1:14" x14ac:dyDescent="0.25">
      <c r="A686">
        <v>685</v>
      </c>
      <c r="B686" t="s">
        <v>875</v>
      </c>
      <c r="C686">
        <v>80</v>
      </c>
      <c r="D6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86" t="s">
        <v>190</v>
      </c>
      <c r="F686">
        <v>1082</v>
      </c>
      <c r="G686">
        <v>286</v>
      </c>
      <c r="H686">
        <v>485</v>
      </c>
      <c r="I686">
        <f>Table2[[#This Row],[Quantity]]*Table2[[#This Row],[Cost]]</f>
        <v>309452</v>
      </c>
      <c r="J686">
        <f>Table2[[#This Row],[Quantity]]*Table2[[#This Row],[Price]]</f>
        <v>524770</v>
      </c>
      <c r="K686">
        <f>IF(Table2[[#This Row],[Quantity]]&lt;1000,0,IF(Table2[[#This Row],[Quantity]]&gt;1000,Table2[[#This Row],[Quantity]]*15%,IF(Table2[[#This Row],[Quantity]]&gt;1500,Table2[[#This Row],[Quantity]]*20%,Table2[[#This Row],[Quantity]]*25%)))</f>
        <v>162.29999999999998</v>
      </c>
      <c r="L686" s="38">
        <f>Table2[[#This Row],[Total Cost]]-Table2[[#This Row],[Discount]]</f>
        <v>309289.7</v>
      </c>
      <c r="M686" s="38">
        <f>Table2[[#This Row],[Total Revenue ]]-Table2[[#This Row],[Discount Amount]]</f>
        <v>215480.3</v>
      </c>
      <c r="N686" s="38" t="str">
        <f>IF(Table2[[#This Row],[Profit/Loss]]&gt;0,"Profit","Loss")</f>
        <v>Profit</v>
      </c>
    </row>
    <row r="687" spans="1:14" x14ac:dyDescent="0.25">
      <c r="A687">
        <v>686</v>
      </c>
      <c r="B687" t="s">
        <v>876</v>
      </c>
      <c r="C687">
        <v>62</v>
      </c>
      <c r="D6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87" t="s">
        <v>190</v>
      </c>
      <c r="F687">
        <v>2364</v>
      </c>
      <c r="G687">
        <v>192</v>
      </c>
      <c r="H687">
        <v>408</v>
      </c>
      <c r="I687">
        <f>Table2[[#This Row],[Quantity]]*Table2[[#This Row],[Cost]]</f>
        <v>453888</v>
      </c>
      <c r="J687">
        <f>Table2[[#This Row],[Quantity]]*Table2[[#This Row],[Price]]</f>
        <v>964512</v>
      </c>
      <c r="K687">
        <f>IF(Table2[[#This Row],[Quantity]]&lt;1000,0,IF(Table2[[#This Row],[Quantity]]&gt;1000,Table2[[#This Row],[Quantity]]*15%,IF(Table2[[#This Row],[Quantity]]&gt;1500,Table2[[#This Row],[Quantity]]*20%,Table2[[#This Row],[Quantity]]*25%)))</f>
        <v>354.59999999999997</v>
      </c>
      <c r="L687" s="38">
        <f>Table2[[#This Row],[Total Cost]]-Table2[[#This Row],[Discount]]</f>
        <v>453533.4</v>
      </c>
      <c r="M687" s="38">
        <f>Table2[[#This Row],[Total Revenue ]]-Table2[[#This Row],[Discount Amount]]</f>
        <v>510978.6</v>
      </c>
      <c r="N687" s="38" t="str">
        <f>IF(Table2[[#This Row],[Profit/Loss]]&gt;0,"Profit","Loss")</f>
        <v>Profit</v>
      </c>
    </row>
    <row r="688" spans="1:14" x14ac:dyDescent="0.25">
      <c r="A688">
        <v>687</v>
      </c>
      <c r="B688" t="s">
        <v>877</v>
      </c>
      <c r="C688">
        <v>76</v>
      </c>
      <c r="D6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688" t="s">
        <v>190</v>
      </c>
      <c r="F688">
        <v>2178</v>
      </c>
      <c r="G688">
        <v>251</v>
      </c>
      <c r="H688">
        <v>200</v>
      </c>
      <c r="I688">
        <f>Table2[[#This Row],[Quantity]]*Table2[[#This Row],[Cost]]</f>
        <v>546678</v>
      </c>
      <c r="J688">
        <f>Table2[[#This Row],[Quantity]]*Table2[[#This Row],[Price]]</f>
        <v>435600</v>
      </c>
      <c r="K688">
        <f>IF(Table2[[#This Row],[Quantity]]&lt;1000,0,IF(Table2[[#This Row],[Quantity]]&gt;1000,Table2[[#This Row],[Quantity]]*15%,IF(Table2[[#This Row],[Quantity]]&gt;1500,Table2[[#This Row],[Quantity]]*20%,Table2[[#This Row],[Quantity]]*25%)))</f>
        <v>326.7</v>
      </c>
      <c r="L688" s="38">
        <f>Table2[[#This Row],[Total Cost]]-Table2[[#This Row],[Discount]]</f>
        <v>546351.30000000005</v>
      </c>
      <c r="M688" s="38">
        <f>Table2[[#This Row],[Total Revenue ]]-Table2[[#This Row],[Discount Amount]]</f>
        <v>-110751.30000000005</v>
      </c>
      <c r="N688" s="38" t="str">
        <f>IF(Table2[[#This Row],[Profit/Loss]]&gt;0,"Profit","Loss")</f>
        <v>Loss</v>
      </c>
    </row>
    <row r="689" spans="1:14" x14ac:dyDescent="0.25">
      <c r="A689">
        <v>688</v>
      </c>
      <c r="B689" t="s">
        <v>878</v>
      </c>
      <c r="C689">
        <v>60</v>
      </c>
      <c r="D6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689" t="s">
        <v>192</v>
      </c>
      <c r="F689">
        <v>1620</v>
      </c>
      <c r="G689">
        <v>195</v>
      </c>
      <c r="H689">
        <v>214</v>
      </c>
      <c r="I689">
        <f>Table2[[#This Row],[Quantity]]*Table2[[#This Row],[Cost]]</f>
        <v>315900</v>
      </c>
      <c r="J689">
        <f>Table2[[#This Row],[Quantity]]*Table2[[#This Row],[Price]]</f>
        <v>346680</v>
      </c>
      <c r="K689">
        <f>IF(Table2[[#This Row],[Quantity]]&lt;1000,0,IF(Table2[[#This Row],[Quantity]]&gt;1000,Table2[[#This Row],[Quantity]]*15%,IF(Table2[[#This Row],[Quantity]]&gt;1500,Table2[[#This Row],[Quantity]]*20%,Table2[[#This Row],[Quantity]]*25%)))</f>
        <v>243</v>
      </c>
      <c r="L689" s="38">
        <f>Table2[[#This Row],[Total Cost]]-Table2[[#This Row],[Discount]]</f>
        <v>315657</v>
      </c>
      <c r="M689" s="38">
        <f>Table2[[#This Row],[Total Revenue ]]-Table2[[#This Row],[Discount Amount]]</f>
        <v>31023</v>
      </c>
      <c r="N689" s="38" t="str">
        <f>IF(Table2[[#This Row],[Profit/Loss]]&gt;0,"Profit","Loss")</f>
        <v>Profit</v>
      </c>
    </row>
    <row r="690" spans="1:14" x14ac:dyDescent="0.25">
      <c r="A690">
        <v>689</v>
      </c>
      <c r="B690" t="s">
        <v>879</v>
      </c>
      <c r="C690">
        <v>21</v>
      </c>
      <c r="D6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90" t="s">
        <v>190</v>
      </c>
      <c r="F690">
        <v>1438</v>
      </c>
      <c r="G690">
        <v>123</v>
      </c>
      <c r="H690">
        <v>549</v>
      </c>
      <c r="I690">
        <f>Table2[[#This Row],[Quantity]]*Table2[[#This Row],[Cost]]</f>
        <v>176874</v>
      </c>
      <c r="J690">
        <f>Table2[[#This Row],[Quantity]]*Table2[[#This Row],[Price]]</f>
        <v>789462</v>
      </c>
      <c r="K690">
        <f>IF(Table2[[#This Row],[Quantity]]&lt;1000,0,IF(Table2[[#This Row],[Quantity]]&gt;1000,Table2[[#This Row],[Quantity]]*15%,IF(Table2[[#This Row],[Quantity]]&gt;1500,Table2[[#This Row],[Quantity]]*20%,Table2[[#This Row],[Quantity]]*25%)))</f>
        <v>215.7</v>
      </c>
      <c r="L690" s="38">
        <f>Table2[[#This Row],[Total Cost]]-Table2[[#This Row],[Discount]]</f>
        <v>176658.3</v>
      </c>
      <c r="M690" s="38">
        <f>Table2[[#This Row],[Total Revenue ]]-Table2[[#This Row],[Discount Amount]]</f>
        <v>612803.69999999995</v>
      </c>
      <c r="N690" s="38" t="str">
        <f>IF(Table2[[#This Row],[Profit/Loss]]&gt;0,"Profit","Loss")</f>
        <v>Profit</v>
      </c>
    </row>
    <row r="691" spans="1:14" x14ac:dyDescent="0.25">
      <c r="A691">
        <v>690</v>
      </c>
      <c r="B691" t="s">
        <v>880</v>
      </c>
      <c r="C691">
        <v>42</v>
      </c>
      <c r="D6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91" t="s">
        <v>192</v>
      </c>
      <c r="F691">
        <v>1331</v>
      </c>
      <c r="G691">
        <v>354</v>
      </c>
      <c r="H691">
        <v>441</v>
      </c>
      <c r="I691">
        <f>Table2[[#This Row],[Quantity]]*Table2[[#This Row],[Cost]]</f>
        <v>471174</v>
      </c>
      <c r="J691">
        <f>Table2[[#This Row],[Quantity]]*Table2[[#This Row],[Price]]</f>
        <v>586971</v>
      </c>
      <c r="K691">
        <f>IF(Table2[[#This Row],[Quantity]]&lt;1000,0,IF(Table2[[#This Row],[Quantity]]&gt;1000,Table2[[#This Row],[Quantity]]*15%,IF(Table2[[#This Row],[Quantity]]&gt;1500,Table2[[#This Row],[Quantity]]*20%,Table2[[#This Row],[Quantity]]*25%)))</f>
        <v>199.65</v>
      </c>
      <c r="L691" s="38">
        <f>Table2[[#This Row],[Total Cost]]-Table2[[#This Row],[Discount]]</f>
        <v>470974.35</v>
      </c>
      <c r="M691" s="38">
        <f>Table2[[#This Row],[Total Revenue ]]-Table2[[#This Row],[Discount Amount]]</f>
        <v>115996.65000000002</v>
      </c>
      <c r="N691" s="38" t="str">
        <f>IF(Table2[[#This Row],[Profit/Loss]]&gt;0,"Profit","Loss")</f>
        <v>Profit</v>
      </c>
    </row>
    <row r="692" spans="1:14" x14ac:dyDescent="0.25">
      <c r="A692">
        <v>691</v>
      </c>
      <c r="B692" t="s">
        <v>881</v>
      </c>
      <c r="C692">
        <v>27</v>
      </c>
      <c r="D6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92" t="s">
        <v>190</v>
      </c>
      <c r="F692">
        <v>2398</v>
      </c>
      <c r="G692">
        <v>160</v>
      </c>
      <c r="H692">
        <v>549</v>
      </c>
      <c r="I692">
        <f>Table2[[#This Row],[Quantity]]*Table2[[#This Row],[Cost]]</f>
        <v>383680</v>
      </c>
      <c r="J692">
        <f>Table2[[#This Row],[Quantity]]*Table2[[#This Row],[Price]]</f>
        <v>1316502</v>
      </c>
      <c r="K692">
        <f>IF(Table2[[#This Row],[Quantity]]&lt;1000,0,IF(Table2[[#This Row],[Quantity]]&gt;1000,Table2[[#This Row],[Quantity]]*15%,IF(Table2[[#This Row],[Quantity]]&gt;1500,Table2[[#This Row],[Quantity]]*20%,Table2[[#This Row],[Quantity]]*25%)))</f>
        <v>359.7</v>
      </c>
      <c r="L692" s="38">
        <f>Table2[[#This Row],[Total Cost]]-Table2[[#This Row],[Discount]]</f>
        <v>383320.3</v>
      </c>
      <c r="M692" s="38">
        <f>Table2[[#This Row],[Total Revenue ]]-Table2[[#This Row],[Discount Amount]]</f>
        <v>933181.7</v>
      </c>
      <c r="N692" s="38" t="str">
        <f>IF(Table2[[#This Row],[Profit/Loss]]&gt;0,"Profit","Loss")</f>
        <v>Profit</v>
      </c>
    </row>
    <row r="693" spans="1:14" x14ac:dyDescent="0.25">
      <c r="A693">
        <v>692</v>
      </c>
      <c r="B693" t="s">
        <v>882</v>
      </c>
      <c r="C693">
        <v>35</v>
      </c>
      <c r="D6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93" t="s">
        <v>192</v>
      </c>
      <c r="F693">
        <v>2213</v>
      </c>
      <c r="G693">
        <v>316</v>
      </c>
      <c r="H693">
        <v>282</v>
      </c>
      <c r="I693">
        <f>Table2[[#This Row],[Quantity]]*Table2[[#This Row],[Cost]]</f>
        <v>699308</v>
      </c>
      <c r="J693">
        <f>Table2[[#This Row],[Quantity]]*Table2[[#This Row],[Price]]</f>
        <v>624066</v>
      </c>
      <c r="K693">
        <f>IF(Table2[[#This Row],[Quantity]]&lt;1000,0,IF(Table2[[#This Row],[Quantity]]&gt;1000,Table2[[#This Row],[Quantity]]*15%,IF(Table2[[#This Row],[Quantity]]&gt;1500,Table2[[#This Row],[Quantity]]*20%,Table2[[#This Row],[Quantity]]*25%)))</f>
        <v>331.95</v>
      </c>
      <c r="L693" s="38">
        <f>Table2[[#This Row],[Total Cost]]-Table2[[#This Row],[Discount]]</f>
        <v>698976.05</v>
      </c>
      <c r="M693" s="38">
        <f>Table2[[#This Row],[Total Revenue ]]-Table2[[#This Row],[Discount Amount]]</f>
        <v>-74910.050000000047</v>
      </c>
      <c r="N693" s="38" t="str">
        <f>IF(Table2[[#This Row],[Profit/Loss]]&gt;0,"Profit","Loss")</f>
        <v>Loss</v>
      </c>
    </row>
    <row r="694" spans="1:14" x14ac:dyDescent="0.25">
      <c r="A694">
        <v>693</v>
      </c>
      <c r="B694" t="s">
        <v>883</v>
      </c>
      <c r="C694">
        <v>45</v>
      </c>
      <c r="D6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94" t="s">
        <v>192</v>
      </c>
      <c r="F694">
        <v>1990</v>
      </c>
      <c r="G694">
        <v>222</v>
      </c>
      <c r="H694">
        <v>328</v>
      </c>
      <c r="I694">
        <f>Table2[[#This Row],[Quantity]]*Table2[[#This Row],[Cost]]</f>
        <v>441780</v>
      </c>
      <c r="J694">
        <f>Table2[[#This Row],[Quantity]]*Table2[[#This Row],[Price]]</f>
        <v>652720</v>
      </c>
      <c r="K694">
        <f>IF(Table2[[#This Row],[Quantity]]&lt;1000,0,IF(Table2[[#This Row],[Quantity]]&gt;1000,Table2[[#This Row],[Quantity]]*15%,IF(Table2[[#This Row],[Quantity]]&gt;1500,Table2[[#This Row],[Quantity]]*20%,Table2[[#This Row],[Quantity]]*25%)))</f>
        <v>298.5</v>
      </c>
      <c r="L694" s="38">
        <f>Table2[[#This Row],[Total Cost]]-Table2[[#This Row],[Discount]]</f>
        <v>441481.5</v>
      </c>
      <c r="M694" s="38">
        <f>Table2[[#This Row],[Total Revenue ]]-Table2[[#This Row],[Discount Amount]]</f>
        <v>211238.5</v>
      </c>
      <c r="N694" s="38" t="str">
        <f>IF(Table2[[#This Row],[Profit/Loss]]&gt;0,"Profit","Loss")</f>
        <v>Profit</v>
      </c>
    </row>
    <row r="695" spans="1:14" x14ac:dyDescent="0.25">
      <c r="A695">
        <v>694</v>
      </c>
      <c r="B695" t="s">
        <v>884</v>
      </c>
      <c r="C695">
        <v>27</v>
      </c>
      <c r="D6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95" t="s">
        <v>192</v>
      </c>
      <c r="F695">
        <v>1838</v>
      </c>
      <c r="G695">
        <v>317</v>
      </c>
      <c r="H695">
        <v>371</v>
      </c>
      <c r="I695">
        <f>Table2[[#This Row],[Quantity]]*Table2[[#This Row],[Cost]]</f>
        <v>582646</v>
      </c>
      <c r="J695">
        <f>Table2[[#This Row],[Quantity]]*Table2[[#This Row],[Price]]</f>
        <v>681898</v>
      </c>
      <c r="K695">
        <f>IF(Table2[[#This Row],[Quantity]]&lt;1000,0,IF(Table2[[#This Row],[Quantity]]&gt;1000,Table2[[#This Row],[Quantity]]*15%,IF(Table2[[#This Row],[Quantity]]&gt;1500,Table2[[#This Row],[Quantity]]*20%,Table2[[#This Row],[Quantity]]*25%)))</f>
        <v>275.7</v>
      </c>
      <c r="L695" s="38">
        <f>Table2[[#This Row],[Total Cost]]-Table2[[#This Row],[Discount]]</f>
        <v>582370.30000000005</v>
      </c>
      <c r="M695" s="38">
        <f>Table2[[#This Row],[Total Revenue ]]-Table2[[#This Row],[Discount Amount]]</f>
        <v>99527.699999999953</v>
      </c>
      <c r="N695" s="38" t="str">
        <f>IF(Table2[[#This Row],[Profit/Loss]]&gt;0,"Profit","Loss")</f>
        <v>Profit</v>
      </c>
    </row>
    <row r="696" spans="1:14" x14ac:dyDescent="0.25">
      <c r="A696">
        <v>695</v>
      </c>
      <c r="B696" t="s">
        <v>885</v>
      </c>
      <c r="C696">
        <v>17</v>
      </c>
      <c r="D6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96" t="s">
        <v>192</v>
      </c>
      <c r="F696">
        <v>2437</v>
      </c>
      <c r="G696">
        <v>378</v>
      </c>
      <c r="H696">
        <v>290</v>
      </c>
      <c r="I696">
        <f>Table2[[#This Row],[Quantity]]*Table2[[#This Row],[Cost]]</f>
        <v>921186</v>
      </c>
      <c r="J696">
        <f>Table2[[#This Row],[Quantity]]*Table2[[#This Row],[Price]]</f>
        <v>706730</v>
      </c>
      <c r="K696">
        <f>IF(Table2[[#This Row],[Quantity]]&lt;1000,0,IF(Table2[[#This Row],[Quantity]]&gt;1000,Table2[[#This Row],[Quantity]]*15%,IF(Table2[[#This Row],[Quantity]]&gt;1500,Table2[[#This Row],[Quantity]]*20%,Table2[[#This Row],[Quantity]]*25%)))</f>
        <v>365.55</v>
      </c>
      <c r="L696" s="38">
        <f>Table2[[#This Row],[Total Cost]]-Table2[[#This Row],[Discount]]</f>
        <v>920820.45</v>
      </c>
      <c r="M696" s="38">
        <f>Table2[[#This Row],[Total Revenue ]]-Table2[[#This Row],[Discount Amount]]</f>
        <v>-214090.44999999995</v>
      </c>
      <c r="N696" s="38" t="str">
        <f>IF(Table2[[#This Row],[Profit/Loss]]&gt;0,"Profit","Loss")</f>
        <v>Loss</v>
      </c>
    </row>
    <row r="697" spans="1:14" x14ac:dyDescent="0.25">
      <c r="A697">
        <v>696</v>
      </c>
      <c r="B697" t="s">
        <v>886</v>
      </c>
      <c r="C697">
        <v>36</v>
      </c>
      <c r="D6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697" t="s">
        <v>190</v>
      </c>
      <c r="F697">
        <v>1637</v>
      </c>
      <c r="G697">
        <v>241</v>
      </c>
      <c r="H697">
        <v>237</v>
      </c>
      <c r="I697">
        <f>Table2[[#This Row],[Quantity]]*Table2[[#This Row],[Cost]]</f>
        <v>394517</v>
      </c>
      <c r="J697">
        <f>Table2[[#This Row],[Quantity]]*Table2[[#This Row],[Price]]</f>
        <v>387969</v>
      </c>
      <c r="K697">
        <f>IF(Table2[[#This Row],[Quantity]]&lt;1000,0,IF(Table2[[#This Row],[Quantity]]&gt;1000,Table2[[#This Row],[Quantity]]*15%,IF(Table2[[#This Row],[Quantity]]&gt;1500,Table2[[#This Row],[Quantity]]*20%,Table2[[#This Row],[Quantity]]*25%)))</f>
        <v>245.54999999999998</v>
      </c>
      <c r="L697" s="38">
        <f>Table2[[#This Row],[Total Cost]]-Table2[[#This Row],[Discount]]</f>
        <v>394271.45</v>
      </c>
      <c r="M697" s="38">
        <f>Table2[[#This Row],[Total Revenue ]]-Table2[[#This Row],[Discount Amount]]</f>
        <v>-6302.4500000000116</v>
      </c>
      <c r="N697" s="38" t="str">
        <f>IF(Table2[[#This Row],[Profit/Loss]]&gt;0,"Profit","Loss")</f>
        <v>Loss</v>
      </c>
    </row>
    <row r="698" spans="1:14" x14ac:dyDescent="0.25">
      <c r="A698">
        <v>697</v>
      </c>
      <c r="B698" t="s">
        <v>887</v>
      </c>
      <c r="C698">
        <v>18</v>
      </c>
      <c r="D6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698" t="s">
        <v>192</v>
      </c>
      <c r="F698">
        <v>1074</v>
      </c>
      <c r="G698">
        <v>247</v>
      </c>
      <c r="H698">
        <v>243</v>
      </c>
      <c r="I698">
        <f>Table2[[#This Row],[Quantity]]*Table2[[#This Row],[Cost]]</f>
        <v>265278</v>
      </c>
      <c r="J698">
        <f>Table2[[#This Row],[Quantity]]*Table2[[#This Row],[Price]]</f>
        <v>260982</v>
      </c>
      <c r="K698">
        <f>IF(Table2[[#This Row],[Quantity]]&lt;1000,0,IF(Table2[[#This Row],[Quantity]]&gt;1000,Table2[[#This Row],[Quantity]]*15%,IF(Table2[[#This Row],[Quantity]]&gt;1500,Table2[[#This Row],[Quantity]]*20%,Table2[[#This Row],[Quantity]]*25%)))</f>
        <v>161.1</v>
      </c>
      <c r="L698" s="38">
        <f>Table2[[#This Row],[Total Cost]]-Table2[[#This Row],[Discount]]</f>
        <v>265116.90000000002</v>
      </c>
      <c r="M698" s="38">
        <f>Table2[[#This Row],[Total Revenue ]]-Table2[[#This Row],[Discount Amount]]</f>
        <v>-4134.9000000000233</v>
      </c>
      <c r="N698" s="38" t="str">
        <f>IF(Table2[[#This Row],[Profit/Loss]]&gt;0,"Profit","Loss")</f>
        <v>Loss</v>
      </c>
    </row>
    <row r="699" spans="1:14" x14ac:dyDescent="0.25">
      <c r="A699">
        <v>698</v>
      </c>
      <c r="B699" t="s">
        <v>888</v>
      </c>
      <c r="C699">
        <v>59</v>
      </c>
      <c r="D6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699" t="s">
        <v>192</v>
      </c>
      <c r="F699">
        <v>1053</v>
      </c>
      <c r="G699">
        <v>374</v>
      </c>
      <c r="H699">
        <v>414</v>
      </c>
      <c r="I699">
        <f>Table2[[#This Row],[Quantity]]*Table2[[#This Row],[Cost]]</f>
        <v>393822</v>
      </c>
      <c r="J699">
        <f>Table2[[#This Row],[Quantity]]*Table2[[#This Row],[Price]]</f>
        <v>435942</v>
      </c>
      <c r="K699">
        <f>IF(Table2[[#This Row],[Quantity]]&lt;1000,0,IF(Table2[[#This Row],[Quantity]]&gt;1000,Table2[[#This Row],[Quantity]]*15%,IF(Table2[[#This Row],[Quantity]]&gt;1500,Table2[[#This Row],[Quantity]]*20%,Table2[[#This Row],[Quantity]]*25%)))</f>
        <v>157.94999999999999</v>
      </c>
      <c r="L699" s="38">
        <f>Table2[[#This Row],[Total Cost]]-Table2[[#This Row],[Discount]]</f>
        <v>393664.05</v>
      </c>
      <c r="M699" s="38">
        <f>Table2[[#This Row],[Total Revenue ]]-Table2[[#This Row],[Discount Amount]]</f>
        <v>42277.950000000012</v>
      </c>
      <c r="N699" s="38" t="str">
        <f>IF(Table2[[#This Row],[Profit/Loss]]&gt;0,"Profit","Loss")</f>
        <v>Profit</v>
      </c>
    </row>
    <row r="700" spans="1:14" x14ac:dyDescent="0.25">
      <c r="A700">
        <v>699</v>
      </c>
      <c r="B700" t="s">
        <v>889</v>
      </c>
      <c r="C700">
        <v>60</v>
      </c>
      <c r="D7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00" t="s">
        <v>190</v>
      </c>
      <c r="F700">
        <v>2083</v>
      </c>
      <c r="G700">
        <v>107</v>
      </c>
      <c r="H700">
        <v>311</v>
      </c>
      <c r="I700">
        <f>Table2[[#This Row],[Quantity]]*Table2[[#This Row],[Cost]]</f>
        <v>222881</v>
      </c>
      <c r="J700">
        <f>Table2[[#This Row],[Quantity]]*Table2[[#This Row],[Price]]</f>
        <v>647813</v>
      </c>
      <c r="K700">
        <f>IF(Table2[[#This Row],[Quantity]]&lt;1000,0,IF(Table2[[#This Row],[Quantity]]&gt;1000,Table2[[#This Row],[Quantity]]*15%,IF(Table2[[#This Row],[Quantity]]&gt;1500,Table2[[#This Row],[Quantity]]*20%,Table2[[#This Row],[Quantity]]*25%)))</f>
        <v>312.45</v>
      </c>
      <c r="L700" s="38">
        <f>Table2[[#This Row],[Total Cost]]-Table2[[#This Row],[Discount]]</f>
        <v>222568.55</v>
      </c>
      <c r="M700" s="38">
        <f>Table2[[#This Row],[Total Revenue ]]-Table2[[#This Row],[Discount Amount]]</f>
        <v>425244.45</v>
      </c>
      <c r="N700" s="38" t="str">
        <f>IF(Table2[[#This Row],[Profit/Loss]]&gt;0,"Profit","Loss")</f>
        <v>Profit</v>
      </c>
    </row>
    <row r="701" spans="1:14" x14ac:dyDescent="0.25">
      <c r="A701">
        <v>700</v>
      </c>
      <c r="B701" t="s">
        <v>890</v>
      </c>
      <c r="C701">
        <v>44</v>
      </c>
      <c r="D7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01" t="s">
        <v>192</v>
      </c>
      <c r="F701">
        <v>1373</v>
      </c>
      <c r="G701">
        <v>296</v>
      </c>
      <c r="H701">
        <v>491</v>
      </c>
      <c r="I701">
        <f>Table2[[#This Row],[Quantity]]*Table2[[#This Row],[Cost]]</f>
        <v>406408</v>
      </c>
      <c r="J701">
        <f>Table2[[#This Row],[Quantity]]*Table2[[#This Row],[Price]]</f>
        <v>674143</v>
      </c>
      <c r="K701">
        <f>IF(Table2[[#This Row],[Quantity]]&lt;1000,0,IF(Table2[[#This Row],[Quantity]]&gt;1000,Table2[[#This Row],[Quantity]]*15%,IF(Table2[[#This Row],[Quantity]]&gt;1500,Table2[[#This Row],[Quantity]]*20%,Table2[[#This Row],[Quantity]]*25%)))</f>
        <v>205.95</v>
      </c>
      <c r="L701" s="38">
        <f>Table2[[#This Row],[Total Cost]]-Table2[[#This Row],[Discount]]</f>
        <v>406202.05</v>
      </c>
      <c r="M701" s="38">
        <f>Table2[[#This Row],[Total Revenue ]]-Table2[[#This Row],[Discount Amount]]</f>
        <v>267940.95</v>
      </c>
      <c r="N701" s="38" t="str">
        <f>IF(Table2[[#This Row],[Profit/Loss]]&gt;0,"Profit","Loss")</f>
        <v>Profit</v>
      </c>
    </row>
    <row r="702" spans="1:14" x14ac:dyDescent="0.25">
      <c r="A702">
        <v>701</v>
      </c>
      <c r="B702" t="s">
        <v>891</v>
      </c>
      <c r="C702">
        <v>41</v>
      </c>
      <c r="D7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02" t="s">
        <v>192</v>
      </c>
      <c r="F702">
        <v>2209</v>
      </c>
      <c r="G702">
        <v>120</v>
      </c>
      <c r="H702">
        <v>284</v>
      </c>
      <c r="I702">
        <f>Table2[[#This Row],[Quantity]]*Table2[[#This Row],[Cost]]</f>
        <v>265080</v>
      </c>
      <c r="J702">
        <f>Table2[[#This Row],[Quantity]]*Table2[[#This Row],[Price]]</f>
        <v>627356</v>
      </c>
      <c r="K702">
        <f>IF(Table2[[#This Row],[Quantity]]&lt;1000,0,IF(Table2[[#This Row],[Quantity]]&gt;1000,Table2[[#This Row],[Quantity]]*15%,IF(Table2[[#This Row],[Quantity]]&gt;1500,Table2[[#This Row],[Quantity]]*20%,Table2[[#This Row],[Quantity]]*25%)))</f>
        <v>331.34999999999997</v>
      </c>
      <c r="L702" s="38">
        <f>Table2[[#This Row],[Total Cost]]-Table2[[#This Row],[Discount]]</f>
        <v>264748.65000000002</v>
      </c>
      <c r="M702" s="38">
        <f>Table2[[#This Row],[Total Revenue ]]-Table2[[#This Row],[Discount Amount]]</f>
        <v>362607.35</v>
      </c>
      <c r="N702" s="38" t="str">
        <f>IF(Table2[[#This Row],[Profit/Loss]]&gt;0,"Profit","Loss")</f>
        <v>Profit</v>
      </c>
    </row>
    <row r="703" spans="1:14" x14ac:dyDescent="0.25">
      <c r="A703">
        <v>702</v>
      </c>
      <c r="B703" t="s">
        <v>892</v>
      </c>
      <c r="C703">
        <v>20</v>
      </c>
      <c r="D7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03" t="s">
        <v>190</v>
      </c>
      <c r="F703">
        <v>1219</v>
      </c>
      <c r="G703">
        <v>106</v>
      </c>
      <c r="H703">
        <v>253</v>
      </c>
      <c r="I703">
        <f>Table2[[#This Row],[Quantity]]*Table2[[#This Row],[Cost]]</f>
        <v>129214</v>
      </c>
      <c r="J703">
        <f>Table2[[#This Row],[Quantity]]*Table2[[#This Row],[Price]]</f>
        <v>308407</v>
      </c>
      <c r="K703">
        <f>IF(Table2[[#This Row],[Quantity]]&lt;1000,0,IF(Table2[[#This Row],[Quantity]]&gt;1000,Table2[[#This Row],[Quantity]]*15%,IF(Table2[[#This Row],[Quantity]]&gt;1500,Table2[[#This Row],[Quantity]]*20%,Table2[[#This Row],[Quantity]]*25%)))</f>
        <v>182.85</v>
      </c>
      <c r="L703" s="38">
        <f>Table2[[#This Row],[Total Cost]]-Table2[[#This Row],[Discount]]</f>
        <v>129031.15</v>
      </c>
      <c r="M703" s="38">
        <f>Table2[[#This Row],[Total Revenue ]]-Table2[[#This Row],[Discount Amount]]</f>
        <v>179375.85</v>
      </c>
      <c r="N703" s="38" t="str">
        <f>IF(Table2[[#This Row],[Profit/Loss]]&gt;0,"Profit","Loss")</f>
        <v>Profit</v>
      </c>
    </row>
    <row r="704" spans="1:14" x14ac:dyDescent="0.25">
      <c r="A704">
        <v>703</v>
      </c>
      <c r="B704" t="s">
        <v>893</v>
      </c>
      <c r="C704">
        <v>40</v>
      </c>
      <c r="D7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04" t="s">
        <v>192</v>
      </c>
      <c r="F704">
        <v>1169</v>
      </c>
      <c r="G704">
        <v>133</v>
      </c>
      <c r="H704">
        <v>257</v>
      </c>
      <c r="I704">
        <f>Table2[[#This Row],[Quantity]]*Table2[[#This Row],[Cost]]</f>
        <v>155477</v>
      </c>
      <c r="J704">
        <f>Table2[[#This Row],[Quantity]]*Table2[[#This Row],[Price]]</f>
        <v>300433</v>
      </c>
      <c r="K704">
        <f>IF(Table2[[#This Row],[Quantity]]&lt;1000,0,IF(Table2[[#This Row],[Quantity]]&gt;1000,Table2[[#This Row],[Quantity]]*15%,IF(Table2[[#This Row],[Quantity]]&gt;1500,Table2[[#This Row],[Quantity]]*20%,Table2[[#This Row],[Quantity]]*25%)))</f>
        <v>175.35</v>
      </c>
      <c r="L704" s="38">
        <f>Table2[[#This Row],[Total Cost]]-Table2[[#This Row],[Discount]]</f>
        <v>155301.65</v>
      </c>
      <c r="M704" s="38">
        <f>Table2[[#This Row],[Total Revenue ]]-Table2[[#This Row],[Discount Amount]]</f>
        <v>145131.35</v>
      </c>
      <c r="N704" s="38" t="str">
        <f>IF(Table2[[#This Row],[Profit/Loss]]&gt;0,"Profit","Loss")</f>
        <v>Profit</v>
      </c>
    </row>
    <row r="705" spans="1:14" x14ac:dyDescent="0.25">
      <c r="A705">
        <v>704</v>
      </c>
      <c r="B705" t="s">
        <v>894</v>
      </c>
      <c r="C705">
        <v>79</v>
      </c>
      <c r="D7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05" t="s">
        <v>192</v>
      </c>
      <c r="F705">
        <v>1206</v>
      </c>
      <c r="G705">
        <v>190</v>
      </c>
      <c r="H705">
        <v>342</v>
      </c>
      <c r="I705">
        <f>Table2[[#This Row],[Quantity]]*Table2[[#This Row],[Cost]]</f>
        <v>229140</v>
      </c>
      <c r="J705">
        <f>Table2[[#This Row],[Quantity]]*Table2[[#This Row],[Price]]</f>
        <v>412452</v>
      </c>
      <c r="K705">
        <f>IF(Table2[[#This Row],[Quantity]]&lt;1000,0,IF(Table2[[#This Row],[Quantity]]&gt;1000,Table2[[#This Row],[Quantity]]*15%,IF(Table2[[#This Row],[Quantity]]&gt;1500,Table2[[#This Row],[Quantity]]*20%,Table2[[#This Row],[Quantity]]*25%)))</f>
        <v>180.9</v>
      </c>
      <c r="L705" s="38">
        <f>Table2[[#This Row],[Total Cost]]-Table2[[#This Row],[Discount]]</f>
        <v>228959.1</v>
      </c>
      <c r="M705" s="38">
        <f>Table2[[#This Row],[Total Revenue ]]-Table2[[#This Row],[Discount Amount]]</f>
        <v>183492.9</v>
      </c>
      <c r="N705" s="38" t="str">
        <f>IF(Table2[[#This Row],[Profit/Loss]]&gt;0,"Profit","Loss")</f>
        <v>Profit</v>
      </c>
    </row>
    <row r="706" spans="1:14" x14ac:dyDescent="0.25">
      <c r="A706">
        <v>705</v>
      </c>
      <c r="B706" t="s">
        <v>895</v>
      </c>
      <c r="C706">
        <v>62</v>
      </c>
      <c r="D7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06" t="s">
        <v>192</v>
      </c>
      <c r="F706">
        <v>1531</v>
      </c>
      <c r="G706">
        <v>179</v>
      </c>
      <c r="H706">
        <v>282</v>
      </c>
      <c r="I706">
        <f>Table2[[#This Row],[Quantity]]*Table2[[#This Row],[Cost]]</f>
        <v>274049</v>
      </c>
      <c r="J706">
        <f>Table2[[#This Row],[Quantity]]*Table2[[#This Row],[Price]]</f>
        <v>431742</v>
      </c>
      <c r="K706">
        <f>IF(Table2[[#This Row],[Quantity]]&lt;1000,0,IF(Table2[[#This Row],[Quantity]]&gt;1000,Table2[[#This Row],[Quantity]]*15%,IF(Table2[[#This Row],[Quantity]]&gt;1500,Table2[[#This Row],[Quantity]]*20%,Table2[[#This Row],[Quantity]]*25%)))</f>
        <v>229.65</v>
      </c>
      <c r="L706" s="38">
        <f>Table2[[#This Row],[Total Cost]]-Table2[[#This Row],[Discount]]</f>
        <v>273819.34999999998</v>
      </c>
      <c r="M706" s="38">
        <f>Table2[[#This Row],[Total Revenue ]]-Table2[[#This Row],[Discount Amount]]</f>
        <v>157922.65000000002</v>
      </c>
      <c r="N706" s="38" t="str">
        <f>IF(Table2[[#This Row],[Profit/Loss]]&gt;0,"Profit","Loss")</f>
        <v>Profit</v>
      </c>
    </row>
    <row r="707" spans="1:14" x14ac:dyDescent="0.25">
      <c r="A707">
        <v>706</v>
      </c>
      <c r="B707" t="s">
        <v>896</v>
      </c>
      <c r="C707">
        <v>36</v>
      </c>
      <c r="D7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07" t="s">
        <v>192</v>
      </c>
      <c r="F707">
        <v>2078</v>
      </c>
      <c r="G707">
        <v>204</v>
      </c>
      <c r="H707">
        <v>537</v>
      </c>
      <c r="I707">
        <f>Table2[[#This Row],[Quantity]]*Table2[[#This Row],[Cost]]</f>
        <v>423912</v>
      </c>
      <c r="J707">
        <f>Table2[[#This Row],[Quantity]]*Table2[[#This Row],[Price]]</f>
        <v>1115886</v>
      </c>
      <c r="K707">
        <f>IF(Table2[[#This Row],[Quantity]]&lt;1000,0,IF(Table2[[#This Row],[Quantity]]&gt;1000,Table2[[#This Row],[Quantity]]*15%,IF(Table2[[#This Row],[Quantity]]&gt;1500,Table2[[#This Row],[Quantity]]*20%,Table2[[#This Row],[Quantity]]*25%)))</f>
        <v>311.7</v>
      </c>
      <c r="L707" s="38">
        <f>Table2[[#This Row],[Total Cost]]-Table2[[#This Row],[Discount]]</f>
        <v>423600.3</v>
      </c>
      <c r="M707" s="38">
        <f>Table2[[#This Row],[Total Revenue ]]-Table2[[#This Row],[Discount Amount]]</f>
        <v>692285.7</v>
      </c>
      <c r="N707" s="38" t="str">
        <f>IF(Table2[[#This Row],[Profit/Loss]]&gt;0,"Profit","Loss")</f>
        <v>Profit</v>
      </c>
    </row>
    <row r="708" spans="1:14" x14ac:dyDescent="0.25">
      <c r="A708">
        <v>707</v>
      </c>
      <c r="B708" t="s">
        <v>897</v>
      </c>
      <c r="C708">
        <v>17</v>
      </c>
      <c r="D7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08" t="s">
        <v>190</v>
      </c>
      <c r="F708">
        <v>1477</v>
      </c>
      <c r="G708">
        <v>256</v>
      </c>
      <c r="H708">
        <v>202</v>
      </c>
      <c r="I708">
        <f>Table2[[#This Row],[Quantity]]*Table2[[#This Row],[Cost]]</f>
        <v>378112</v>
      </c>
      <c r="J708">
        <f>Table2[[#This Row],[Quantity]]*Table2[[#This Row],[Price]]</f>
        <v>298354</v>
      </c>
      <c r="K708">
        <f>IF(Table2[[#This Row],[Quantity]]&lt;1000,0,IF(Table2[[#This Row],[Quantity]]&gt;1000,Table2[[#This Row],[Quantity]]*15%,IF(Table2[[#This Row],[Quantity]]&gt;1500,Table2[[#This Row],[Quantity]]*20%,Table2[[#This Row],[Quantity]]*25%)))</f>
        <v>221.54999999999998</v>
      </c>
      <c r="L708" s="38">
        <f>Table2[[#This Row],[Total Cost]]-Table2[[#This Row],[Discount]]</f>
        <v>377890.45</v>
      </c>
      <c r="M708" s="38">
        <f>Table2[[#This Row],[Total Revenue ]]-Table2[[#This Row],[Discount Amount]]</f>
        <v>-79536.450000000012</v>
      </c>
      <c r="N708" s="38" t="str">
        <f>IF(Table2[[#This Row],[Profit/Loss]]&gt;0,"Profit","Loss")</f>
        <v>Loss</v>
      </c>
    </row>
    <row r="709" spans="1:14" x14ac:dyDescent="0.25">
      <c r="A709">
        <v>708</v>
      </c>
      <c r="B709" t="s">
        <v>898</v>
      </c>
      <c r="C709">
        <v>37</v>
      </c>
      <c r="D7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09" t="s">
        <v>192</v>
      </c>
      <c r="F709">
        <v>2401</v>
      </c>
      <c r="G709">
        <v>155</v>
      </c>
      <c r="H709">
        <v>205</v>
      </c>
      <c r="I709">
        <f>Table2[[#This Row],[Quantity]]*Table2[[#This Row],[Cost]]</f>
        <v>372155</v>
      </c>
      <c r="J709">
        <f>Table2[[#This Row],[Quantity]]*Table2[[#This Row],[Price]]</f>
        <v>492205</v>
      </c>
      <c r="K709">
        <f>IF(Table2[[#This Row],[Quantity]]&lt;1000,0,IF(Table2[[#This Row],[Quantity]]&gt;1000,Table2[[#This Row],[Quantity]]*15%,IF(Table2[[#This Row],[Quantity]]&gt;1500,Table2[[#This Row],[Quantity]]*20%,Table2[[#This Row],[Quantity]]*25%)))</f>
        <v>360.15</v>
      </c>
      <c r="L709" s="38">
        <f>Table2[[#This Row],[Total Cost]]-Table2[[#This Row],[Discount]]</f>
        <v>371794.85</v>
      </c>
      <c r="M709" s="38">
        <f>Table2[[#This Row],[Total Revenue ]]-Table2[[#This Row],[Discount Amount]]</f>
        <v>120410.15000000002</v>
      </c>
      <c r="N709" s="38" t="str">
        <f>IF(Table2[[#This Row],[Profit/Loss]]&gt;0,"Profit","Loss")</f>
        <v>Profit</v>
      </c>
    </row>
    <row r="710" spans="1:14" x14ac:dyDescent="0.25">
      <c r="A710">
        <v>709</v>
      </c>
      <c r="B710" t="s">
        <v>899</v>
      </c>
      <c r="C710">
        <v>31</v>
      </c>
      <c r="D7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10" t="s">
        <v>192</v>
      </c>
      <c r="F710">
        <v>1649</v>
      </c>
      <c r="G710">
        <v>110</v>
      </c>
      <c r="H710">
        <v>531</v>
      </c>
      <c r="I710">
        <f>Table2[[#This Row],[Quantity]]*Table2[[#This Row],[Cost]]</f>
        <v>181390</v>
      </c>
      <c r="J710">
        <f>Table2[[#This Row],[Quantity]]*Table2[[#This Row],[Price]]</f>
        <v>875619</v>
      </c>
      <c r="K710">
        <f>IF(Table2[[#This Row],[Quantity]]&lt;1000,0,IF(Table2[[#This Row],[Quantity]]&gt;1000,Table2[[#This Row],[Quantity]]*15%,IF(Table2[[#This Row],[Quantity]]&gt;1500,Table2[[#This Row],[Quantity]]*20%,Table2[[#This Row],[Quantity]]*25%)))</f>
        <v>247.35</v>
      </c>
      <c r="L710" s="38">
        <f>Table2[[#This Row],[Total Cost]]-Table2[[#This Row],[Discount]]</f>
        <v>181142.65</v>
      </c>
      <c r="M710" s="38">
        <f>Table2[[#This Row],[Total Revenue ]]-Table2[[#This Row],[Discount Amount]]</f>
        <v>694476.35</v>
      </c>
      <c r="N710" s="38" t="str">
        <f>IF(Table2[[#This Row],[Profit/Loss]]&gt;0,"Profit","Loss")</f>
        <v>Profit</v>
      </c>
    </row>
    <row r="711" spans="1:14" x14ac:dyDescent="0.25">
      <c r="A711">
        <v>710</v>
      </c>
      <c r="B711" t="s">
        <v>900</v>
      </c>
      <c r="C711">
        <v>24</v>
      </c>
      <c r="D7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11" t="s">
        <v>190</v>
      </c>
      <c r="F711">
        <v>1098</v>
      </c>
      <c r="G711">
        <v>340</v>
      </c>
      <c r="H711">
        <v>261</v>
      </c>
      <c r="I711">
        <f>Table2[[#This Row],[Quantity]]*Table2[[#This Row],[Cost]]</f>
        <v>373320</v>
      </c>
      <c r="J711">
        <f>Table2[[#This Row],[Quantity]]*Table2[[#This Row],[Price]]</f>
        <v>286578</v>
      </c>
      <c r="K711">
        <f>IF(Table2[[#This Row],[Quantity]]&lt;1000,0,IF(Table2[[#This Row],[Quantity]]&gt;1000,Table2[[#This Row],[Quantity]]*15%,IF(Table2[[#This Row],[Quantity]]&gt;1500,Table2[[#This Row],[Quantity]]*20%,Table2[[#This Row],[Quantity]]*25%)))</f>
        <v>164.7</v>
      </c>
      <c r="L711" s="38">
        <f>Table2[[#This Row],[Total Cost]]-Table2[[#This Row],[Discount]]</f>
        <v>373155.3</v>
      </c>
      <c r="M711" s="38">
        <f>Table2[[#This Row],[Total Revenue ]]-Table2[[#This Row],[Discount Amount]]</f>
        <v>-86577.299999999988</v>
      </c>
      <c r="N711" s="38" t="str">
        <f>IF(Table2[[#This Row],[Profit/Loss]]&gt;0,"Profit","Loss")</f>
        <v>Loss</v>
      </c>
    </row>
    <row r="712" spans="1:14" x14ac:dyDescent="0.25">
      <c r="A712">
        <v>711</v>
      </c>
      <c r="B712" t="s">
        <v>901</v>
      </c>
      <c r="C712">
        <v>21</v>
      </c>
      <c r="D7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12" t="s">
        <v>190</v>
      </c>
      <c r="F712">
        <v>2189</v>
      </c>
      <c r="G712">
        <v>251</v>
      </c>
      <c r="H712">
        <v>223</v>
      </c>
      <c r="I712">
        <f>Table2[[#This Row],[Quantity]]*Table2[[#This Row],[Cost]]</f>
        <v>549439</v>
      </c>
      <c r="J712">
        <f>Table2[[#This Row],[Quantity]]*Table2[[#This Row],[Price]]</f>
        <v>488147</v>
      </c>
      <c r="K712">
        <f>IF(Table2[[#This Row],[Quantity]]&lt;1000,0,IF(Table2[[#This Row],[Quantity]]&gt;1000,Table2[[#This Row],[Quantity]]*15%,IF(Table2[[#This Row],[Quantity]]&gt;1500,Table2[[#This Row],[Quantity]]*20%,Table2[[#This Row],[Quantity]]*25%)))</f>
        <v>328.34999999999997</v>
      </c>
      <c r="L712" s="38">
        <f>Table2[[#This Row],[Total Cost]]-Table2[[#This Row],[Discount]]</f>
        <v>549110.65</v>
      </c>
      <c r="M712" s="38">
        <f>Table2[[#This Row],[Total Revenue ]]-Table2[[#This Row],[Discount Amount]]</f>
        <v>-60963.650000000023</v>
      </c>
      <c r="N712" s="38" t="str">
        <f>IF(Table2[[#This Row],[Profit/Loss]]&gt;0,"Profit","Loss")</f>
        <v>Loss</v>
      </c>
    </row>
    <row r="713" spans="1:14" x14ac:dyDescent="0.25">
      <c r="A713">
        <v>712</v>
      </c>
      <c r="B713" t="s">
        <v>902</v>
      </c>
      <c r="C713">
        <v>78</v>
      </c>
      <c r="D7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13" t="s">
        <v>190</v>
      </c>
      <c r="F713">
        <v>1539</v>
      </c>
      <c r="G713">
        <v>106</v>
      </c>
      <c r="H713">
        <v>282</v>
      </c>
      <c r="I713">
        <f>Table2[[#This Row],[Quantity]]*Table2[[#This Row],[Cost]]</f>
        <v>163134</v>
      </c>
      <c r="J713">
        <f>Table2[[#This Row],[Quantity]]*Table2[[#This Row],[Price]]</f>
        <v>433998</v>
      </c>
      <c r="K713">
        <f>IF(Table2[[#This Row],[Quantity]]&lt;1000,0,IF(Table2[[#This Row],[Quantity]]&gt;1000,Table2[[#This Row],[Quantity]]*15%,IF(Table2[[#This Row],[Quantity]]&gt;1500,Table2[[#This Row],[Quantity]]*20%,Table2[[#This Row],[Quantity]]*25%)))</f>
        <v>230.85</v>
      </c>
      <c r="L713" s="38">
        <f>Table2[[#This Row],[Total Cost]]-Table2[[#This Row],[Discount]]</f>
        <v>162903.15</v>
      </c>
      <c r="M713" s="38">
        <f>Table2[[#This Row],[Total Revenue ]]-Table2[[#This Row],[Discount Amount]]</f>
        <v>271094.84999999998</v>
      </c>
      <c r="N713" s="38" t="str">
        <f>IF(Table2[[#This Row],[Profit/Loss]]&gt;0,"Profit","Loss")</f>
        <v>Profit</v>
      </c>
    </row>
    <row r="714" spans="1:14" x14ac:dyDescent="0.25">
      <c r="A714">
        <v>713</v>
      </c>
      <c r="B714" t="s">
        <v>903</v>
      </c>
      <c r="C714">
        <v>49</v>
      </c>
      <c r="D7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14" t="s">
        <v>192</v>
      </c>
      <c r="F714">
        <v>2239</v>
      </c>
      <c r="G714">
        <v>342</v>
      </c>
      <c r="H714">
        <v>458</v>
      </c>
      <c r="I714">
        <f>Table2[[#This Row],[Quantity]]*Table2[[#This Row],[Cost]]</f>
        <v>765738</v>
      </c>
      <c r="J714">
        <f>Table2[[#This Row],[Quantity]]*Table2[[#This Row],[Price]]</f>
        <v>1025462</v>
      </c>
      <c r="K714">
        <f>IF(Table2[[#This Row],[Quantity]]&lt;1000,0,IF(Table2[[#This Row],[Quantity]]&gt;1000,Table2[[#This Row],[Quantity]]*15%,IF(Table2[[#This Row],[Quantity]]&gt;1500,Table2[[#This Row],[Quantity]]*20%,Table2[[#This Row],[Quantity]]*25%)))</f>
        <v>335.84999999999997</v>
      </c>
      <c r="L714" s="38">
        <f>Table2[[#This Row],[Total Cost]]-Table2[[#This Row],[Discount]]</f>
        <v>765402.15</v>
      </c>
      <c r="M714" s="38">
        <f>Table2[[#This Row],[Total Revenue ]]-Table2[[#This Row],[Discount Amount]]</f>
        <v>260059.84999999998</v>
      </c>
      <c r="N714" s="38" t="str">
        <f>IF(Table2[[#This Row],[Profit/Loss]]&gt;0,"Profit","Loss")</f>
        <v>Profit</v>
      </c>
    </row>
    <row r="715" spans="1:14" x14ac:dyDescent="0.25">
      <c r="A715">
        <v>714</v>
      </c>
      <c r="B715" t="s">
        <v>904</v>
      </c>
      <c r="C715">
        <v>34</v>
      </c>
      <c r="D7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15" t="s">
        <v>190</v>
      </c>
      <c r="F715">
        <v>2011</v>
      </c>
      <c r="G715">
        <v>205</v>
      </c>
      <c r="H715">
        <v>214</v>
      </c>
      <c r="I715">
        <f>Table2[[#This Row],[Quantity]]*Table2[[#This Row],[Cost]]</f>
        <v>412255</v>
      </c>
      <c r="J715">
        <f>Table2[[#This Row],[Quantity]]*Table2[[#This Row],[Price]]</f>
        <v>430354</v>
      </c>
      <c r="K715">
        <f>IF(Table2[[#This Row],[Quantity]]&lt;1000,0,IF(Table2[[#This Row],[Quantity]]&gt;1000,Table2[[#This Row],[Quantity]]*15%,IF(Table2[[#This Row],[Quantity]]&gt;1500,Table2[[#This Row],[Quantity]]*20%,Table2[[#This Row],[Quantity]]*25%)))</f>
        <v>301.64999999999998</v>
      </c>
      <c r="L715" s="38">
        <f>Table2[[#This Row],[Total Cost]]-Table2[[#This Row],[Discount]]</f>
        <v>411953.35</v>
      </c>
      <c r="M715" s="38">
        <f>Table2[[#This Row],[Total Revenue ]]-Table2[[#This Row],[Discount Amount]]</f>
        <v>18400.650000000023</v>
      </c>
      <c r="N715" s="38" t="str">
        <f>IF(Table2[[#This Row],[Profit/Loss]]&gt;0,"Profit","Loss")</f>
        <v>Profit</v>
      </c>
    </row>
    <row r="716" spans="1:14" x14ac:dyDescent="0.25">
      <c r="A716">
        <v>715</v>
      </c>
      <c r="B716" t="s">
        <v>905</v>
      </c>
      <c r="C716">
        <v>71</v>
      </c>
      <c r="D7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16" t="s">
        <v>190</v>
      </c>
      <c r="F716">
        <v>1583</v>
      </c>
      <c r="G716">
        <v>236</v>
      </c>
      <c r="H716">
        <v>539</v>
      </c>
      <c r="I716">
        <f>Table2[[#This Row],[Quantity]]*Table2[[#This Row],[Cost]]</f>
        <v>373588</v>
      </c>
      <c r="J716">
        <f>Table2[[#This Row],[Quantity]]*Table2[[#This Row],[Price]]</f>
        <v>853237</v>
      </c>
      <c r="K716">
        <f>IF(Table2[[#This Row],[Quantity]]&lt;1000,0,IF(Table2[[#This Row],[Quantity]]&gt;1000,Table2[[#This Row],[Quantity]]*15%,IF(Table2[[#This Row],[Quantity]]&gt;1500,Table2[[#This Row],[Quantity]]*20%,Table2[[#This Row],[Quantity]]*25%)))</f>
        <v>237.45</v>
      </c>
      <c r="L716" s="38">
        <f>Table2[[#This Row],[Total Cost]]-Table2[[#This Row],[Discount]]</f>
        <v>373350.55</v>
      </c>
      <c r="M716" s="38">
        <f>Table2[[#This Row],[Total Revenue ]]-Table2[[#This Row],[Discount Amount]]</f>
        <v>479886.45</v>
      </c>
      <c r="N716" s="38" t="str">
        <f>IF(Table2[[#This Row],[Profit/Loss]]&gt;0,"Profit","Loss")</f>
        <v>Profit</v>
      </c>
    </row>
    <row r="717" spans="1:14" x14ac:dyDescent="0.25">
      <c r="A717">
        <v>716</v>
      </c>
      <c r="B717" t="s">
        <v>906</v>
      </c>
      <c r="C717">
        <v>56</v>
      </c>
      <c r="D7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17" t="s">
        <v>190</v>
      </c>
      <c r="F717">
        <v>2019</v>
      </c>
      <c r="G717">
        <v>213</v>
      </c>
      <c r="H717">
        <v>461</v>
      </c>
      <c r="I717">
        <f>Table2[[#This Row],[Quantity]]*Table2[[#This Row],[Cost]]</f>
        <v>430047</v>
      </c>
      <c r="J717">
        <f>Table2[[#This Row],[Quantity]]*Table2[[#This Row],[Price]]</f>
        <v>930759</v>
      </c>
      <c r="K717">
        <f>IF(Table2[[#This Row],[Quantity]]&lt;1000,0,IF(Table2[[#This Row],[Quantity]]&gt;1000,Table2[[#This Row],[Quantity]]*15%,IF(Table2[[#This Row],[Quantity]]&gt;1500,Table2[[#This Row],[Quantity]]*20%,Table2[[#This Row],[Quantity]]*25%)))</f>
        <v>302.84999999999997</v>
      </c>
      <c r="L717" s="38">
        <f>Table2[[#This Row],[Total Cost]]-Table2[[#This Row],[Discount]]</f>
        <v>429744.15</v>
      </c>
      <c r="M717" s="38">
        <f>Table2[[#This Row],[Total Revenue ]]-Table2[[#This Row],[Discount Amount]]</f>
        <v>501014.85</v>
      </c>
      <c r="N717" s="38" t="str">
        <f>IF(Table2[[#This Row],[Profit/Loss]]&gt;0,"Profit","Loss")</f>
        <v>Profit</v>
      </c>
    </row>
    <row r="718" spans="1:14" x14ac:dyDescent="0.25">
      <c r="A718">
        <v>717</v>
      </c>
      <c r="B718" t="s">
        <v>907</v>
      </c>
      <c r="C718">
        <v>48</v>
      </c>
      <c r="D7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18" t="s">
        <v>190</v>
      </c>
      <c r="F718">
        <v>1012</v>
      </c>
      <c r="G718">
        <v>111</v>
      </c>
      <c r="H718">
        <v>227</v>
      </c>
      <c r="I718">
        <f>Table2[[#This Row],[Quantity]]*Table2[[#This Row],[Cost]]</f>
        <v>112332</v>
      </c>
      <c r="J718">
        <f>Table2[[#This Row],[Quantity]]*Table2[[#This Row],[Price]]</f>
        <v>229724</v>
      </c>
      <c r="K718">
        <f>IF(Table2[[#This Row],[Quantity]]&lt;1000,0,IF(Table2[[#This Row],[Quantity]]&gt;1000,Table2[[#This Row],[Quantity]]*15%,IF(Table2[[#This Row],[Quantity]]&gt;1500,Table2[[#This Row],[Quantity]]*20%,Table2[[#This Row],[Quantity]]*25%)))</f>
        <v>151.79999999999998</v>
      </c>
      <c r="L718" s="38">
        <f>Table2[[#This Row],[Total Cost]]-Table2[[#This Row],[Discount]]</f>
        <v>112180.2</v>
      </c>
      <c r="M718" s="38">
        <f>Table2[[#This Row],[Total Revenue ]]-Table2[[#This Row],[Discount Amount]]</f>
        <v>117543.8</v>
      </c>
      <c r="N718" s="38" t="str">
        <f>IF(Table2[[#This Row],[Profit/Loss]]&gt;0,"Profit","Loss")</f>
        <v>Profit</v>
      </c>
    </row>
    <row r="719" spans="1:14" x14ac:dyDescent="0.25">
      <c r="A719">
        <v>718</v>
      </c>
      <c r="B719" t="s">
        <v>908</v>
      </c>
      <c r="C719">
        <v>45</v>
      </c>
      <c r="D7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19" t="s">
        <v>190</v>
      </c>
      <c r="F719">
        <v>1695</v>
      </c>
      <c r="G719">
        <v>227</v>
      </c>
      <c r="H719">
        <v>243</v>
      </c>
      <c r="I719">
        <f>Table2[[#This Row],[Quantity]]*Table2[[#This Row],[Cost]]</f>
        <v>384765</v>
      </c>
      <c r="J719">
        <f>Table2[[#This Row],[Quantity]]*Table2[[#This Row],[Price]]</f>
        <v>411885</v>
      </c>
      <c r="K719">
        <f>IF(Table2[[#This Row],[Quantity]]&lt;1000,0,IF(Table2[[#This Row],[Quantity]]&gt;1000,Table2[[#This Row],[Quantity]]*15%,IF(Table2[[#This Row],[Quantity]]&gt;1500,Table2[[#This Row],[Quantity]]*20%,Table2[[#This Row],[Quantity]]*25%)))</f>
        <v>254.25</v>
      </c>
      <c r="L719" s="38">
        <f>Table2[[#This Row],[Total Cost]]-Table2[[#This Row],[Discount]]</f>
        <v>384510.75</v>
      </c>
      <c r="M719" s="38">
        <f>Table2[[#This Row],[Total Revenue ]]-Table2[[#This Row],[Discount Amount]]</f>
        <v>27374.25</v>
      </c>
      <c r="N719" s="38" t="str">
        <f>IF(Table2[[#This Row],[Profit/Loss]]&gt;0,"Profit","Loss")</f>
        <v>Profit</v>
      </c>
    </row>
    <row r="720" spans="1:14" x14ac:dyDescent="0.25">
      <c r="A720">
        <v>719</v>
      </c>
      <c r="B720" t="s">
        <v>909</v>
      </c>
      <c r="C720">
        <v>76</v>
      </c>
      <c r="D7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20" t="s">
        <v>192</v>
      </c>
      <c r="F720">
        <v>2304</v>
      </c>
      <c r="G720">
        <v>317</v>
      </c>
      <c r="H720">
        <v>438</v>
      </c>
      <c r="I720">
        <f>Table2[[#This Row],[Quantity]]*Table2[[#This Row],[Cost]]</f>
        <v>730368</v>
      </c>
      <c r="J720">
        <f>Table2[[#This Row],[Quantity]]*Table2[[#This Row],[Price]]</f>
        <v>1009152</v>
      </c>
      <c r="K720">
        <f>IF(Table2[[#This Row],[Quantity]]&lt;1000,0,IF(Table2[[#This Row],[Quantity]]&gt;1000,Table2[[#This Row],[Quantity]]*15%,IF(Table2[[#This Row],[Quantity]]&gt;1500,Table2[[#This Row],[Quantity]]*20%,Table2[[#This Row],[Quantity]]*25%)))</f>
        <v>345.59999999999997</v>
      </c>
      <c r="L720" s="38">
        <f>Table2[[#This Row],[Total Cost]]-Table2[[#This Row],[Discount]]</f>
        <v>730022.40000000002</v>
      </c>
      <c r="M720" s="38">
        <f>Table2[[#This Row],[Total Revenue ]]-Table2[[#This Row],[Discount Amount]]</f>
        <v>279129.59999999998</v>
      </c>
      <c r="N720" s="38" t="str">
        <f>IF(Table2[[#This Row],[Profit/Loss]]&gt;0,"Profit","Loss")</f>
        <v>Profit</v>
      </c>
    </row>
    <row r="721" spans="1:14" x14ac:dyDescent="0.25">
      <c r="A721">
        <v>720</v>
      </c>
      <c r="B721" t="s">
        <v>910</v>
      </c>
      <c r="C721">
        <v>79</v>
      </c>
      <c r="D7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21" t="s">
        <v>190</v>
      </c>
      <c r="F721">
        <v>1625</v>
      </c>
      <c r="G721">
        <v>263</v>
      </c>
      <c r="H721">
        <v>210</v>
      </c>
      <c r="I721">
        <f>Table2[[#This Row],[Quantity]]*Table2[[#This Row],[Cost]]</f>
        <v>427375</v>
      </c>
      <c r="J721">
        <f>Table2[[#This Row],[Quantity]]*Table2[[#This Row],[Price]]</f>
        <v>341250</v>
      </c>
      <c r="K721">
        <f>IF(Table2[[#This Row],[Quantity]]&lt;1000,0,IF(Table2[[#This Row],[Quantity]]&gt;1000,Table2[[#This Row],[Quantity]]*15%,IF(Table2[[#This Row],[Quantity]]&gt;1500,Table2[[#This Row],[Quantity]]*20%,Table2[[#This Row],[Quantity]]*25%)))</f>
        <v>243.75</v>
      </c>
      <c r="L721" s="38">
        <f>Table2[[#This Row],[Total Cost]]-Table2[[#This Row],[Discount]]</f>
        <v>427131.25</v>
      </c>
      <c r="M721" s="38">
        <f>Table2[[#This Row],[Total Revenue ]]-Table2[[#This Row],[Discount Amount]]</f>
        <v>-85881.25</v>
      </c>
      <c r="N721" s="38" t="str">
        <f>IF(Table2[[#This Row],[Profit/Loss]]&gt;0,"Profit","Loss")</f>
        <v>Loss</v>
      </c>
    </row>
    <row r="722" spans="1:14" x14ac:dyDescent="0.25">
      <c r="A722">
        <v>721</v>
      </c>
      <c r="B722" t="s">
        <v>911</v>
      </c>
      <c r="C722">
        <v>81</v>
      </c>
      <c r="D7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22" t="s">
        <v>192</v>
      </c>
      <c r="F722">
        <v>1767</v>
      </c>
      <c r="G722">
        <v>378</v>
      </c>
      <c r="H722">
        <v>544</v>
      </c>
      <c r="I722">
        <f>Table2[[#This Row],[Quantity]]*Table2[[#This Row],[Cost]]</f>
        <v>667926</v>
      </c>
      <c r="J722">
        <f>Table2[[#This Row],[Quantity]]*Table2[[#This Row],[Price]]</f>
        <v>961248</v>
      </c>
      <c r="K722">
        <f>IF(Table2[[#This Row],[Quantity]]&lt;1000,0,IF(Table2[[#This Row],[Quantity]]&gt;1000,Table2[[#This Row],[Quantity]]*15%,IF(Table2[[#This Row],[Quantity]]&gt;1500,Table2[[#This Row],[Quantity]]*20%,Table2[[#This Row],[Quantity]]*25%)))</f>
        <v>265.05</v>
      </c>
      <c r="L722" s="38">
        <f>Table2[[#This Row],[Total Cost]]-Table2[[#This Row],[Discount]]</f>
        <v>667660.94999999995</v>
      </c>
      <c r="M722" s="38">
        <f>Table2[[#This Row],[Total Revenue ]]-Table2[[#This Row],[Discount Amount]]</f>
        <v>293587.05000000005</v>
      </c>
      <c r="N722" s="38" t="str">
        <f>IF(Table2[[#This Row],[Profit/Loss]]&gt;0,"Profit","Loss")</f>
        <v>Profit</v>
      </c>
    </row>
    <row r="723" spans="1:14" x14ac:dyDescent="0.25">
      <c r="A723">
        <v>722</v>
      </c>
      <c r="B723" t="s">
        <v>912</v>
      </c>
      <c r="C723">
        <v>74</v>
      </c>
      <c r="D7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23" t="s">
        <v>192</v>
      </c>
      <c r="F723">
        <v>1874</v>
      </c>
      <c r="G723">
        <v>328</v>
      </c>
      <c r="H723">
        <v>472</v>
      </c>
      <c r="I723">
        <f>Table2[[#This Row],[Quantity]]*Table2[[#This Row],[Cost]]</f>
        <v>614672</v>
      </c>
      <c r="J723">
        <f>Table2[[#This Row],[Quantity]]*Table2[[#This Row],[Price]]</f>
        <v>884528</v>
      </c>
      <c r="K723">
        <f>IF(Table2[[#This Row],[Quantity]]&lt;1000,0,IF(Table2[[#This Row],[Quantity]]&gt;1000,Table2[[#This Row],[Quantity]]*15%,IF(Table2[[#This Row],[Quantity]]&gt;1500,Table2[[#This Row],[Quantity]]*20%,Table2[[#This Row],[Quantity]]*25%)))</f>
        <v>281.09999999999997</v>
      </c>
      <c r="L723" s="38">
        <f>Table2[[#This Row],[Total Cost]]-Table2[[#This Row],[Discount]]</f>
        <v>614390.9</v>
      </c>
      <c r="M723" s="38">
        <f>Table2[[#This Row],[Total Revenue ]]-Table2[[#This Row],[Discount Amount]]</f>
        <v>270137.09999999998</v>
      </c>
      <c r="N723" s="38" t="str">
        <f>IF(Table2[[#This Row],[Profit/Loss]]&gt;0,"Profit","Loss")</f>
        <v>Profit</v>
      </c>
    </row>
    <row r="724" spans="1:14" x14ac:dyDescent="0.25">
      <c r="A724">
        <v>723</v>
      </c>
      <c r="B724" t="s">
        <v>913</v>
      </c>
      <c r="C724">
        <v>33</v>
      </c>
      <c r="D7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24" t="s">
        <v>190</v>
      </c>
      <c r="F724">
        <v>1604</v>
      </c>
      <c r="G724">
        <v>212</v>
      </c>
      <c r="H724">
        <v>241</v>
      </c>
      <c r="I724">
        <f>Table2[[#This Row],[Quantity]]*Table2[[#This Row],[Cost]]</f>
        <v>340048</v>
      </c>
      <c r="J724">
        <f>Table2[[#This Row],[Quantity]]*Table2[[#This Row],[Price]]</f>
        <v>386564</v>
      </c>
      <c r="K724">
        <f>IF(Table2[[#This Row],[Quantity]]&lt;1000,0,IF(Table2[[#This Row],[Quantity]]&gt;1000,Table2[[#This Row],[Quantity]]*15%,IF(Table2[[#This Row],[Quantity]]&gt;1500,Table2[[#This Row],[Quantity]]*20%,Table2[[#This Row],[Quantity]]*25%)))</f>
        <v>240.6</v>
      </c>
      <c r="L724" s="38">
        <f>Table2[[#This Row],[Total Cost]]-Table2[[#This Row],[Discount]]</f>
        <v>339807.4</v>
      </c>
      <c r="M724" s="38">
        <f>Table2[[#This Row],[Total Revenue ]]-Table2[[#This Row],[Discount Amount]]</f>
        <v>46756.599999999977</v>
      </c>
      <c r="N724" s="38" t="str">
        <f>IF(Table2[[#This Row],[Profit/Loss]]&gt;0,"Profit","Loss")</f>
        <v>Profit</v>
      </c>
    </row>
    <row r="725" spans="1:14" x14ac:dyDescent="0.25">
      <c r="A725">
        <v>724</v>
      </c>
      <c r="B725" t="s">
        <v>914</v>
      </c>
      <c r="C725">
        <v>20</v>
      </c>
      <c r="D7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25" t="s">
        <v>190</v>
      </c>
      <c r="F725">
        <v>2137</v>
      </c>
      <c r="G725">
        <v>330</v>
      </c>
      <c r="H725">
        <v>265</v>
      </c>
      <c r="I725">
        <f>Table2[[#This Row],[Quantity]]*Table2[[#This Row],[Cost]]</f>
        <v>705210</v>
      </c>
      <c r="J725">
        <f>Table2[[#This Row],[Quantity]]*Table2[[#This Row],[Price]]</f>
        <v>566305</v>
      </c>
      <c r="K725">
        <f>IF(Table2[[#This Row],[Quantity]]&lt;1000,0,IF(Table2[[#This Row],[Quantity]]&gt;1000,Table2[[#This Row],[Quantity]]*15%,IF(Table2[[#This Row],[Quantity]]&gt;1500,Table2[[#This Row],[Quantity]]*20%,Table2[[#This Row],[Quantity]]*25%)))</f>
        <v>320.55</v>
      </c>
      <c r="L725" s="38">
        <f>Table2[[#This Row],[Total Cost]]-Table2[[#This Row],[Discount]]</f>
        <v>704889.45</v>
      </c>
      <c r="M725" s="38">
        <f>Table2[[#This Row],[Total Revenue ]]-Table2[[#This Row],[Discount Amount]]</f>
        <v>-138584.44999999995</v>
      </c>
      <c r="N725" s="38" t="str">
        <f>IF(Table2[[#This Row],[Profit/Loss]]&gt;0,"Profit","Loss")</f>
        <v>Loss</v>
      </c>
    </row>
    <row r="726" spans="1:14" x14ac:dyDescent="0.25">
      <c r="A726">
        <v>725</v>
      </c>
      <c r="B726" t="s">
        <v>915</v>
      </c>
      <c r="C726">
        <v>37</v>
      </c>
      <c r="D7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26" t="s">
        <v>192</v>
      </c>
      <c r="F726">
        <v>1567</v>
      </c>
      <c r="G726">
        <v>167</v>
      </c>
      <c r="H726">
        <v>222</v>
      </c>
      <c r="I726">
        <f>Table2[[#This Row],[Quantity]]*Table2[[#This Row],[Cost]]</f>
        <v>261689</v>
      </c>
      <c r="J726">
        <f>Table2[[#This Row],[Quantity]]*Table2[[#This Row],[Price]]</f>
        <v>347874</v>
      </c>
      <c r="K726">
        <f>IF(Table2[[#This Row],[Quantity]]&lt;1000,0,IF(Table2[[#This Row],[Quantity]]&gt;1000,Table2[[#This Row],[Quantity]]*15%,IF(Table2[[#This Row],[Quantity]]&gt;1500,Table2[[#This Row],[Quantity]]*20%,Table2[[#This Row],[Quantity]]*25%)))</f>
        <v>235.04999999999998</v>
      </c>
      <c r="L726" s="38">
        <f>Table2[[#This Row],[Total Cost]]-Table2[[#This Row],[Discount]]</f>
        <v>261453.95</v>
      </c>
      <c r="M726" s="38">
        <f>Table2[[#This Row],[Total Revenue ]]-Table2[[#This Row],[Discount Amount]]</f>
        <v>86420.049999999988</v>
      </c>
      <c r="N726" s="38" t="str">
        <f>IF(Table2[[#This Row],[Profit/Loss]]&gt;0,"Profit","Loss")</f>
        <v>Profit</v>
      </c>
    </row>
    <row r="727" spans="1:14" x14ac:dyDescent="0.25">
      <c r="A727">
        <v>726</v>
      </c>
      <c r="B727" t="s">
        <v>916</v>
      </c>
      <c r="C727">
        <v>64</v>
      </c>
      <c r="D7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27" t="s">
        <v>190</v>
      </c>
      <c r="F727">
        <v>1266</v>
      </c>
      <c r="G727">
        <v>221</v>
      </c>
      <c r="H727">
        <v>364</v>
      </c>
      <c r="I727">
        <f>Table2[[#This Row],[Quantity]]*Table2[[#This Row],[Cost]]</f>
        <v>279786</v>
      </c>
      <c r="J727">
        <f>Table2[[#This Row],[Quantity]]*Table2[[#This Row],[Price]]</f>
        <v>460824</v>
      </c>
      <c r="K727">
        <f>IF(Table2[[#This Row],[Quantity]]&lt;1000,0,IF(Table2[[#This Row],[Quantity]]&gt;1000,Table2[[#This Row],[Quantity]]*15%,IF(Table2[[#This Row],[Quantity]]&gt;1500,Table2[[#This Row],[Quantity]]*20%,Table2[[#This Row],[Quantity]]*25%)))</f>
        <v>189.9</v>
      </c>
      <c r="L727" s="38">
        <f>Table2[[#This Row],[Total Cost]]-Table2[[#This Row],[Discount]]</f>
        <v>279596.09999999998</v>
      </c>
      <c r="M727" s="38">
        <f>Table2[[#This Row],[Total Revenue ]]-Table2[[#This Row],[Discount Amount]]</f>
        <v>181227.90000000002</v>
      </c>
      <c r="N727" s="38" t="str">
        <f>IF(Table2[[#This Row],[Profit/Loss]]&gt;0,"Profit","Loss")</f>
        <v>Profit</v>
      </c>
    </row>
    <row r="728" spans="1:14" x14ac:dyDescent="0.25">
      <c r="A728">
        <v>727</v>
      </c>
      <c r="B728" t="s">
        <v>917</v>
      </c>
      <c r="C728">
        <v>68</v>
      </c>
      <c r="D7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28" t="s">
        <v>190</v>
      </c>
      <c r="F728">
        <v>1603</v>
      </c>
      <c r="G728">
        <v>341</v>
      </c>
      <c r="H728">
        <v>224</v>
      </c>
      <c r="I728">
        <f>Table2[[#This Row],[Quantity]]*Table2[[#This Row],[Cost]]</f>
        <v>546623</v>
      </c>
      <c r="J728">
        <f>Table2[[#This Row],[Quantity]]*Table2[[#This Row],[Price]]</f>
        <v>359072</v>
      </c>
      <c r="K728">
        <f>IF(Table2[[#This Row],[Quantity]]&lt;1000,0,IF(Table2[[#This Row],[Quantity]]&gt;1000,Table2[[#This Row],[Quantity]]*15%,IF(Table2[[#This Row],[Quantity]]&gt;1500,Table2[[#This Row],[Quantity]]*20%,Table2[[#This Row],[Quantity]]*25%)))</f>
        <v>240.45</v>
      </c>
      <c r="L728" s="38">
        <f>Table2[[#This Row],[Total Cost]]-Table2[[#This Row],[Discount]]</f>
        <v>546382.55000000005</v>
      </c>
      <c r="M728" s="38">
        <f>Table2[[#This Row],[Total Revenue ]]-Table2[[#This Row],[Discount Amount]]</f>
        <v>-187310.55000000005</v>
      </c>
      <c r="N728" s="38" t="str">
        <f>IF(Table2[[#This Row],[Profit/Loss]]&gt;0,"Profit","Loss")</f>
        <v>Loss</v>
      </c>
    </row>
    <row r="729" spans="1:14" x14ac:dyDescent="0.25">
      <c r="A729">
        <v>728</v>
      </c>
      <c r="B729" t="s">
        <v>918</v>
      </c>
      <c r="C729">
        <v>67</v>
      </c>
      <c r="D7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29" t="s">
        <v>190</v>
      </c>
      <c r="F729">
        <v>1099</v>
      </c>
      <c r="G729">
        <v>345</v>
      </c>
      <c r="H729">
        <v>335</v>
      </c>
      <c r="I729">
        <f>Table2[[#This Row],[Quantity]]*Table2[[#This Row],[Cost]]</f>
        <v>379155</v>
      </c>
      <c r="J729">
        <f>Table2[[#This Row],[Quantity]]*Table2[[#This Row],[Price]]</f>
        <v>368165</v>
      </c>
      <c r="K729">
        <f>IF(Table2[[#This Row],[Quantity]]&lt;1000,0,IF(Table2[[#This Row],[Quantity]]&gt;1000,Table2[[#This Row],[Quantity]]*15%,IF(Table2[[#This Row],[Quantity]]&gt;1500,Table2[[#This Row],[Quantity]]*20%,Table2[[#This Row],[Quantity]]*25%)))</f>
        <v>164.85</v>
      </c>
      <c r="L729" s="38">
        <f>Table2[[#This Row],[Total Cost]]-Table2[[#This Row],[Discount]]</f>
        <v>378990.15</v>
      </c>
      <c r="M729" s="38">
        <f>Table2[[#This Row],[Total Revenue ]]-Table2[[#This Row],[Discount Amount]]</f>
        <v>-10825.150000000023</v>
      </c>
      <c r="N729" s="38" t="str">
        <f>IF(Table2[[#This Row],[Profit/Loss]]&gt;0,"Profit","Loss")</f>
        <v>Loss</v>
      </c>
    </row>
    <row r="730" spans="1:14" x14ac:dyDescent="0.25">
      <c r="A730">
        <v>729</v>
      </c>
      <c r="B730" t="s">
        <v>919</v>
      </c>
      <c r="C730">
        <v>51</v>
      </c>
      <c r="D7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30" t="s">
        <v>190</v>
      </c>
      <c r="F730">
        <v>1902</v>
      </c>
      <c r="G730">
        <v>192</v>
      </c>
      <c r="H730">
        <v>339</v>
      </c>
      <c r="I730">
        <f>Table2[[#This Row],[Quantity]]*Table2[[#This Row],[Cost]]</f>
        <v>365184</v>
      </c>
      <c r="J730">
        <f>Table2[[#This Row],[Quantity]]*Table2[[#This Row],[Price]]</f>
        <v>644778</v>
      </c>
      <c r="K730">
        <f>IF(Table2[[#This Row],[Quantity]]&lt;1000,0,IF(Table2[[#This Row],[Quantity]]&gt;1000,Table2[[#This Row],[Quantity]]*15%,IF(Table2[[#This Row],[Quantity]]&gt;1500,Table2[[#This Row],[Quantity]]*20%,Table2[[#This Row],[Quantity]]*25%)))</f>
        <v>285.3</v>
      </c>
      <c r="L730" s="38">
        <f>Table2[[#This Row],[Total Cost]]-Table2[[#This Row],[Discount]]</f>
        <v>364898.7</v>
      </c>
      <c r="M730" s="38">
        <f>Table2[[#This Row],[Total Revenue ]]-Table2[[#This Row],[Discount Amount]]</f>
        <v>279879.3</v>
      </c>
      <c r="N730" s="38" t="str">
        <f>IF(Table2[[#This Row],[Profit/Loss]]&gt;0,"Profit","Loss")</f>
        <v>Profit</v>
      </c>
    </row>
    <row r="731" spans="1:14" x14ac:dyDescent="0.25">
      <c r="A731">
        <v>730</v>
      </c>
      <c r="B731" t="s">
        <v>920</v>
      </c>
      <c r="C731">
        <v>31</v>
      </c>
      <c r="D7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31" t="s">
        <v>190</v>
      </c>
      <c r="F731">
        <v>1289</v>
      </c>
      <c r="G731">
        <v>153</v>
      </c>
      <c r="H731">
        <v>507</v>
      </c>
      <c r="I731">
        <f>Table2[[#This Row],[Quantity]]*Table2[[#This Row],[Cost]]</f>
        <v>197217</v>
      </c>
      <c r="J731">
        <f>Table2[[#This Row],[Quantity]]*Table2[[#This Row],[Price]]</f>
        <v>653523</v>
      </c>
      <c r="K731">
        <f>IF(Table2[[#This Row],[Quantity]]&lt;1000,0,IF(Table2[[#This Row],[Quantity]]&gt;1000,Table2[[#This Row],[Quantity]]*15%,IF(Table2[[#This Row],[Quantity]]&gt;1500,Table2[[#This Row],[Quantity]]*20%,Table2[[#This Row],[Quantity]]*25%)))</f>
        <v>193.35</v>
      </c>
      <c r="L731" s="38">
        <f>Table2[[#This Row],[Total Cost]]-Table2[[#This Row],[Discount]]</f>
        <v>197023.65</v>
      </c>
      <c r="M731" s="38">
        <f>Table2[[#This Row],[Total Revenue ]]-Table2[[#This Row],[Discount Amount]]</f>
        <v>456499.35</v>
      </c>
      <c r="N731" s="38" t="str">
        <f>IF(Table2[[#This Row],[Profit/Loss]]&gt;0,"Profit","Loss")</f>
        <v>Profit</v>
      </c>
    </row>
    <row r="732" spans="1:14" x14ac:dyDescent="0.25">
      <c r="A732">
        <v>731</v>
      </c>
      <c r="B732" t="s">
        <v>921</v>
      </c>
      <c r="C732">
        <v>41</v>
      </c>
      <c r="D7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32" t="s">
        <v>190</v>
      </c>
      <c r="F732">
        <v>1099</v>
      </c>
      <c r="G732">
        <v>376</v>
      </c>
      <c r="H732">
        <v>506</v>
      </c>
      <c r="I732">
        <f>Table2[[#This Row],[Quantity]]*Table2[[#This Row],[Cost]]</f>
        <v>413224</v>
      </c>
      <c r="J732">
        <f>Table2[[#This Row],[Quantity]]*Table2[[#This Row],[Price]]</f>
        <v>556094</v>
      </c>
      <c r="K732">
        <f>IF(Table2[[#This Row],[Quantity]]&lt;1000,0,IF(Table2[[#This Row],[Quantity]]&gt;1000,Table2[[#This Row],[Quantity]]*15%,IF(Table2[[#This Row],[Quantity]]&gt;1500,Table2[[#This Row],[Quantity]]*20%,Table2[[#This Row],[Quantity]]*25%)))</f>
        <v>164.85</v>
      </c>
      <c r="L732" s="38">
        <f>Table2[[#This Row],[Total Cost]]-Table2[[#This Row],[Discount]]</f>
        <v>413059.15</v>
      </c>
      <c r="M732" s="38">
        <f>Table2[[#This Row],[Total Revenue ]]-Table2[[#This Row],[Discount Amount]]</f>
        <v>143034.84999999998</v>
      </c>
      <c r="N732" s="38" t="str">
        <f>IF(Table2[[#This Row],[Profit/Loss]]&gt;0,"Profit","Loss")</f>
        <v>Profit</v>
      </c>
    </row>
    <row r="733" spans="1:14" x14ac:dyDescent="0.25">
      <c r="A733">
        <v>732</v>
      </c>
      <c r="B733" t="s">
        <v>922</v>
      </c>
      <c r="C733">
        <v>66</v>
      </c>
      <c r="D7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33" t="s">
        <v>190</v>
      </c>
      <c r="F733">
        <v>1789</v>
      </c>
      <c r="G733">
        <v>233</v>
      </c>
      <c r="H733">
        <v>536</v>
      </c>
      <c r="I733">
        <f>Table2[[#This Row],[Quantity]]*Table2[[#This Row],[Cost]]</f>
        <v>416837</v>
      </c>
      <c r="J733">
        <f>Table2[[#This Row],[Quantity]]*Table2[[#This Row],[Price]]</f>
        <v>958904</v>
      </c>
      <c r="K733">
        <f>IF(Table2[[#This Row],[Quantity]]&lt;1000,0,IF(Table2[[#This Row],[Quantity]]&gt;1000,Table2[[#This Row],[Quantity]]*15%,IF(Table2[[#This Row],[Quantity]]&gt;1500,Table2[[#This Row],[Quantity]]*20%,Table2[[#This Row],[Quantity]]*25%)))</f>
        <v>268.34999999999997</v>
      </c>
      <c r="L733" s="38">
        <f>Table2[[#This Row],[Total Cost]]-Table2[[#This Row],[Discount]]</f>
        <v>416568.65</v>
      </c>
      <c r="M733" s="38">
        <f>Table2[[#This Row],[Total Revenue ]]-Table2[[#This Row],[Discount Amount]]</f>
        <v>542335.35</v>
      </c>
      <c r="N733" s="38" t="str">
        <f>IF(Table2[[#This Row],[Profit/Loss]]&gt;0,"Profit","Loss")</f>
        <v>Profit</v>
      </c>
    </row>
    <row r="734" spans="1:14" x14ac:dyDescent="0.25">
      <c r="A734">
        <v>733</v>
      </c>
      <c r="B734" t="s">
        <v>923</v>
      </c>
      <c r="C734">
        <v>39</v>
      </c>
      <c r="D7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34" t="s">
        <v>192</v>
      </c>
      <c r="F734">
        <v>1727</v>
      </c>
      <c r="G734">
        <v>206</v>
      </c>
      <c r="H734">
        <v>206</v>
      </c>
      <c r="I734">
        <f>Table2[[#This Row],[Quantity]]*Table2[[#This Row],[Cost]]</f>
        <v>355762</v>
      </c>
      <c r="J734">
        <f>Table2[[#This Row],[Quantity]]*Table2[[#This Row],[Price]]</f>
        <v>355762</v>
      </c>
      <c r="K734">
        <f>IF(Table2[[#This Row],[Quantity]]&lt;1000,0,IF(Table2[[#This Row],[Quantity]]&gt;1000,Table2[[#This Row],[Quantity]]*15%,IF(Table2[[#This Row],[Quantity]]&gt;1500,Table2[[#This Row],[Quantity]]*20%,Table2[[#This Row],[Quantity]]*25%)))</f>
        <v>259.05</v>
      </c>
      <c r="L734" s="38">
        <f>Table2[[#This Row],[Total Cost]]-Table2[[#This Row],[Discount]]</f>
        <v>355502.95</v>
      </c>
      <c r="M734" s="38">
        <f>Table2[[#This Row],[Total Revenue ]]-Table2[[#This Row],[Discount Amount]]</f>
        <v>259.04999999998836</v>
      </c>
      <c r="N734" s="38" t="str">
        <f>IF(Table2[[#This Row],[Profit/Loss]]&gt;0,"Profit","Loss")</f>
        <v>Profit</v>
      </c>
    </row>
    <row r="735" spans="1:14" x14ac:dyDescent="0.25">
      <c r="A735">
        <v>734</v>
      </c>
      <c r="B735" t="s">
        <v>924</v>
      </c>
      <c r="C735">
        <v>47</v>
      </c>
      <c r="D7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35" t="s">
        <v>190</v>
      </c>
      <c r="F735">
        <v>2264</v>
      </c>
      <c r="G735">
        <v>247</v>
      </c>
      <c r="H735">
        <v>485</v>
      </c>
      <c r="I735">
        <f>Table2[[#This Row],[Quantity]]*Table2[[#This Row],[Cost]]</f>
        <v>559208</v>
      </c>
      <c r="J735">
        <f>Table2[[#This Row],[Quantity]]*Table2[[#This Row],[Price]]</f>
        <v>1098040</v>
      </c>
      <c r="K735">
        <f>IF(Table2[[#This Row],[Quantity]]&lt;1000,0,IF(Table2[[#This Row],[Quantity]]&gt;1000,Table2[[#This Row],[Quantity]]*15%,IF(Table2[[#This Row],[Quantity]]&gt;1500,Table2[[#This Row],[Quantity]]*20%,Table2[[#This Row],[Quantity]]*25%)))</f>
        <v>339.59999999999997</v>
      </c>
      <c r="L735" s="38">
        <f>Table2[[#This Row],[Total Cost]]-Table2[[#This Row],[Discount]]</f>
        <v>558868.4</v>
      </c>
      <c r="M735" s="38">
        <f>Table2[[#This Row],[Total Revenue ]]-Table2[[#This Row],[Discount Amount]]</f>
        <v>539171.6</v>
      </c>
      <c r="N735" s="38" t="str">
        <f>IF(Table2[[#This Row],[Profit/Loss]]&gt;0,"Profit","Loss")</f>
        <v>Profit</v>
      </c>
    </row>
    <row r="736" spans="1:14" x14ac:dyDescent="0.25">
      <c r="A736">
        <v>735</v>
      </c>
      <c r="B736" t="s">
        <v>925</v>
      </c>
      <c r="C736">
        <v>71</v>
      </c>
      <c r="D7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36" t="s">
        <v>192</v>
      </c>
      <c r="F736">
        <v>1337</v>
      </c>
      <c r="G736">
        <v>199</v>
      </c>
      <c r="H736">
        <v>490</v>
      </c>
      <c r="I736">
        <f>Table2[[#This Row],[Quantity]]*Table2[[#This Row],[Cost]]</f>
        <v>266063</v>
      </c>
      <c r="J736">
        <f>Table2[[#This Row],[Quantity]]*Table2[[#This Row],[Price]]</f>
        <v>655130</v>
      </c>
      <c r="K736">
        <f>IF(Table2[[#This Row],[Quantity]]&lt;1000,0,IF(Table2[[#This Row],[Quantity]]&gt;1000,Table2[[#This Row],[Quantity]]*15%,IF(Table2[[#This Row],[Quantity]]&gt;1500,Table2[[#This Row],[Quantity]]*20%,Table2[[#This Row],[Quantity]]*25%)))</f>
        <v>200.54999999999998</v>
      </c>
      <c r="L736" s="38">
        <f>Table2[[#This Row],[Total Cost]]-Table2[[#This Row],[Discount]]</f>
        <v>265862.45</v>
      </c>
      <c r="M736" s="38">
        <f>Table2[[#This Row],[Total Revenue ]]-Table2[[#This Row],[Discount Amount]]</f>
        <v>389267.55</v>
      </c>
      <c r="N736" s="38" t="str">
        <f>IF(Table2[[#This Row],[Profit/Loss]]&gt;0,"Profit","Loss")</f>
        <v>Profit</v>
      </c>
    </row>
    <row r="737" spans="1:14" x14ac:dyDescent="0.25">
      <c r="A737">
        <v>736</v>
      </c>
      <c r="B737" t="s">
        <v>926</v>
      </c>
      <c r="C737">
        <v>73</v>
      </c>
      <c r="D7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37" t="s">
        <v>190</v>
      </c>
      <c r="F737">
        <v>1738</v>
      </c>
      <c r="G737">
        <v>103</v>
      </c>
      <c r="H737">
        <v>264</v>
      </c>
      <c r="I737">
        <f>Table2[[#This Row],[Quantity]]*Table2[[#This Row],[Cost]]</f>
        <v>179014</v>
      </c>
      <c r="J737">
        <f>Table2[[#This Row],[Quantity]]*Table2[[#This Row],[Price]]</f>
        <v>458832</v>
      </c>
      <c r="K737">
        <f>IF(Table2[[#This Row],[Quantity]]&lt;1000,0,IF(Table2[[#This Row],[Quantity]]&gt;1000,Table2[[#This Row],[Quantity]]*15%,IF(Table2[[#This Row],[Quantity]]&gt;1500,Table2[[#This Row],[Quantity]]*20%,Table2[[#This Row],[Quantity]]*25%)))</f>
        <v>260.7</v>
      </c>
      <c r="L737" s="38">
        <f>Table2[[#This Row],[Total Cost]]-Table2[[#This Row],[Discount]]</f>
        <v>178753.3</v>
      </c>
      <c r="M737" s="38">
        <f>Table2[[#This Row],[Total Revenue ]]-Table2[[#This Row],[Discount Amount]]</f>
        <v>280078.7</v>
      </c>
      <c r="N737" s="38" t="str">
        <f>IF(Table2[[#This Row],[Profit/Loss]]&gt;0,"Profit","Loss")</f>
        <v>Profit</v>
      </c>
    </row>
    <row r="738" spans="1:14" x14ac:dyDescent="0.25">
      <c r="A738">
        <v>737</v>
      </c>
      <c r="B738" t="s">
        <v>927</v>
      </c>
      <c r="C738">
        <v>76</v>
      </c>
      <c r="D7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38" t="s">
        <v>190</v>
      </c>
      <c r="F738">
        <v>1592</v>
      </c>
      <c r="G738">
        <v>312</v>
      </c>
      <c r="H738">
        <v>438</v>
      </c>
      <c r="I738">
        <f>Table2[[#This Row],[Quantity]]*Table2[[#This Row],[Cost]]</f>
        <v>496704</v>
      </c>
      <c r="J738">
        <f>Table2[[#This Row],[Quantity]]*Table2[[#This Row],[Price]]</f>
        <v>697296</v>
      </c>
      <c r="K738">
        <f>IF(Table2[[#This Row],[Quantity]]&lt;1000,0,IF(Table2[[#This Row],[Quantity]]&gt;1000,Table2[[#This Row],[Quantity]]*15%,IF(Table2[[#This Row],[Quantity]]&gt;1500,Table2[[#This Row],[Quantity]]*20%,Table2[[#This Row],[Quantity]]*25%)))</f>
        <v>238.79999999999998</v>
      </c>
      <c r="L738" s="38">
        <f>Table2[[#This Row],[Total Cost]]-Table2[[#This Row],[Discount]]</f>
        <v>496465.2</v>
      </c>
      <c r="M738" s="38">
        <f>Table2[[#This Row],[Total Revenue ]]-Table2[[#This Row],[Discount Amount]]</f>
        <v>200830.8</v>
      </c>
      <c r="N738" s="38" t="str">
        <f>IF(Table2[[#This Row],[Profit/Loss]]&gt;0,"Profit","Loss")</f>
        <v>Profit</v>
      </c>
    </row>
    <row r="739" spans="1:14" x14ac:dyDescent="0.25">
      <c r="A739">
        <v>738</v>
      </c>
      <c r="B739" t="s">
        <v>928</v>
      </c>
      <c r="C739">
        <v>81</v>
      </c>
      <c r="D7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39" t="s">
        <v>190</v>
      </c>
      <c r="F739">
        <v>2448</v>
      </c>
      <c r="G739">
        <v>314</v>
      </c>
      <c r="H739">
        <v>368</v>
      </c>
      <c r="I739">
        <f>Table2[[#This Row],[Quantity]]*Table2[[#This Row],[Cost]]</f>
        <v>768672</v>
      </c>
      <c r="J739">
        <f>Table2[[#This Row],[Quantity]]*Table2[[#This Row],[Price]]</f>
        <v>900864</v>
      </c>
      <c r="K739">
        <f>IF(Table2[[#This Row],[Quantity]]&lt;1000,0,IF(Table2[[#This Row],[Quantity]]&gt;1000,Table2[[#This Row],[Quantity]]*15%,IF(Table2[[#This Row],[Quantity]]&gt;1500,Table2[[#This Row],[Quantity]]*20%,Table2[[#This Row],[Quantity]]*25%)))</f>
        <v>367.2</v>
      </c>
      <c r="L739" s="38">
        <f>Table2[[#This Row],[Total Cost]]-Table2[[#This Row],[Discount]]</f>
        <v>768304.8</v>
      </c>
      <c r="M739" s="38">
        <f>Table2[[#This Row],[Total Revenue ]]-Table2[[#This Row],[Discount Amount]]</f>
        <v>132559.19999999995</v>
      </c>
      <c r="N739" s="38" t="str">
        <f>IF(Table2[[#This Row],[Profit/Loss]]&gt;0,"Profit","Loss")</f>
        <v>Profit</v>
      </c>
    </row>
    <row r="740" spans="1:14" x14ac:dyDescent="0.25">
      <c r="A740">
        <v>739</v>
      </c>
      <c r="B740" t="s">
        <v>929</v>
      </c>
      <c r="C740">
        <v>48</v>
      </c>
      <c r="D7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40" t="s">
        <v>190</v>
      </c>
      <c r="F740">
        <v>1469</v>
      </c>
      <c r="G740">
        <v>323</v>
      </c>
      <c r="H740">
        <v>208</v>
      </c>
      <c r="I740">
        <f>Table2[[#This Row],[Quantity]]*Table2[[#This Row],[Cost]]</f>
        <v>474487</v>
      </c>
      <c r="J740">
        <f>Table2[[#This Row],[Quantity]]*Table2[[#This Row],[Price]]</f>
        <v>305552</v>
      </c>
      <c r="K740">
        <f>IF(Table2[[#This Row],[Quantity]]&lt;1000,0,IF(Table2[[#This Row],[Quantity]]&gt;1000,Table2[[#This Row],[Quantity]]*15%,IF(Table2[[#This Row],[Quantity]]&gt;1500,Table2[[#This Row],[Quantity]]*20%,Table2[[#This Row],[Quantity]]*25%)))</f>
        <v>220.35</v>
      </c>
      <c r="L740" s="38">
        <f>Table2[[#This Row],[Total Cost]]-Table2[[#This Row],[Discount]]</f>
        <v>474266.65</v>
      </c>
      <c r="M740" s="38">
        <f>Table2[[#This Row],[Total Revenue ]]-Table2[[#This Row],[Discount Amount]]</f>
        <v>-168714.65000000002</v>
      </c>
      <c r="N740" s="38" t="str">
        <f>IF(Table2[[#This Row],[Profit/Loss]]&gt;0,"Profit","Loss")</f>
        <v>Loss</v>
      </c>
    </row>
    <row r="741" spans="1:14" x14ac:dyDescent="0.25">
      <c r="A741">
        <v>740</v>
      </c>
      <c r="B741" t="s">
        <v>930</v>
      </c>
      <c r="C741">
        <v>53</v>
      </c>
      <c r="D7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41" t="s">
        <v>192</v>
      </c>
      <c r="F741">
        <v>1461</v>
      </c>
      <c r="G741">
        <v>166</v>
      </c>
      <c r="H741">
        <v>445</v>
      </c>
      <c r="I741">
        <f>Table2[[#This Row],[Quantity]]*Table2[[#This Row],[Cost]]</f>
        <v>242526</v>
      </c>
      <c r="J741">
        <f>Table2[[#This Row],[Quantity]]*Table2[[#This Row],[Price]]</f>
        <v>650145</v>
      </c>
      <c r="K741">
        <f>IF(Table2[[#This Row],[Quantity]]&lt;1000,0,IF(Table2[[#This Row],[Quantity]]&gt;1000,Table2[[#This Row],[Quantity]]*15%,IF(Table2[[#This Row],[Quantity]]&gt;1500,Table2[[#This Row],[Quantity]]*20%,Table2[[#This Row],[Quantity]]*25%)))</f>
        <v>219.15</v>
      </c>
      <c r="L741" s="38">
        <f>Table2[[#This Row],[Total Cost]]-Table2[[#This Row],[Discount]]</f>
        <v>242306.85</v>
      </c>
      <c r="M741" s="38">
        <f>Table2[[#This Row],[Total Revenue ]]-Table2[[#This Row],[Discount Amount]]</f>
        <v>407838.15</v>
      </c>
      <c r="N741" s="38" t="str">
        <f>IF(Table2[[#This Row],[Profit/Loss]]&gt;0,"Profit","Loss")</f>
        <v>Profit</v>
      </c>
    </row>
    <row r="742" spans="1:14" x14ac:dyDescent="0.25">
      <c r="A742">
        <v>741</v>
      </c>
      <c r="B742" t="s">
        <v>931</v>
      </c>
      <c r="C742">
        <v>78</v>
      </c>
      <c r="D7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42" t="s">
        <v>190</v>
      </c>
      <c r="F742">
        <v>2432</v>
      </c>
      <c r="G742">
        <v>236</v>
      </c>
      <c r="H742">
        <v>478</v>
      </c>
      <c r="I742">
        <f>Table2[[#This Row],[Quantity]]*Table2[[#This Row],[Cost]]</f>
        <v>573952</v>
      </c>
      <c r="J742">
        <f>Table2[[#This Row],[Quantity]]*Table2[[#This Row],[Price]]</f>
        <v>1162496</v>
      </c>
      <c r="K742">
        <f>IF(Table2[[#This Row],[Quantity]]&lt;1000,0,IF(Table2[[#This Row],[Quantity]]&gt;1000,Table2[[#This Row],[Quantity]]*15%,IF(Table2[[#This Row],[Quantity]]&gt;1500,Table2[[#This Row],[Quantity]]*20%,Table2[[#This Row],[Quantity]]*25%)))</f>
        <v>364.8</v>
      </c>
      <c r="L742" s="38">
        <f>Table2[[#This Row],[Total Cost]]-Table2[[#This Row],[Discount]]</f>
        <v>573587.19999999995</v>
      </c>
      <c r="M742" s="38">
        <f>Table2[[#This Row],[Total Revenue ]]-Table2[[#This Row],[Discount Amount]]</f>
        <v>588908.80000000005</v>
      </c>
      <c r="N742" s="38" t="str">
        <f>IF(Table2[[#This Row],[Profit/Loss]]&gt;0,"Profit","Loss")</f>
        <v>Profit</v>
      </c>
    </row>
    <row r="743" spans="1:14" x14ac:dyDescent="0.25">
      <c r="A743">
        <v>742</v>
      </c>
      <c r="B743" t="s">
        <v>932</v>
      </c>
      <c r="C743">
        <v>49</v>
      </c>
      <c r="D7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43" t="s">
        <v>192</v>
      </c>
      <c r="F743">
        <v>2322</v>
      </c>
      <c r="G743">
        <v>246</v>
      </c>
      <c r="H743">
        <v>478</v>
      </c>
      <c r="I743">
        <f>Table2[[#This Row],[Quantity]]*Table2[[#This Row],[Cost]]</f>
        <v>571212</v>
      </c>
      <c r="J743">
        <f>Table2[[#This Row],[Quantity]]*Table2[[#This Row],[Price]]</f>
        <v>1109916</v>
      </c>
      <c r="K743">
        <f>IF(Table2[[#This Row],[Quantity]]&lt;1000,0,IF(Table2[[#This Row],[Quantity]]&gt;1000,Table2[[#This Row],[Quantity]]*15%,IF(Table2[[#This Row],[Quantity]]&gt;1500,Table2[[#This Row],[Quantity]]*20%,Table2[[#This Row],[Quantity]]*25%)))</f>
        <v>348.3</v>
      </c>
      <c r="L743" s="38">
        <f>Table2[[#This Row],[Total Cost]]-Table2[[#This Row],[Discount]]</f>
        <v>570863.69999999995</v>
      </c>
      <c r="M743" s="38">
        <f>Table2[[#This Row],[Total Revenue ]]-Table2[[#This Row],[Discount Amount]]</f>
        <v>539052.30000000005</v>
      </c>
      <c r="N743" s="38" t="str">
        <f>IF(Table2[[#This Row],[Profit/Loss]]&gt;0,"Profit","Loss")</f>
        <v>Profit</v>
      </c>
    </row>
    <row r="744" spans="1:14" x14ac:dyDescent="0.25">
      <c r="A744">
        <v>743</v>
      </c>
      <c r="B744" t="s">
        <v>933</v>
      </c>
      <c r="C744">
        <v>28</v>
      </c>
      <c r="D7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44" t="s">
        <v>192</v>
      </c>
      <c r="F744">
        <v>2122</v>
      </c>
      <c r="G744">
        <v>272</v>
      </c>
      <c r="H744">
        <v>512</v>
      </c>
      <c r="I744">
        <f>Table2[[#This Row],[Quantity]]*Table2[[#This Row],[Cost]]</f>
        <v>577184</v>
      </c>
      <c r="J744">
        <f>Table2[[#This Row],[Quantity]]*Table2[[#This Row],[Price]]</f>
        <v>1086464</v>
      </c>
      <c r="K744">
        <f>IF(Table2[[#This Row],[Quantity]]&lt;1000,0,IF(Table2[[#This Row],[Quantity]]&gt;1000,Table2[[#This Row],[Quantity]]*15%,IF(Table2[[#This Row],[Quantity]]&gt;1500,Table2[[#This Row],[Quantity]]*20%,Table2[[#This Row],[Quantity]]*25%)))</f>
        <v>318.3</v>
      </c>
      <c r="L744" s="38">
        <f>Table2[[#This Row],[Total Cost]]-Table2[[#This Row],[Discount]]</f>
        <v>576865.69999999995</v>
      </c>
      <c r="M744" s="38">
        <f>Table2[[#This Row],[Total Revenue ]]-Table2[[#This Row],[Discount Amount]]</f>
        <v>509598.30000000005</v>
      </c>
      <c r="N744" s="38" t="str">
        <f>IF(Table2[[#This Row],[Profit/Loss]]&gt;0,"Profit","Loss")</f>
        <v>Profit</v>
      </c>
    </row>
    <row r="745" spans="1:14" x14ac:dyDescent="0.25">
      <c r="A745">
        <v>744</v>
      </c>
      <c r="B745" t="s">
        <v>934</v>
      </c>
      <c r="C745">
        <v>66</v>
      </c>
      <c r="D7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45" t="s">
        <v>190</v>
      </c>
      <c r="F745">
        <v>2490</v>
      </c>
      <c r="G745">
        <v>251</v>
      </c>
      <c r="H745">
        <v>490</v>
      </c>
      <c r="I745">
        <f>Table2[[#This Row],[Quantity]]*Table2[[#This Row],[Cost]]</f>
        <v>624990</v>
      </c>
      <c r="J745">
        <f>Table2[[#This Row],[Quantity]]*Table2[[#This Row],[Price]]</f>
        <v>1220100</v>
      </c>
      <c r="K745">
        <f>IF(Table2[[#This Row],[Quantity]]&lt;1000,0,IF(Table2[[#This Row],[Quantity]]&gt;1000,Table2[[#This Row],[Quantity]]*15%,IF(Table2[[#This Row],[Quantity]]&gt;1500,Table2[[#This Row],[Quantity]]*20%,Table2[[#This Row],[Quantity]]*25%)))</f>
        <v>373.5</v>
      </c>
      <c r="L745" s="38">
        <f>Table2[[#This Row],[Total Cost]]-Table2[[#This Row],[Discount]]</f>
        <v>624616.5</v>
      </c>
      <c r="M745" s="38">
        <f>Table2[[#This Row],[Total Revenue ]]-Table2[[#This Row],[Discount Amount]]</f>
        <v>595483.5</v>
      </c>
      <c r="N745" s="38" t="str">
        <f>IF(Table2[[#This Row],[Profit/Loss]]&gt;0,"Profit","Loss")</f>
        <v>Profit</v>
      </c>
    </row>
    <row r="746" spans="1:14" x14ac:dyDescent="0.25">
      <c r="A746">
        <v>745</v>
      </c>
      <c r="B746" t="s">
        <v>935</v>
      </c>
      <c r="C746">
        <v>38</v>
      </c>
      <c r="D7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46" t="s">
        <v>190</v>
      </c>
      <c r="F746">
        <v>1392</v>
      </c>
      <c r="G746">
        <v>184</v>
      </c>
      <c r="H746">
        <v>422</v>
      </c>
      <c r="I746">
        <f>Table2[[#This Row],[Quantity]]*Table2[[#This Row],[Cost]]</f>
        <v>256128</v>
      </c>
      <c r="J746">
        <f>Table2[[#This Row],[Quantity]]*Table2[[#This Row],[Price]]</f>
        <v>587424</v>
      </c>
      <c r="K746">
        <f>IF(Table2[[#This Row],[Quantity]]&lt;1000,0,IF(Table2[[#This Row],[Quantity]]&gt;1000,Table2[[#This Row],[Quantity]]*15%,IF(Table2[[#This Row],[Quantity]]&gt;1500,Table2[[#This Row],[Quantity]]*20%,Table2[[#This Row],[Quantity]]*25%)))</f>
        <v>208.79999999999998</v>
      </c>
      <c r="L746" s="38">
        <f>Table2[[#This Row],[Total Cost]]-Table2[[#This Row],[Discount]]</f>
        <v>255919.2</v>
      </c>
      <c r="M746" s="38">
        <f>Table2[[#This Row],[Total Revenue ]]-Table2[[#This Row],[Discount Amount]]</f>
        <v>331504.8</v>
      </c>
      <c r="N746" s="38" t="str">
        <f>IF(Table2[[#This Row],[Profit/Loss]]&gt;0,"Profit","Loss")</f>
        <v>Profit</v>
      </c>
    </row>
    <row r="747" spans="1:14" x14ac:dyDescent="0.25">
      <c r="A747">
        <v>746</v>
      </c>
      <c r="B747" t="s">
        <v>936</v>
      </c>
      <c r="C747">
        <v>59</v>
      </c>
      <c r="D7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47" t="s">
        <v>192</v>
      </c>
      <c r="F747">
        <v>1039</v>
      </c>
      <c r="G747">
        <v>286</v>
      </c>
      <c r="H747">
        <v>237</v>
      </c>
      <c r="I747">
        <f>Table2[[#This Row],[Quantity]]*Table2[[#This Row],[Cost]]</f>
        <v>297154</v>
      </c>
      <c r="J747">
        <f>Table2[[#This Row],[Quantity]]*Table2[[#This Row],[Price]]</f>
        <v>246243</v>
      </c>
      <c r="K747">
        <f>IF(Table2[[#This Row],[Quantity]]&lt;1000,0,IF(Table2[[#This Row],[Quantity]]&gt;1000,Table2[[#This Row],[Quantity]]*15%,IF(Table2[[#This Row],[Quantity]]&gt;1500,Table2[[#This Row],[Quantity]]*20%,Table2[[#This Row],[Quantity]]*25%)))</f>
        <v>155.85</v>
      </c>
      <c r="L747" s="38">
        <f>Table2[[#This Row],[Total Cost]]-Table2[[#This Row],[Discount]]</f>
        <v>296998.15000000002</v>
      </c>
      <c r="M747" s="38">
        <f>Table2[[#This Row],[Total Revenue ]]-Table2[[#This Row],[Discount Amount]]</f>
        <v>-50755.150000000023</v>
      </c>
      <c r="N747" s="38" t="str">
        <f>IF(Table2[[#This Row],[Profit/Loss]]&gt;0,"Profit","Loss")</f>
        <v>Loss</v>
      </c>
    </row>
    <row r="748" spans="1:14" x14ac:dyDescent="0.25">
      <c r="A748">
        <v>747</v>
      </c>
      <c r="B748" t="s">
        <v>937</v>
      </c>
      <c r="C748">
        <v>38</v>
      </c>
      <c r="D7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48" t="s">
        <v>190</v>
      </c>
      <c r="F748">
        <v>1230</v>
      </c>
      <c r="G748">
        <v>312</v>
      </c>
      <c r="H748">
        <v>534</v>
      </c>
      <c r="I748">
        <f>Table2[[#This Row],[Quantity]]*Table2[[#This Row],[Cost]]</f>
        <v>383760</v>
      </c>
      <c r="J748">
        <f>Table2[[#This Row],[Quantity]]*Table2[[#This Row],[Price]]</f>
        <v>656820</v>
      </c>
      <c r="K748">
        <f>IF(Table2[[#This Row],[Quantity]]&lt;1000,0,IF(Table2[[#This Row],[Quantity]]&gt;1000,Table2[[#This Row],[Quantity]]*15%,IF(Table2[[#This Row],[Quantity]]&gt;1500,Table2[[#This Row],[Quantity]]*20%,Table2[[#This Row],[Quantity]]*25%)))</f>
        <v>184.5</v>
      </c>
      <c r="L748" s="38">
        <f>Table2[[#This Row],[Total Cost]]-Table2[[#This Row],[Discount]]</f>
        <v>383575.5</v>
      </c>
      <c r="M748" s="38">
        <f>Table2[[#This Row],[Total Revenue ]]-Table2[[#This Row],[Discount Amount]]</f>
        <v>273244.5</v>
      </c>
      <c r="N748" s="38" t="str">
        <f>IF(Table2[[#This Row],[Profit/Loss]]&gt;0,"Profit","Loss")</f>
        <v>Profit</v>
      </c>
    </row>
    <row r="749" spans="1:14" x14ac:dyDescent="0.25">
      <c r="A749">
        <v>748</v>
      </c>
      <c r="B749" t="s">
        <v>938</v>
      </c>
      <c r="C749">
        <v>20</v>
      </c>
      <c r="D7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49" t="s">
        <v>190</v>
      </c>
      <c r="F749">
        <v>1135</v>
      </c>
      <c r="G749">
        <v>125</v>
      </c>
      <c r="H749">
        <v>497</v>
      </c>
      <c r="I749">
        <f>Table2[[#This Row],[Quantity]]*Table2[[#This Row],[Cost]]</f>
        <v>141875</v>
      </c>
      <c r="J749">
        <f>Table2[[#This Row],[Quantity]]*Table2[[#This Row],[Price]]</f>
        <v>564095</v>
      </c>
      <c r="K749">
        <f>IF(Table2[[#This Row],[Quantity]]&lt;1000,0,IF(Table2[[#This Row],[Quantity]]&gt;1000,Table2[[#This Row],[Quantity]]*15%,IF(Table2[[#This Row],[Quantity]]&gt;1500,Table2[[#This Row],[Quantity]]*20%,Table2[[#This Row],[Quantity]]*25%)))</f>
        <v>170.25</v>
      </c>
      <c r="L749" s="38">
        <f>Table2[[#This Row],[Total Cost]]-Table2[[#This Row],[Discount]]</f>
        <v>141704.75</v>
      </c>
      <c r="M749" s="38">
        <f>Table2[[#This Row],[Total Revenue ]]-Table2[[#This Row],[Discount Amount]]</f>
        <v>422390.25</v>
      </c>
      <c r="N749" s="38" t="str">
        <f>IF(Table2[[#This Row],[Profit/Loss]]&gt;0,"Profit","Loss")</f>
        <v>Profit</v>
      </c>
    </row>
    <row r="750" spans="1:14" x14ac:dyDescent="0.25">
      <c r="A750">
        <v>749</v>
      </c>
      <c r="B750" t="s">
        <v>939</v>
      </c>
      <c r="C750">
        <v>70</v>
      </c>
      <c r="D7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50" t="s">
        <v>192</v>
      </c>
      <c r="F750">
        <v>2275</v>
      </c>
      <c r="G750">
        <v>313</v>
      </c>
      <c r="H750">
        <v>233</v>
      </c>
      <c r="I750">
        <f>Table2[[#This Row],[Quantity]]*Table2[[#This Row],[Cost]]</f>
        <v>712075</v>
      </c>
      <c r="J750">
        <f>Table2[[#This Row],[Quantity]]*Table2[[#This Row],[Price]]</f>
        <v>530075</v>
      </c>
      <c r="K750">
        <f>IF(Table2[[#This Row],[Quantity]]&lt;1000,0,IF(Table2[[#This Row],[Quantity]]&gt;1000,Table2[[#This Row],[Quantity]]*15%,IF(Table2[[#This Row],[Quantity]]&gt;1500,Table2[[#This Row],[Quantity]]*20%,Table2[[#This Row],[Quantity]]*25%)))</f>
        <v>341.25</v>
      </c>
      <c r="L750" s="38">
        <f>Table2[[#This Row],[Total Cost]]-Table2[[#This Row],[Discount]]</f>
        <v>711733.75</v>
      </c>
      <c r="M750" s="38">
        <f>Table2[[#This Row],[Total Revenue ]]-Table2[[#This Row],[Discount Amount]]</f>
        <v>-181658.75</v>
      </c>
      <c r="N750" s="38" t="str">
        <f>IF(Table2[[#This Row],[Profit/Loss]]&gt;0,"Profit","Loss")</f>
        <v>Loss</v>
      </c>
    </row>
    <row r="751" spans="1:14" x14ac:dyDescent="0.25">
      <c r="A751">
        <v>750</v>
      </c>
      <c r="B751" t="s">
        <v>940</v>
      </c>
      <c r="C751">
        <v>29</v>
      </c>
      <c r="D7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51" t="s">
        <v>190</v>
      </c>
      <c r="F751">
        <v>2312</v>
      </c>
      <c r="G751">
        <v>396</v>
      </c>
      <c r="H751">
        <v>417</v>
      </c>
      <c r="I751">
        <f>Table2[[#This Row],[Quantity]]*Table2[[#This Row],[Cost]]</f>
        <v>915552</v>
      </c>
      <c r="J751">
        <f>Table2[[#This Row],[Quantity]]*Table2[[#This Row],[Price]]</f>
        <v>964104</v>
      </c>
      <c r="K751">
        <f>IF(Table2[[#This Row],[Quantity]]&lt;1000,0,IF(Table2[[#This Row],[Quantity]]&gt;1000,Table2[[#This Row],[Quantity]]*15%,IF(Table2[[#This Row],[Quantity]]&gt;1500,Table2[[#This Row],[Quantity]]*20%,Table2[[#This Row],[Quantity]]*25%)))</f>
        <v>346.8</v>
      </c>
      <c r="L751" s="38">
        <f>Table2[[#This Row],[Total Cost]]-Table2[[#This Row],[Discount]]</f>
        <v>915205.2</v>
      </c>
      <c r="M751" s="38">
        <f>Table2[[#This Row],[Total Revenue ]]-Table2[[#This Row],[Discount Amount]]</f>
        <v>48898.800000000047</v>
      </c>
      <c r="N751" s="38" t="str">
        <f>IF(Table2[[#This Row],[Profit/Loss]]&gt;0,"Profit","Loss")</f>
        <v>Profit</v>
      </c>
    </row>
    <row r="752" spans="1:14" x14ac:dyDescent="0.25">
      <c r="A752">
        <v>751</v>
      </c>
      <c r="B752" t="s">
        <v>941</v>
      </c>
      <c r="C752">
        <v>62</v>
      </c>
      <c r="D7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52" t="s">
        <v>192</v>
      </c>
      <c r="F752">
        <v>1836</v>
      </c>
      <c r="G752">
        <v>380</v>
      </c>
      <c r="H752">
        <v>520</v>
      </c>
      <c r="I752">
        <f>Table2[[#This Row],[Quantity]]*Table2[[#This Row],[Cost]]</f>
        <v>697680</v>
      </c>
      <c r="J752">
        <f>Table2[[#This Row],[Quantity]]*Table2[[#This Row],[Price]]</f>
        <v>954720</v>
      </c>
      <c r="K752">
        <f>IF(Table2[[#This Row],[Quantity]]&lt;1000,0,IF(Table2[[#This Row],[Quantity]]&gt;1000,Table2[[#This Row],[Quantity]]*15%,IF(Table2[[#This Row],[Quantity]]&gt;1500,Table2[[#This Row],[Quantity]]*20%,Table2[[#This Row],[Quantity]]*25%)))</f>
        <v>275.39999999999998</v>
      </c>
      <c r="L752" s="38">
        <f>Table2[[#This Row],[Total Cost]]-Table2[[#This Row],[Discount]]</f>
        <v>697404.6</v>
      </c>
      <c r="M752" s="38">
        <f>Table2[[#This Row],[Total Revenue ]]-Table2[[#This Row],[Discount Amount]]</f>
        <v>257315.40000000002</v>
      </c>
      <c r="N752" s="38" t="str">
        <f>IF(Table2[[#This Row],[Profit/Loss]]&gt;0,"Profit","Loss")</f>
        <v>Profit</v>
      </c>
    </row>
    <row r="753" spans="1:14" x14ac:dyDescent="0.25">
      <c r="A753">
        <v>752</v>
      </c>
      <c r="B753" t="s">
        <v>942</v>
      </c>
      <c r="C753">
        <v>51</v>
      </c>
      <c r="D7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53" t="s">
        <v>190</v>
      </c>
      <c r="F753">
        <v>1726</v>
      </c>
      <c r="G753">
        <v>133</v>
      </c>
      <c r="H753">
        <v>356</v>
      </c>
      <c r="I753">
        <f>Table2[[#This Row],[Quantity]]*Table2[[#This Row],[Cost]]</f>
        <v>229558</v>
      </c>
      <c r="J753">
        <f>Table2[[#This Row],[Quantity]]*Table2[[#This Row],[Price]]</f>
        <v>614456</v>
      </c>
      <c r="K753">
        <f>IF(Table2[[#This Row],[Quantity]]&lt;1000,0,IF(Table2[[#This Row],[Quantity]]&gt;1000,Table2[[#This Row],[Quantity]]*15%,IF(Table2[[#This Row],[Quantity]]&gt;1500,Table2[[#This Row],[Quantity]]*20%,Table2[[#This Row],[Quantity]]*25%)))</f>
        <v>258.89999999999998</v>
      </c>
      <c r="L753" s="38">
        <f>Table2[[#This Row],[Total Cost]]-Table2[[#This Row],[Discount]]</f>
        <v>229299.1</v>
      </c>
      <c r="M753" s="38">
        <f>Table2[[#This Row],[Total Revenue ]]-Table2[[#This Row],[Discount Amount]]</f>
        <v>385156.9</v>
      </c>
      <c r="N753" s="38" t="str">
        <f>IF(Table2[[#This Row],[Profit/Loss]]&gt;0,"Profit","Loss")</f>
        <v>Profit</v>
      </c>
    </row>
    <row r="754" spans="1:14" x14ac:dyDescent="0.25">
      <c r="A754">
        <v>753</v>
      </c>
      <c r="B754" t="s">
        <v>943</v>
      </c>
      <c r="C754">
        <v>56</v>
      </c>
      <c r="D7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54" t="s">
        <v>192</v>
      </c>
      <c r="F754">
        <v>1305</v>
      </c>
      <c r="G754">
        <v>373</v>
      </c>
      <c r="H754">
        <v>399</v>
      </c>
      <c r="I754">
        <f>Table2[[#This Row],[Quantity]]*Table2[[#This Row],[Cost]]</f>
        <v>486765</v>
      </c>
      <c r="J754">
        <f>Table2[[#This Row],[Quantity]]*Table2[[#This Row],[Price]]</f>
        <v>520695</v>
      </c>
      <c r="K754">
        <f>IF(Table2[[#This Row],[Quantity]]&lt;1000,0,IF(Table2[[#This Row],[Quantity]]&gt;1000,Table2[[#This Row],[Quantity]]*15%,IF(Table2[[#This Row],[Quantity]]&gt;1500,Table2[[#This Row],[Quantity]]*20%,Table2[[#This Row],[Quantity]]*25%)))</f>
        <v>195.75</v>
      </c>
      <c r="L754" s="38">
        <f>Table2[[#This Row],[Total Cost]]-Table2[[#This Row],[Discount]]</f>
        <v>486569.25</v>
      </c>
      <c r="M754" s="38">
        <f>Table2[[#This Row],[Total Revenue ]]-Table2[[#This Row],[Discount Amount]]</f>
        <v>34125.75</v>
      </c>
      <c r="N754" s="38" t="str">
        <f>IF(Table2[[#This Row],[Profit/Loss]]&gt;0,"Profit","Loss")</f>
        <v>Profit</v>
      </c>
    </row>
    <row r="755" spans="1:14" x14ac:dyDescent="0.25">
      <c r="A755">
        <v>754</v>
      </c>
      <c r="B755" t="s">
        <v>944</v>
      </c>
      <c r="C755">
        <v>60</v>
      </c>
      <c r="D7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55" t="s">
        <v>190</v>
      </c>
      <c r="F755">
        <v>1347</v>
      </c>
      <c r="G755">
        <v>153</v>
      </c>
      <c r="H755">
        <v>379</v>
      </c>
      <c r="I755">
        <f>Table2[[#This Row],[Quantity]]*Table2[[#This Row],[Cost]]</f>
        <v>206091</v>
      </c>
      <c r="J755">
        <f>Table2[[#This Row],[Quantity]]*Table2[[#This Row],[Price]]</f>
        <v>510513</v>
      </c>
      <c r="K755">
        <f>IF(Table2[[#This Row],[Quantity]]&lt;1000,0,IF(Table2[[#This Row],[Quantity]]&gt;1000,Table2[[#This Row],[Quantity]]*15%,IF(Table2[[#This Row],[Quantity]]&gt;1500,Table2[[#This Row],[Quantity]]*20%,Table2[[#This Row],[Quantity]]*25%)))</f>
        <v>202.04999999999998</v>
      </c>
      <c r="L755" s="38">
        <f>Table2[[#This Row],[Total Cost]]-Table2[[#This Row],[Discount]]</f>
        <v>205888.95</v>
      </c>
      <c r="M755" s="38">
        <f>Table2[[#This Row],[Total Revenue ]]-Table2[[#This Row],[Discount Amount]]</f>
        <v>304624.05</v>
      </c>
      <c r="N755" s="38" t="str">
        <f>IF(Table2[[#This Row],[Profit/Loss]]&gt;0,"Profit","Loss")</f>
        <v>Profit</v>
      </c>
    </row>
    <row r="756" spans="1:14" x14ac:dyDescent="0.25">
      <c r="A756">
        <v>755</v>
      </c>
      <c r="B756" t="s">
        <v>945</v>
      </c>
      <c r="C756">
        <v>73</v>
      </c>
      <c r="D7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56" t="s">
        <v>190</v>
      </c>
      <c r="F756">
        <v>1452</v>
      </c>
      <c r="G756">
        <v>112</v>
      </c>
      <c r="H756">
        <v>531</v>
      </c>
      <c r="I756">
        <f>Table2[[#This Row],[Quantity]]*Table2[[#This Row],[Cost]]</f>
        <v>162624</v>
      </c>
      <c r="J756">
        <f>Table2[[#This Row],[Quantity]]*Table2[[#This Row],[Price]]</f>
        <v>771012</v>
      </c>
      <c r="K756">
        <f>IF(Table2[[#This Row],[Quantity]]&lt;1000,0,IF(Table2[[#This Row],[Quantity]]&gt;1000,Table2[[#This Row],[Quantity]]*15%,IF(Table2[[#This Row],[Quantity]]&gt;1500,Table2[[#This Row],[Quantity]]*20%,Table2[[#This Row],[Quantity]]*25%)))</f>
        <v>217.79999999999998</v>
      </c>
      <c r="L756" s="38">
        <f>Table2[[#This Row],[Total Cost]]-Table2[[#This Row],[Discount]]</f>
        <v>162406.20000000001</v>
      </c>
      <c r="M756" s="38">
        <f>Table2[[#This Row],[Total Revenue ]]-Table2[[#This Row],[Discount Amount]]</f>
        <v>608605.80000000005</v>
      </c>
      <c r="N756" s="38" t="str">
        <f>IF(Table2[[#This Row],[Profit/Loss]]&gt;0,"Profit","Loss")</f>
        <v>Profit</v>
      </c>
    </row>
    <row r="757" spans="1:14" x14ac:dyDescent="0.25">
      <c r="A757">
        <v>756</v>
      </c>
      <c r="B757" t="s">
        <v>946</v>
      </c>
      <c r="C757">
        <v>54</v>
      </c>
      <c r="D7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57" t="s">
        <v>190</v>
      </c>
      <c r="F757">
        <v>1170</v>
      </c>
      <c r="G757">
        <v>288</v>
      </c>
      <c r="H757">
        <v>385</v>
      </c>
      <c r="I757">
        <f>Table2[[#This Row],[Quantity]]*Table2[[#This Row],[Cost]]</f>
        <v>336960</v>
      </c>
      <c r="J757">
        <f>Table2[[#This Row],[Quantity]]*Table2[[#This Row],[Price]]</f>
        <v>450450</v>
      </c>
      <c r="K757">
        <f>IF(Table2[[#This Row],[Quantity]]&lt;1000,0,IF(Table2[[#This Row],[Quantity]]&gt;1000,Table2[[#This Row],[Quantity]]*15%,IF(Table2[[#This Row],[Quantity]]&gt;1500,Table2[[#This Row],[Quantity]]*20%,Table2[[#This Row],[Quantity]]*25%)))</f>
        <v>175.5</v>
      </c>
      <c r="L757" s="38">
        <f>Table2[[#This Row],[Total Cost]]-Table2[[#This Row],[Discount]]</f>
        <v>336784.5</v>
      </c>
      <c r="M757" s="38">
        <f>Table2[[#This Row],[Total Revenue ]]-Table2[[#This Row],[Discount Amount]]</f>
        <v>113665.5</v>
      </c>
      <c r="N757" s="38" t="str">
        <f>IF(Table2[[#This Row],[Profit/Loss]]&gt;0,"Profit","Loss")</f>
        <v>Profit</v>
      </c>
    </row>
    <row r="758" spans="1:14" x14ac:dyDescent="0.25">
      <c r="A758">
        <v>757</v>
      </c>
      <c r="B758" t="s">
        <v>947</v>
      </c>
      <c r="C758">
        <v>51</v>
      </c>
      <c r="D7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58" t="s">
        <v>190</v>
      </c>
      <c r="F758">
        <v>1049</v>
      </c>
      <c r="G758">
        <v>328</v>
      </c>
      <c r="H758">
        <v>336</v>
      </c>
      <c r="I758">
        <f>Table2[[#This Row],[Quantity]]*Table2[[#This Row],[Cost]]</f>
        <v>344072</v>
      </c>
      <c r="J758">
        <f>Table2[[#This Row],[Quantity]]*Table2[[#This Row],[Price]]</f>
        <v>352464</v>
      </c>
      <c r="K758">
        <f>IF(Table2[[#This Row],[Quantity]]&lt;1000,0,IF(Table2[[#This Row],[Quantity]]&gt;1000,Table2[[#This Row],[Quantity]]*15%,IF(Table2[[#This Row],[Quantity]]&gt;1500,Table2[[#This Row],[Quantity]]*20%,Table2[[#This Row],[Quantity]]*25%)))</f>
        <v>157.35</v>
      </c>
      <c r="L758" s="38">
        <f>Table2[[#This Row],[Total Cost]]-Table2[[#This Row],[Discount]]</f>
        <v>343914.65</v>
      </c>
      <c r="M758" s="38">
        <f>Table2[[#This Row],[Total Revenue ]]-Table2[[#This Row],[Discount Amount]]</f>
        <v>8549.3499999999767</v>
      </c>
      <c r="N758" s="38" t="str">
        <f>IF(Table2[[#This Row],[Profit/Loss]]&gt;0,"Profit","Loss")</f>
        <v>Profit</v>
      </c>
    </row>
    <row r="759" spans="1:14" x14ac:dyDescent="0.25">
      <c r="A759">
        <v>758</v>
      </c>
      <c r="B759" t="s">
        <v>948</v>
      </c>
      <c r="C759">
        <v>20</v>
      </c>
      <c r="D7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59" t="s">
        <v>192</v>
      </c>
      <c r="F759">
        <v>1009</v>
      </c>
      <c r="G759">
        <v>218</v>
      </c>
      <c r="H759">
        <v>508</v>
      </c>
      <c r="I759">
        <f>Table2[[#This Row],[Quantity]]*Table2[[#This Row],[Cost]]</f>
        <v>219962</v>
      </c>
      <c r="J759">
        <f>Table2[[#This Row],[Quantity]]*Table2[[#This Row],[Price]]</f>
        <v>512572</v>
      </c>
      <c r="K759">
        <f>IF(Table2[[#This Row],[Quantity]]&lt;1000,0,IF(Table2[[#This Row],[Quantity]]&gt;1000,Table2[[#This Row],[Quantity]]*15%,IF(Table2[[#This Row],[Quantity]]&gt;1500,Table2[[#This Row],[Quantity]]*20%,Table2[[#This Row],[Quantity]]*25%)))</f>
        <v>151.35</v>
      </c>
      <c r="L759" s="38">
        <f>Table2[[#This Row],[Total Cost]]-Table2[[#This Row],[Discount]]</f>
        <v>219810.65</v>
      </c>
      <c r="M759" s="38">
        <f>Table2[[#This Row],[Total Revenue ]]-Table2[[#This Row],[Discount Amount]]</f>
        <v>292761.34999999998</v>
      </c>
      <c r="N759" s="38" t="str">
        <f>IF(Table2[[#This Row],[Profit/Loss]]&gt;0,"Profit","Loss")</f>
        <v>Profit</v>
      </c>
    </row>
    <row r="760" spans="1:14" x14ac:dyDescent="0.25">
      <c r="A760">
        <v>759</v>
      </c>
      <c r="B760" t="s">
        <v>949</v>
      </c>
      <c r="C760">
        <v>56</v>
      </c>
      <c r="D7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60" t="s">
        <v>190</v>
      </c>
      <c r="F760">
        <v>1231</v>
      </c>
      <c r="G760">
        <v>355</v>
      </c>
      <c r="H760">
        <v>349</v>
      </c>
      <c r="I760">
        <f>Table2[[#This Row],[Quantity]]*Table2[[#This Row],[Cost]]</f>
        <v>437005</v>
      </c>
      <c r="J760">
        <f>Table2[[#This Row],[Quantity]]*Table2[[#This Row],[Price]]</f>
        <v>429619</v>
      </c>
      <c r="K760">
        <f>IF(Table2[[#This Row],[Quantity]]&lt;1000,0,IF(Table2[[#This Row],[Quantity]]&gt;1000,Table2[[#This Row],[Quantity]]*15%,IF(Table2[[#This Row],[Quantity]]&gt;1500,Table2[[#This Row],[Quantity]]*20%,Table2[[#This Row],[Quantity]]*25%)))</f>
        <v>184.65</v>
      </c>
      <c r="L760" s="38">
        <f>Table2[[#This Row],[Total Cost]]-Table2[[#This Row],[Discount]]</f>
        <v>436820.35</v>
      </c>
      <c r="M760" s="38">
        <f>Table2[[#This Row],[Total Revenue ]]-Table2[[#This Row],[Discount Amount]]</f>
        <v>-7201.3499999999767</v>
      </c>
      <c r="N760" s="38" t="str">
        <f>IF(Table2[[#This Row],[Profit/Loss]]&gt;0,"Profit","Loss")</f>
        <v>Loss</v>
      </c>
    </row>
    <row r="761" spans="1:14" x14ac:dyDescent="0.25">
      <c r="A761">
        <v>760</v>
      </c>
      <c r="B761" t="s">
        <v>950</v>
      </c>
      <c r="C761">
        <v>71</v>
      </c>
      <c r="D7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61" t="s">
        <v>190</v>
      </c>
      <c r="F761">
        <v>2313</v>
      </c>
      <c r="G761">
        <v>124</v>
      </c>
      <c r="H761">
        <v>292</v>
      </c>
      <c r="I761">
        <f>Table2[[#This Row],[Quantity]]*Table2[[#This Row],[Cost]]</f>
        <v>286812</v>
      </c>
      <c r="J761">
        <f>Table2[[#This Row],[Quantity]]*Table2[[#This Row],[Price]]</f>
        <v>675396</v>
      </c>
      <c r="K761">
        <f>IF(Table2[[#This Row],[Quantity]]&lt;1000,0,IF(Table2[[#This Row],[Quantity]]&gt;1000,Table2[[#This Row],[Quantity]]*15%,IF(Table2[[#This Row],[Quantity]]&gt;1500,Table2[[#This Row],[Quantity]]*20%,Table2[[#This Row],[Quantity]]*25%)))</f>
        <v>346.95</v>
      </c>
      <c r="L761" s="38">
        <f>Table2[[#This Row],[Total Cost]]-Table2[[#This Row],[Discount]]</f>
        <v>286465.05</v>
      </c>
      <c r="M761" s="38">
        <f>Table2[[#This Row],[Total Revenue ]]-Table2[[#This Row],[Discount Amount]]</f>
        <v>388930.95</v>
      </c>
      <c r="N761" s="38" t="str">
        <f>IF(Table2[[#This Row],[Profit/Loss]]&gt;0,"Profit","Loss")</f>
        <v>Profit</v>
      </c>
    </row>
    <row r="762" spans="1:14" x14ac:dyDescent="0.25">
      <c r="A762">
        <v>761</v>
      </c>
      <c r="B762" t="s">
        <v>951</v>
      </c>
      <c r="C762">
        <v>20</v>
      </c>
      <c r="D7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62" t="s">
        <v>190</v>
      </c>
      <c r="F762">
        <v>2031</v>
      </c>
      <c r="G762">
        <v>102</v>
      </c>
      <c r="H762">
        <v>480</v>
      </c>
      <c r="I762">
        <f>Table2[[#This Row],[Quantity]]*Table2[[#This Row],[Cost]]</f>
        <v>207162</v>
      </c>
      <c r="J762">
        <f>Table2[[#This Row],[Quantity]]*Table2[[#This Row],[Price]]</f>
        <v>974880</v>
      </c>
      <c r="K762">
        <f>IF(Table2[[#This Row],[Quantity]]&lt;1000,0,IF(Table2[[#This Row],[Quantity]]&gt;1000,Table2[[#This Row],[Quantity]]*15%,IF(Table2[[#This Row],[Quantity]]&gt;1500,Table2[[#This Row],[Quantity]]*20%,Table2[[#This Row],[Quantity]]*25%)))</f>
        <v>304.64999999999998</v>
      </c>
      <c r="L762" s="38">
        <f>Table2[[#This Row],[Total Cost]]-Table2[[#This Row],[Discount]]</f>
        <v>206857.35</v>
      </c>
      <c r="M762" s="38">
        <f>Table2[[#This Row],[Total Revenue ]]-Table2[[#This Row],[Discount Amount]]</f>
        <v>768022.65</v>
      </c>
      <c r="N762" s="38" t="str">
        <f>IF(Table2[[#This Row],[Profit/Loss]]&gt;0,"Profit","Loss")</f>
        <v>Profit</v>
      </c>
    </row>
    <row r="763" spans="1:14" x14ac:dyDescent="0.25">
      <c r="A763">
        <v>762</v>
      </c>
      <c r="B763" t="s">
        <v>952</v>
      </c>
      <c r="C763">
        <v>33</v>
      </c>
      <c r="D7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63" t="s">
        <v>190</v>
      </c>
      <c r="F763">
        <v>1537</v>
      </c>
      <c r="G763">
        <v>246</v>
      </c>
      <c r="H763">
        <v>545</v>
      </c>
      <c r="I763">
        <f>Table2[[#This Row],[Quantity]]*Table2[[#This Row],[Cost]]</f>
        <v>378102</v>
      </c>
      <c r="J763">
        <f>Table2[[#This Row],[Quantity]]*Table2[[#This Row],[Price]]</f>
        <v>837665</v>
      </c>
      <c r="K763">
        <f>IF(Table2[[#This Row],[Quantity]]&lt;1000,0,IF(Table2[[#This Row],[Quantity]]&gt;1000,Table2[[#This Row],[Quantity]]*15%,IF(Table2[[#This Row],[Quantity]]&gt;1500,Table2[[#This Row],[Quantity]]*20%,Table2[[#This Row],[Quantity]]*25%)))</f>
        <v>230.54999999999998</v>
      </c>
      <c r="L763" s="38">
        <f>Table2[[#This Row],[Total Cost]]-Table2[[#This Row],[Discount]]</f>
        <v>377871.45</v>
      </c>
      <c r="M763" s="38">
        <f>Table2[[#This Row],[Total Revenue ]]-Table2[[#This Row],[Discount Amount]]</f>
        <v>459793.55</v>
      </c>
      <c r="N763" s="38" t="str">
        <f>IF(Table2[[#This Row],[Profit/Loss]]&gt;0,"Profit","Loss")</f>
        <v>Profit</v>
      </c>
    </row>
    <row r="764" spans="1:14" x14ac:dyDescent="0.25">
      <c r="A764">
        <v>763</v>
      </c>
      <c r="B764" t="s">
        <v>953</v>
      </c>
      <c r="C764">
        <v>81</v>
      </c>
      <c r="D7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64" t="s">
        <v>190</v>
      </c>
      <c r="F764">
        <v>1109</v>
      </c>
      <c r="G764">
        <v>145</v>
      </c>
      <c r="H764">
        <v>502</v>
      </c>
      <c r="I764">
        <f>Table2[[#This Row],[Quantity]]*Table2[[#This Row],[Cost]]</f>
        <v>160805</v>
      </c>
      <c r="J764">
        <f>Table2[[#This Row],[Quantity]]*Table2[[#This Row],[Price]]</f>
        <v>556718</v>
      </c>
      <c r="K764">
        <f>IF(Table2[[#This Row],[Quantity]]&lt;1000,0,IF(Table2[[#This Row],[Quantity]]&gt;1000,Table2[[#This Row],[Quantity]]*15%,IF(Table2[[#This Row],[Quantity]]&gt;1500,Table2[[#This Row],[Quantity]]*20%,Table2[[#This Row],[Quantity]]*25%)))</f>
        <v>166.35</v>
      </c>
      <c r="L764" s="38">
        <f>Table2[[#This Row],[Total Cost]]-Table2[[#This Row],[Discount]]</f>
        <v>160638.65</v>
      </c>
      <c r="M764" s="38">
        <f>Table2[[#This Row],[Total Revenue ]]-Table2[[#This Row],[Discount Amount]]</f>
        <v>396079.35</v>
      </c>
      <c r="N764" s="38" t="str">
        <f>IF(Table2[[#This Row],[Profit/Loss]]&gt;0,"Profit","Loss")</f>
        <v>Profit</v>
      </c>
    </row>
    <row r="765" spans="1:14" x14ac:dyDescent="0.25">
      <c r="A765">
        <v>764</v>
      </c>
      <c r="B765" t="s">
        <v>954</v>
      </c>
      <c r="C765">
        <v>45</v>
      </c>
      <c r="D7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65" t="s">
        <v>190</v>
      </c>
      <c r="F765">
        <v>2217</v>
      </c>
      <c r="G765">
        <v>144</v>
      </c>
      <c r="H765">
        <v>360</v>
      </c>
      <c r="I765">
        <f>Table2[[#This Row],[Quantity]]*Table2[[#This Row],[Cost]]</f>
        <v>319248</v>
      </c>
      <c r="J765">
        <f>Table2[[#This Row],[Quantity]]*Table2[[#This Row],[Price]]</f>
        <v>798120</v>
      </c>
      <c r="K765">
        <f>IF(Table2[[#This Row],[Quantity]]&lt;1000,0,IF(Table2[[#This Row],[Quantity]]&gt;1000,Table2[[#This Row],[Quantity]]*15%,IF(Table2[[#This Row],[Quantity]]&gt;1500,Table2[[#This Row],[Quantity]]*20%,Table2[[#This Row],[Quantity]]*25%)))</f>
        <v>332.55</v>
      </c>
      <c r="L765" s="38">
        <f>Table2[[#This Row],[Total Cost]]-Table2[[#This Row],[Discount]]</f>
        <v>318915.45</v>
      </c>
      <c r="M765" s="38">
        <f>Table2[[#This Row],[Total Revenue ]]-Table2[[#This Row],[Discount Amount]]</f>
        <v>479204.55</v>
      </c>
      <c r="N765" s="38" t="str">
        <f>IF(Table2[[#This Row],[Profit/Loss]]&gt;0,"Profit","Loss")</f>
        <v>Profit</v>
      </c>
    </row>
    <row r="766" spans="1:14" x14ac:dyDescent="0.25">
      <c r="A766">
        <v>765</v>
      </c>
      <c r="B766" t="s">
        <v>955</v>
      </c>
      <c r="C766">
        <v>38</v>
      </c>
      <c r="D7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66" t="s">
        <v>192</v>
      </c>
      <c r="F766">
        <v>1120</v>
      </c>
      <c r="G766">
        <v>220</v>
      </c>
      <c r="H766">
        <v>355</v>
      </c>
      <c r="I766">
        <f>Table2[[#This Row],[Quantity]]*Table2[[#This Row],[Cost]]</f>
        <v>246400</v>
      </c>
      <c r="J766">
        <f>Table2[[#This Row],[Quantity]]*Table2[[#This Row],[Price]]</f>
        <v>397600</v>
      </c>
      <c r="K766">
        <f>IF(Table2[[#This Row],[Quantity]]&lt;1000,0,IF(Table2[[#This Row],[Quantity]]&gt;1000,Table2[[#This Row],[Quantity]]*15%,IF(Table2[[#This Row],[Quantity]]&gt;1500,Table2[[#This Row],[Quantity]]*20%,Table2[[#This Row],[Quantity]]*25%)))</f>
        <v>168</v>
      </c>
      <c r="L766" s="38">
        <f>Table2[[#This Row],[Total Cost]]-Table2[[#This Row],[Discount]]</f>
        <v>246232</v>
      </c>
      <c r="M766" s="38">
        <f>Table2[[#This Row],[Total Revenue ]]-Table2[[#This Row],[Discount Amount]]</f>
        <v>151368</v>
      </c>
      <c r="N766" s="38" t="str">
        <f>IF(Table2[[#This Row],[Profit/Loss]]&gt;0,"Profit","Loss")</f>
        <v>Profit</v>
      </c>
    </row>
    <row r="767" spans="1:14" x14ac:dyDescent="0.25">
      <c r="A767">
        <v>766</v>
      </c>
      <c r="B767" t="s">
        <v>956</v>
      </c>
      <c r="C767">
        <v>39</v>
      </c>
      <c r="D7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67" t="s">
        <v>190</v>
      </c>
      <c r="F767">
        <v>1664</v>
      </c>
      <c r="G767">
        <v>248</v>
      </c>
      <c r="H767">
        <v>481</v>
      </c>
      <c r="I767">
        <f>Table2[[#This Row],[Quantity]]*Table2[[#This Row],[Cost]]</f>
        <v>412672</v>
      </c>
      <c r="J767">
        <f>Table2[[#This Row],[Quantity]]*Table2[[#This Row],[Price]]</f>
        <v>800384</v>
      </c>
      <c r="K767">
        <f>IF(Table2[[#This Row],[Quantity]]&lt;1000,0,IF(Table2[[#This Row],[Quantity]]&gt;1000,Table2[[#This Row],[Quantity]]*15%,IF(Table2[[#This Row],[Quantity]]&gt;1500,Table2[[#This Row],[Quantity]]*20%,Table2[[#This Row],[Quantity]]*25%)))</f>
        <v>249.6</v>
      </c>
      <c r="L767" s="38">
        <f>Table2[[#This Row],[Total Cost]]-Table2[[#This Row],[Discount]]</f>
        <v>412422.40000000002</v>
      </c>
      <c r="M767" s="38">
        <f>Table2[[#This Row],[Total Revenue ]]-Table2[[#This Row],[Discount Amount]]</f>
        <v>387961.59999999998</v>
      </c>
      <c r="N767" s="38" t="str">
        <f>IF(Table2[[#This Row],[Profit/Loss]]&gt;0,"Profit","Loss")</f>
        <v>Profit</v>
      </c>
    </row>
    <row r="768" spans="1:14" x14ac:dyDescent="0.25">
      <c r="A768">
        <v>767</v>
      </c>
      <c r="B768" t="s">
        <v>957</v>
      </c>
      <c r="C768">
        <v>50</v>
      </c>
      <c r="D7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68" t="s">
        <v>192</v>
      </c>
      <c r="F768">
        <v>1747</v>
      </c>
      <c r="G768">
        <v>355</v>
      </c>
      <c r="H768">
        <v>400</v>
      </c>
      <c r="I768">
        <f>Table2[[#This Row],[Quantity]]*Table2[[#This Row],[Cost]]</f>
        <v>620185</v>
      </c>
      <c r="J768">
        <f>Table2[[#This Row],[Quantity]]*Table2[[#This Row],[Price]]</f>
        <v>698800</v>
      </c>
      <c r="K768">
        <f>IF(Table2[[#This Row],[Quantity]]&lt;1000,0,IF(Table2[[#This Row],[Quantity]]&gt;1000,Table2[[#This Row],[Quantity]]*15%,IF(Table2[[#This Row],[Quantity]]&gt;1500,Table2[[#This Row],[Quantity]]*20%,Table2[[#This Row],[Quantity]]*25%)))</f>
        <v>262.05</v>
      </c>
      <c r="L768" s="38">
        <f>Table2[[#This Row],[Total Cost]]-Table2[[#This Row],[Discount]]</f>
        <v>619922.94999999995</v>
      </c>
      <c r="M768" s="38">
        <f>Table2[[#This Row],[Total Revenue ]]-Table2[[#This Row],[Discount Amount]]</f>
        <v>78877.050000000047</v>
      </c>
      <c r="N768" s="38" t="str">
        <f>IF(Table2[[#This Row],[Profit/Loss]]&gt;0,"Profit","Loss")</f>
        <v>Profit</v>
      </c>
    </row>
    <row r="769" spans="1:14" x14ac:dyDescent="0.25">
      <c r="A769">
        <v>768</v>
      </c>
      <c r="B769" t="s">
        <v>958</v>
      </c>
      <c r="C769">
        <v>21</v>
      </c>
      <c r="D7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69" t="s">
        <v>192</v>
      </c>
      <c r="F769">
        <v>2216</v>
      </c>
      <c r="G769">
        <v>292</v>
      </c>
      <c r="H769">
        <v>383</v>
      </c>
      <c r="I769">
        <f>Table2[[#This Row],[Quantity]]*Table2[[#This Row],[Cost]]</f>
        <v>647072</v>
      </c>
      <c r="J769">
        <f>Table2[[#This Row],[Quantity]]*Table2[[#This Row],[Price]]</f>
        <v>848728</v>
      </c>
      <c r="K769">
        <f>IF(Table2[[#This Row],[Quantity]]&lt;1000,0,IF(Table2[[#This Row],[Quantity]]&gt;1000,Table2[[#This Row],[Quantity]]*15%,IF(Table2[[#This Row],[Quantity]]&gt;1500,Table2[[#This Row],[Quantity]]*20%,Table2[[#This Row],[Quantity]]*25%)))</f>
        <v>332.4</v>
      </c>
      <c r="L769" s="38">
        <f>Table2[[#This Row],[Total Cost]]-Table2[[#This Row],[Discount]]</f>
        <v>646739.6</v>
      </c>
      <c r="M769" s="38">
        <f>Table2[[#This Row],[Total Revenue ]]-Table2[[#This Row],[Discount Amount]]</f>
        <v>201988.40000000002</v>
      </c>
      <c r="N769" s="38" t="str">
        <f>IF(Table2[[#This Row],[Profit/Loss]]&gt;0,"Profit","Loss")</f>
        <v>Profit</v>
      </c>
    </row>
    <row r="770" spans="1:14" x14ac:dyDescent="0.25">
      <c r="A770">
        <v>769</v>
      </c>
      <c r="B770" t="s">
        <v>959</v>
      </c>
      <c r="C770">
        <v>43</v>
      </c>
      <c r="D7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70" t="s">
        <v>190</v>
      </c>
      <c r="F770">
        <v>1471</v>
      </c>
      <c r="G770">
        <v>187</v>
      </c>
      <c r="H770">
        <v>396</v>
      </c>
      <c r="I770">
        <f>Table2[[#This Row],[Quantity]]*Table2[[#This Row],[Cost]]</f>
        <v>275077</v>
      </c>
      <c r="J770">
        <f>Table2[[#This Row],[Quantity]]*Table2[[#This Row],[Price]]</f>
        <v>582516</v>
      </c>
      <c r="K770">
        <f>IF(Table2[[#This Row],[Quantity]]&lt;1000,0,IF(Table2[[#This Row],[Quantity]]&gt;1000,Table2[[#This Row],[Quantity]]*15%,IF(Table2[[#This Row],[Quantity]]&gt;1500,Table2[[#This Row],[Quantity]]*20%,Table2[[#This Row],[Quantity]]*25%)))</f>
        <v>220.65</v>
      </c>
      <c r="L770" s="38">
        <f>Table2[[#This Row],[Total Cost]]-Table2[[#This Row],[Discount]]</f>
        <v>274856.34999999998</v>
      </c>
      <c r="M770" s="38">
        <f>Table2[[#This Row],[Total Revenue ]]-Table2[[#This Row],[Discount Amount]]</f>
        <v>307659.65000000002</v>
      </c>
      <c r="N770" s="38" t="str">
        <f>IF(Table2[[#This Row],[Profit/Loss]]&gt;0,"Profit","Loss")</f>
        <v>Profit</v>
      </c>
    </row>
    <row r="771" spans="1:14" x14ac:dyDescent="0.25">
      <c r="A771">
        <v>770</v>
      </c>
      <c r="B771" t="s">
        <v>960</v>
      </c>
      <c r="C771">
        <v>20</v>
      </c>
      <c r="D7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71" t="s">
        <v>192</v>
      </c>
      <c r="F771">
        <v>1462</v>
      </c>
      <c r="G771">
        <v>245</v>
      </c>
      <c r="H771">
        <v>522</v>
      </c>
      <c r="I771">
        <f>Table2[[#This Row],[Quantity]]*Table2[[#This Row],[Cost]]</f>
        <v>358190</v>
      </c>
      <c r="J771">
        <f>Table2[[#This Row],[Quantity]]*Table2[[#This Row],[Price]]</f>
        <v>763164</v>
      </c>
      <c r="K771">
        <f>IF(Table2[[#This Row],[Quantity]]&lt;1000,0,IF(Table2[[#This Row],[Quantity]]&gt;1000,Table2[[#This Row],[Quantity]]*15%,IF(Table2[[#This Row],[Quantity]]&gt;1500,Table2[[#This Row],[Quantity]]*20%,Table2[[#This Row],[Quantity]]*25%)))</f>
        <v>219.29999999999998</v>
      </c>
      <c r="L771" s="38">
        <f>Table2[[#This Row],[Total Cost]]-Table2[[#This Row],[Discount]]</f>
        <v>357970.7</v>
      </c>
      <c r="M771" s="38">
        <f>Table2[[#This Row],[Total Revenue ]]-Table2[[#This Row],[Discount Amount]]</f>
        <v>405193.3</v>
      </c>
      <c r="N771" s="38" t="str">
        <f>IF(Table2[[#This Row],[Profit/Loss]]&gt;0,"Profit","Loss")</f>
        <v>Profit</v>
      </c>
    </row>
    <row r="772" spans="1:14" x14ac:dyDescent="0.25">
      <c r="A772">
        <v>771</v>
      </c>
      <c r="B772" t="s">
        <v>961</v>
      </c>
      <c r="C772">
        <v>47</v>
      </c>
      <c r="D7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72" t="s">
        <v>192</v>
      </c>
      <c r="F772">
        <v>1483</v>
      </c>
      <c r="G772">
        <v>141</v>
      </c>
      <c r="H772">
        <v>449</v>
      </c>
      <c r="I772">
        <f>Table2[[#This Row],[Quantity]]*Table2[[#This Row],[Cost]]</f>
        <v>209103</v>
      </c>
      <c r="J772">
        <f>Table2[[#This Row],[Quantity]]*Table2[[#This Row],[Price]]</f>
        <v>665867</v>
      </c>
      <c r="K772">
        <f>IF(Table2[[#This Row],[Quantity]]&lt;1000,0,IF(Table2[[#This Row],[Quantity]]&gt;1000,Table2[[#This Row],[Quantity]]*15%,IF(Table2[[#This Row],[Quantity]]&gt;1500,Table2[[#This Row],[Quantity]]*20%,Table2[[#This Row],[Quantity]]*25%)))</f>
        <v>222.45</v>
      </c>
      <c r="L772" s="38">
        <f>Table2[[#This Row],[Total Cost]]-Table2[[#This Row],[Discount]]</f>
        <v>208880.55</v>
      </c>
      <c r="M772" s="38">
        <f>Table2[[#This Row],[Total Revenue ]]-Table2[[#This Row],[Discount Amount]]</f>
        <v>456986.45</v>
      </c>
      <c r="N772" s="38" t="str">
        <f>IF(Table2[[#This Row],[Profit/Loss]]&gt;0,"Profit","Loss")</f>
        <v>Profit</v>
      </c>
    </row>
    <row r="773" spans="1:14" x14ac:dyDescent="0.25">
      <c r="A773">
        <v>772</v>
      </c>
      <c r="B773" t="s">
        <v>962</v>
      </c>
      <c r="C773">
        <v>15</v>
      </c>
      <c r="D7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73" t="s">
        <v>192</v>
      </c>
      <c r="F773">
        <v>2081</v>
      </c>
      <c r="G773">
        <v>269</v>
      </c>
      <c r="H773">
        <v>463</v>
      </c>
      <c r="I773">
        <f>Table2[[#This Row],[Quantity]]*Table2[[#This Row],[Cost]]</f>
        <v>559789</v>
      </c>
      <c r="J773">
        <f>Table2[[#This Row],[Quantity]]*Table2[[#This Row],[Price]]</f>
        <v>963503</v>
      </c>
      <c r="K773">
        <f>IF(Table2[[#This Row],[Quantity]]&lt;1000,0,IF(Table2[[#This Row],[Quantity]]&gt;1000,Table2[[#This Row],[Quantity]]*15%,IF(Table2[[#This Row],[Quantity]]&gt;1500,Table2[[#This Row],[Quantity]]*20%,Table2[[#This Row],[Quantity]]*25%)))</f>
        <v>312.14999999999998</v>
      </c>
      <c r="L773" s="38">
        <f>Table2[[#This Row],[Total Cost]]-Table2[[#This Row],[Discount]]</f>
        <v>559476.85</v>
      </c>
      <c r="M773" s="38">
        <f>Table2[[#This Row],[Total Revenue ]]-Table2[[#This Row],[Discount Amount]]</f>
        <v>404026.15</v>
      </c>
      <c r="N773" s="38" t="str">
        <f>IF(Table2[[#This Row],[Profit/Loss]]&gt;0,"Profit","Loss")</f>
        <v>Profit</v>
      </c>
    </row>
    <row r="774" spans="1:14" x14ac:dyDescent="0.25">
      <c r="A774">
        <v>773</v>
      </c>
      <c r="B774" t="s">
        <v>963</v>
      </c>
      <c r="C774">
        <v>51</v>
      </c>
      <c r="D7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74" t="s">
        <v>192</v>
      </c>
      <c r="F774">
        <v>1416</v>
      </c>
      <c r="G774">
        <v>170</v>
      </c>
      <c r="H774">
        <v>468</v>
      </c>
      <c r="I774">
        <f>Table2[[#This Row],[Quantity]]*Table2[[#This Row],[Cost]]</f>
        <v>240720</v>
      </c>
      <c r="J774">
        <f>Table2[[#This Row],[Quantity]]*Table2[[#This Row],[Price]]</f>
        <v>662688</v>
      </c>
      <c r="K774">
        <f>IF(Table2[[#This Row],[Quantity]]&lt;1000,0,IF(Table2[[#This Row],[Quantity]]&gt;1000,Table2[[#This Row],[Quantity]]*15%,IF(Table2[[#This Row],[Quantity]]&gt;1500,Table2[[#This Row],[Quantity]]*20%,Table2[[#This Row],[Quantity]]*25%)))</f>
        <v>212.4</v>
      </c>
      <c r="L774" s="38">
        <f>Table2[[#This Row],[Total Cost]]-Table2[[#This Row],[Discount]]</f>
        <v>240507.6</v>
      </c>
      <c r="M774" s="38">
        <f>Table2[[#This Row],[Total Revenue ]]-Table2[[#This Row],[Discount Amount]]</f>
        <v>422180.4</v>
      </c>
      <c r="N774" s="38" t="str">
        <f>IF(Table2[[#This Row],[Profit/Loss]]&gt;0,"Profit","Loss")</f>
        <v>Profit</v>
      </c>
    </row>
    <row r="775" spans="1:14" x14ac:dyDescent="0.25">
      <c r="A775">
        <v>774</v>
      </c>
      <c r="B775" t="s">
        <v>964</v>
      </c>
      <c r="C775">
        <v>26</v>
      </c>
      <c r="D7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75" t="s">
        <v>192</v>
      </c>
      <c r="F775">
        <v>1476</v>
      </c>
      <c r="G775">
        <v>214</v>
      </c>
      <c r="H775">
        <v>400</v>
      </c>
      <c r="I775">
        <f>Table2[[#This Row],[Quantity]]*Table2[[#This Row],[Cost]]</f>
        <v>315864</v>
      </c>
      <c r="J775">
        <f>Table2[[#This Row],[Quantity]]*Table2[[#This Row],[Price]]</f>
        <v>590400</v>
      </c>
      <c r="K775">
        <f>IF(Table2[[#This Row],[Quantity]]&lt;1000,0,IF(Table2[[#This Row],[Quantity]]&gt;1000,Table2[[#This Row],[Quantity]]*15%,IF(Table2[[#This Row],[Quantity]]&gt;1500,Table2[[#This Row],[Quantity]]*20%,Table2[[#This Row],[Quantity]]*25%)))</f>
        <v>221.4</v>
      </c>
      <c r="L775" s="38">
        <f>Table2[[#This Row],[Total Cost]]-Table2[[#This Row],[Discount]]</f>
        <v>315642.59999999998</v>
      </c>
      <c r="M775" s="38">
        <f>Table2[[#This Row],[Total Revenue ]]-Table2[[#This Row],[Discount Amount]]</f>
        <v>274757.40000000002</v>
      </c>
      <c r="N775" s="38" t="str">
        <f>IF(Table2[[#This Row],[Profit/Loss]]&gt;0,"Profit","Loss")</f>
        <v>Profit</v>
      </c>
    </row>
    <row r="776" spans="1:14" x14ac:dyDescent="0.25">
      <c r="A776">
        <v>775</v>
      </c>
      <c r="B776" t="s">
        <v>965</v>
      </c>
      <c r="C776">
        <v>64</v>
      </c>
      <c r="D7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76" t="s">
        <v>192</v>
      </c>
      <c r="F776">
        <v>1604</v>
      </c>
      <c r="G776">
        <v>355</v>
      </c>
      <c r="H776">
        <v>489</v>
      </c>
      <c r="I776">
        <f>Table2[[#This Row],[Quantity]]*Table2[[#This Row],[Cost]]</f>
        <v>569420</v>
      </c>
      <c r="J776">
        <f>Table2[[#This Row],[Quantity]]*Table2[[#This Row],[Price]]</f>
        <v>784356</v>
      </c>
      <c r="K776">
        <f>IF(Table2[[#This Row],[Quantity]]&lt;1000,0,IF(Table2[[#This Row],[Quantity]]&gt;1000,Table2[[#This Row],[Quantity]]*15%,IF(Table2[[#This Row],[Quantity]]&gt;1500,Table2[[#This Row],[Quantity]]*20%,Table2[[#This Row],[Quantity]]*25%)))</f>
        <v>240.6</v>
      </c>
      <c r="L776" s="38">
        <f>Table2[[#This Row],[Total Cost]]-Table2[[#This Row],[Discount]]</f>
        <v>569179.4</v>
      </c>
      <c r="M776" s="38">
        <f>Table2[[#This Row],[Total Revenue ]]-Table2[[#This Row],[Discount Amount]]</f>
        <v>215176.59999999998</v>
      </c>
      <c r="N776" s="38" t="str">
        <f>IF(Table2[[#This Row],[Profit/Loss]]&gt;0,"Profit","Loss")</f>
        <v>Profit</v>
      </c>
    </row>
    <row r="777" spans="1:14" x14ac:dyDescent="0.25">
      <c r="A777">
        <v>776</v>
      </c>
      <c r="B777" t="s">
        <v>966</v>
      </c>
      <c r="C777">
        <v>44</v>
      </c>
      <c r="D7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77" t="s">
        <v>190</v>
      </c>
      <c r="F777">
        <v>2315</v>
      </c>
      <c r="G777">
        <v>223</v>
      </c>
      <c r="H777">
        <v>513</v>
      </c>
      <c r="I777">
        <f>Table2[[#This Row],[Quantity]]*Table2[[#This Row],[Cost]]</f>
        <v>516245</v>
      </c>
      <c r="J777">
        <f>Table2[[#This Row],[Quantity]]*Table2[[#This Row],[Price]]</f>
        <v>1187595</v>
      </c>
      <c r="K777">
        <f>IF(Table2[[#This Row],[Quantity]]&lt;1000,0,IF(Table2[[#This Row],[Quantity]]&gt;1000,Table2[[#This Row],[Quantity]]*15%,IF(Table2[[#This Row],[Quantity]]&gt;1500,Table2[[#This Row],[Quantity]]*20%,Table2[[#This Row],[Quantity]]*25%)))</f>
        <v>347.25</v>
      </c>
      <c r="L777" s="38">
        <f>Table2[[#This Row],[Total Cost]]-Table2[[#This Row],[Discount]]</f>
        <v>515897.75</v>
      </c>
      <c r="M777" s="38">
        <f>Table2[[#This Row],[Total Revenue ]]-Table2[[#This Row],[Discount Amount]]</f>
        <v>671697.25</v>
      </c>
      <c r="N777" s="38" t="str">
        <f>IF(Table2[[#This Row],[Profit/Loss]]&gt;0,"Profit","Loss")</f>
        <v>Profit</v>
      </c>
    </row>
    <row r="778" spans="1:14" x14ac:dyDescent="0.25">
      <c r="A778">
        <v>777</v>
      </c>
      <c r="B778" t="s">
        <v>967</v>
      </c>
      <c r="C778">
        <v>33</v>
      </c>
      <c r="D7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78" t="s">
        <v>190</v>
      </c>
      <c r="F778">
        <v>1586</v>
      </c>
      <c r="G778">
        <v>257</v>
      </c>
      <c r="H778">
        <v>281</v>
      </c>
      <c r="I778">
        <f>Table2[[#This Row],[Quantity]]*Table2[[#This Row],[Cost]]</f>
        <v>407602</v>
      </c>
      <c r="J778">
        <f>Table2[[#This Row],[Quantity]]*Table2[[#This Row],[Price]]</f>
        <v>445666</v>
      </c>
      <c r="K778">
        <f>IF(Table2[[#This Row],[Quantity]]&lt;1000,0,IF(Table2[[#This Row],[Quantity]]&gt;1000,Table2[[#This Row],[Quantity]]*15%,IF(Table2[[#This Row],[Quantity]]&gt;1500,Table2[[#This Row],[Quantity]]*20%,Table2[[#This Row],[Quantity]]*25%)))</f>
        <v>237.89999999999998</v>
      </c>
      <c r="L778" s="38">
        <f>Table2[[#This Row],[Total Cost]]-Table2[[#This Row],[Discount]]</f>
        <v>407364.1</v>
      </c>
      <c r="M778" s="38">
        <f>Table2[[#This Row],[Total Revenue ]]-Table2[[#This Row],[Discount Amount]]</f>
        <v>38301.900000000023</v>
      </c>
      <c r="N778" s="38" t="str">
        <f>IF(Table2[[#This Row],[Profit/Loss]]&gt;0,"Profit","Loss")</f>
        <v>Profit</v>
      </c>
    </row>
    <row r="779" spans="1:14" x14ac:dyDescent="0.25">
      <c r="A779">
        <v>778</v>
      </c>
      <c r="B779" t="s">
        <v>968</v>
      </c>
      <c r="C779">
        <v>34</v>
      </c>
      <c r="D7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79" t="s">
        <v>190</v>
      </c>
      <c r="F779">
        <v>2458</v>
      </c>
      <c r="G779">
        <v>115</v>
      </c>
      <c r="H779">
        <v>432</v>
      </c>
      <c r="I779">
        <f>Table2[[#This Row],[Quantity]]*Table2[[#This Row],[Cost]]</f>
        <v>282670</v>
      </c>
      <c r="J779">
        <f>Table2[[#This Row],[Quantity]]*Table2[[#This Row],[Price]]</f>
        <v>1061856</v>
      </c>
      <c r="K779">
        <f>IF(Table2[[#This Row],[Quantity]]&lt;1000,0,IF(Table2[[#This Row],[Quantity]]&gt;1000,Table2[[#This Row],[Quantity]]*15%,IF(Table2[[#This Row],[Quantity]]&gt;1500,Table2[[#This Row],[Quantity]]*20%,Table2[[#This Row],[Quantity]]*25%)))</f>
        <v>368.7</v>
      </c>
      <c r="L779" s="38">
        <f>Table2[[#This Row],[Total Cost]]-Table2[[#This Row],[Discount]]</f>
        <v>282301.3</v>
      </c>
      <c r="M779" s="38">
        <f>Table2[[#This Row],[Total Revenue ]]-Table2[[#This Row],[Discount Amount]]</f>
        <v>779554.7</v>
      </c>
      <c r="N779" s="38" t="str">
        <f>IF(Table2[[#This Row],[Profit/Loss]]&gt;0,"Profit","Loss")</f>
        <v>Profit</v>
      </c>
    </row>
    <row r="780" spans="1:14" x14ac:dyDescent="0.25">
      <c r="A780">
        <v>779</v>
      </c>
      <c r="B780" t="s">
        <v>969</v>
      </c>
      <c r="C780">
        <v>69</v>
      </c>
      <c r="D7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80" t="s">
        <v>192</v>
      </c>
      <c r="F780">
        <v>1454</v>
      </c>
      <c r="G780">
        <v>360</v>
      </c>
      <c r="H780">
        <v>488</v>
      </c>
      <c r="I780">
        <f>Table2[[#This Row],[Quantity]]*Table2[[#This Row],[Cost]]</f>
        <v>523440</v>
      </c>
      <c r="J780">
        <f>Table2[[#This Row],[Quantity]]*Table2[[#This Row],[Price]]</f>
        <v>709552</v>
      </c>
      <c r="K780">
        <f>IF(Table2[[#This Row],[Quantity]]&lt;1000,0,IF(Table2[[#This Row],[Quantity]]&gt;1000,Table2[[#This Row],[Quantity]]*15%,IF(Table2[[#This Row],[Quantity]]&gt;1500,Table2[[#This Row],[Quantity]]*20%,Table2[[#This Row],[Quantity]]*25%)))</f>
        <v>218.1</v>
      </c>
      <c r="L780" s="38">
        <f>Table2[[#This Row],[Total Cost]]-Table2[[#This Row],[Discount]]</f>
        <v>523221.9</v>
      </c>
      <c r="M780" s="38">
        <f>Table2[[#This Row],[Total Revenue ]]-Table2[[#This Row],[Discount Amount]]</f>
        <v>186330.09999999998</v>
      </c>
      <c r="N780" s="38" t="str">
        <f>IF(Table2[[#This Row],[Profit/Loss]]&gt;0,"Profit","Loss")</f>
        <v>Profit</v>
      </c>
    </row>
    <row r="781" spans="1:14" x14ac:dyDescent="0.25">
      <c r="A781">
        <v>780</v>
      </c>
      <c r="B781" t="s">
        <v>970</v>
      </c>
      <c r="C781">
        <v>51</v>
      </c>
      <c r="D7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781" t="s">
        <v>192</v>
      </c>
      <c r="F781">
        <v>1293</v>
      </c>
      <c r="G781">
        <v>310</v>
      </c>
      <c r="H781">
        <v>369</v>
      </c>
      <c r="I781">
        <f>Table2[[#This Row],[Quantity]]*Table2[[#This Row],[Cost]]</f>
        <v>400830</v>
      </c>
      <c r="J781">
        <f>Table2[[#This Row],[Quantity]]*Table2[[#This Row],[Price]]</f>
        <v>477117</v>
      </c>
      <c r="K781">
        <f>IF(Table2[[#This Row],[Quantity]]&lt;1000,0,IF(Table2[[#This Row],[Quantity]]&gt;1000,Table2[[#This Row],[Quantity]]*15%,IF(Table2[[#This Row],[Quantity]]&gt;1500,Table2[[#This Row],[Quantity]]*20%,Table2[[#This Row],[Quantity]]*25%)))</f>
        <v>193.95</v>
      </c>
      <c r="L781" s="38">
        <f>Table2[[#This Row],[Total Cost]]-Table2[[#This Row],[Discount]]</f>
        <v>400636.05</v>
      </c>
      <c r="M781" s="38">
        <f>Table2[[#This Row],[Total Revenue ]]-Table2[[#This Row],[Discount Amount]]</f>
        <v>76480.950000000012</v>
      </c>
      <c r="N781" s="38" t="str">
        <f>IF(Table2[[#This Row],[Profit/Loss]]&gt;0,"Profit","Loss")</f>
        <v>Profit</v>
      </c>
    </row>
    <row r="782" spans="1:14" x14ac:dyDescent="0.25">
      <c r="A782">
        <v>781</v>
      </c>
      <c r="B782" t="s">
        <v>971</v>
      </c>
      <c r="C782">
        <v>24</v>
      </c>
      <c r="D7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82" t="s">
        <v>190</v>
      </c>
      <c r="F782">
        <v>1741</v>
      </c>
      <c r="G782">
        <v>120</v>
      </c>
      <c r="H782">
        <v>343</v>
      </c>
      <c r="I782">
        <f>Table2[[#This Row],[Quantity]]*Table2[[#This Row],[Cost]]</f>
        <v>208920</v>
      </c>
      <c r="J782">
        <f>Table2[[#This Row],[Quantity]]*Table2[[#This Row],[Price]]</f>
        <v>597163</v>
      </c>
      <c r="K782">
        <f>IF(Table2[[#This Row],[Quantity]]&lt;1000,0,IF(Table2[[#This Row],[Quantity]]&gt;1000,Table2[[#This Row],[Quantity]]*15%,IF(Table2[[#This Row],[Quantity]]&gt;1500,Table2[[#This Row],[Quantity]]*20%,Table2[[#This Row],[Quantity]]*25%)))</f>
        <v>261.14999999999998</v>
      </c>
      <c r="L782" s="38">
        <f>Table2[[#This Row],[Total Cost]]-Table2[[#This Row],[Discount]]</f>
        <v>208658.85</v>
      </c>
      <c r="M782" s="38">
        <f>Table2[[#This Row],[Total Revenue ]]-Table2[[#This Row],[Discount Amount]]</f>
        <v>388504.15</v>
      </c>
      <c r="N782" s="38" t="str">
        <f>IF(Table2[[#This Row],[Profit/Loss]]&gt;0,"Profit","Loss")</f>
        <v>Profit</v>
      </c>
    </row>
    <row r="783" spans="1:14" x14ac:dyDescent="0.25">
      <c r="A783">
        <v>782</v>
      </c>
      <c r="B783" t="s">
        <v>972</v>
      </c>
      <c r="C783">
        <v>36</v>
      </c>
      <c r="D7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83" t="s">
        <v>192</v>
      </c>
      <c r="F783">
        <v>1668</v>
      </c>
      <c r="G783">
        <v>192</v>
      </c>
      <c r="H783">
        <v>428</v>
      </c>
      <c r="I783">
        <f>Table2[[#This Row],[Quantity]]*Table2[[#This Row],[Cost]]</f>
        <v>320256</v>
      </c>
      <c r="J783">
        <f>Table2[[#This Row],[Quantity]]*Table2[[#This Row],[Price]]</f>
        <v>713904</v>
      </c>
      <c r="K783">
        <f>IF(Table2[[#This Row],[Quantity]]&lt;1000,0,IF(Table2[[#This Row],[Quantity]]&gt;1000,Table2[[#This Row],[Quantity]]*15%,IF(Table2[[#This Row],[Quantity]]&gt;1500,Table2[[#This Row],[Quantity]]*20%,Table2[[#This Row],[Quantity]]*25%)))</f>
        <v>250.2</v>
      </c>
      <c r="L783" s="38">
        <f>Table2[[#This Row],[Total Cost]]-Table2[[#This Row],[Discount]]</f>
        <v>320005.8</v>
      </c>
      <c r="M783" s="38">
        <f>Table2[[#This Row],[Total Revenue ]]-Table2[[#This Row],[Discount Amount]]</f>
        <v>393898.2</v>
      </c>
      <c r="N783" s="38" t="str">
        <f>IF(Table2[[#This Row],[Profit/Loss]]&gt;0,"Profit","Loss")</f>
        <v>Profit</v>
      </c>
    </row>
    <row r="784" spans="1:14" x14ac:dyDescent="0.25">
      <c r="A784">
        <v>783</v>
      </c>
      <c r="B784" t="s">
        <v>973</v>
      </c>
      <c r="C784">
        <v>36</v>
      </c>
      <c r="D7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84" t="s">
        <v>192</v>
      </c>
      <c r="F784">
        <v>1635</v>
      </c>
      <c r="G784">
        <v>319</v>
      </c>
      <c r="H784">
        <v>433</v>
      </c>
      <c r="I784">
        <f>Table2[[#This Row],[Quantity]]*Table2[[#This Row],[Cost]]</f>
        <v>521565</v>
      </c>
      <c r="J784">
        <f>Table2[[#This Row],[Quantity]]*Table2[[#This Row],[Price]]</f>
        <v>707955</v>
      </c>
      <c r="K784">
        <f>IF(Table2[[#This Row],[Quantity]]&lt;1000,0,IF(Table2[[#This Row],[Quantity]]&gt;1000,Table2[[#This Row],[Quantity]]*15%,IF(Table2[[#This Row],[Quantity]]&gt;1500,Table2[[#This Row],[Quantity]]*20%,Table2[[#This Row],[Quantity]]*25%)))</f>
        <v>245.25</v>
      </c>
      <c r="L784" s="38">
        <f>Table2[[#This Row],[Total Cost]]-Table2[[#This Row],[Discount]]</f>
        <v>521319.75</v>
      </c>
      <c r="M784" s="38">
        <f>Table2[[#This Row],[Total Revenue ]]-Table2[[#This Row],[Discount Amount]]</f>
        <v>186635.25</v>
      </c>
      <c r="N784" s="38" t="str">
        <f>IF(Table2[[#This Row],[Profit/Loss]]&gt;0,"Profit","Loss")</f>
        <v>Profit</v>
      </c>
    </row>
    <row r="785" spans="1:14" x14ac:dyDescent="0.25">
      <c r="A785">
        <v>784</v>
      </c>
      <c r="B785" t="s">
        <v>974</v>
      </c>
      <c r="C785">
        <v>17</v>
      </c>
      <c r="D7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85" t="s">
        <v>190</v>
      </c>
      <c r="F785">
        <v>1616</v>
      </c>
      <c r="G785">
        <v>172</v>
      </c>
      <c r="H785">
        <v>223</v>
      </c>
      <c r="I785">
        <f>Table2[[#This Row],[Quantity]]*Table2[[#This Row],[Cost]]</f>
        <v>277952</v>
      </c>
      <c r="J785">
        <f>Table2[[#This Row],[Quantity]]*Table2[[#This Row],[Price]]</f>
        <v>360368</v>
      </c>
      <c r="K785">
        <f>IF(Table2[[#This Row],[Quantity]]&lt;1000,0,IF(Table2[[#This Row],[Quantity]]&gt;1000,Table2[[#This Row],[Quantity]]*15%,IF(Table2[[#This Row],[Quantity]]&gt;1500,Table2[[#This Row],[Quantity]]*20%,Table2[[#This Row],[Quantity]]*25%)))</f>
        <v>242.39999999999998</v>
      </c>
      <c r="L785" s="38">
        <f>Table2[[#This Row],[Total Cost]]-Table2[[#This Row],[Discount]]</f>
        <v>277709.59999999998</v>
      </c>
      <c r="M785" s="38">
        <f>Table2[[#This Row],[Total Revenue ]]-Table2[[#This Row],[Discount Amount]]</f>
        <v>82658.400000000023</v>
      </c>
      <c r="N785" s="38" t="str">
        <f>IF(Table2[[#This Row],[Profit/Loss]]&gt;0,"Profit","Loss")</f>
        <v>Profit</v>
      </c>
    </row>
    <row r="786" spans="1:14" x14ac:dyDescent="0.25">
      <c r="A786">
        <v>785</v>
      </c>
      <c r="B786" t="s">
        <v>975</v>
      </c>
      <c r="C786">
        <v>39</v>
      </c>
      <c r="D7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86" t="s">
        <v>190</v>
      </c>
      <c r="F786">
        <v>2323</v>
      </c>
      <c r="G786">
        <v>205</v>
      </c>
      <c r="H786">
        <v>500</v>
      </c>
      <c r="I786">
        <f>Table2[[#This Row],[Quantity]]*Table2[[#This Row],[Cost]]</f>
        <v>476215</v>
      </c>
      <c r="J786">
        <f>Table2[[#This Row],[Quantity]]*Table2[[#This Row],[Price]]</f>
        <v>1161500</v>
      </c>
      <c r="K786">
        <f>IF(Table2[[#This Row],[Quantity]]&lt;1000,0,IF(Table2[[#This Row],[Quantity]]&gt;1000,Table2[[#This Row],[Quantity]]*15%,IF(Table2[[#This Row],[Quantity]]&gt;1500,Table2[[#This Row],[Quantity]]*20%,Table2[[#This Row],[Quantity]]*25%)))</f>
        <v>348.45</v>
      </c>
      <c r="L786" s="38">
        <f>Table2[[#This Row],[Total Cost]]-Table2[[#This Row],[Discount]]</f>
        <v>475866.55</v>
      </c>
      <c r="M786" s="38">
        <f>Table2[[#This Row],[Total Revenue ]]-Table2[[#This Row],[Discount Amount]]</f>
        <v>685633.45</v>
      </c>
      <c r="N786" s="38" t="str">
        <f>IF(Table2[[#This Row],[Profit/Loss]]&gt;0,"Profit","Loss")</f>
        <v>Profit</v>
      </c>
    </row>
    <row r="787" spans="1:14" x14ac:dyDescent="0.25">
      <c r="A787">
        <v>786</v>
      </c>
      <c r="B787" t="s">
        <v>976</v>
      </c>
      <c r="C787">
        <v>74</v>
      </c>
      <c r="D7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87" t="s">
        <v>192</v>
      </c>
      <c r="F787">
        <v>1428</v>
      </c>
      <c r="G787">
        <v>247</v>
      </c>
      <c r="H787">
        <v>526</v>
      </c>
      <c r="I787">
        <f>Table2[[#This Row],[Quantity]]*Table2[[#This Row],[Cost]]</f>
        <v>352716</v>
      </c>
      <c r="J787">
        <f>Table2[[#This Row],[Quantity]]*Table2[[#This Row],[Price]]</f>
        <v>751128</v>
      </c>
      <c r="K787">
        <f>IF(Table2[[#This Row],[Quantity]]&lt;1000,0,IF(Table2[[#This Row],[Quantity]]&gt;1000,Table2[[#This Row],[Quantity]]*15%,IF(Table2[[#This Row],[Quantity]]&gt;1500,Table2[[#This Row],[Quantity]]*20%,Table2[[#This Row],[Quantity]]*25%)))</f>
        <v>214.2</v>
      </c>
      <c r="L787" s="38">
        <f>Table2[[#This Row],[Total Cost]]-Table2[[#This Row],[Discount]]</f>
        <v>352501.8</v>
      </c>
      <c r="M787" s="38">
        <f>Table2[[#This Row],[Total Revenue ]]-Table2[[#This Row],[Discount Amount]]</f>
        <v>398626.2</v>
      </c>
      <c r="N787" s="38" t="str">
        <f>IF(Table2[[#This Row],[Profit/Loss]]&gt;0,"Profit","Loss")</f>
        <v>Profit</v>
      </c>
    </row>
    <row r="788" spans="1:14" x14ac:dyDescent="0.25">
      <c r="A788">
        <v>787</v>
      </c>
      <c r="B788" t="s">
        <v>977</v>
      </c>
      <c r="C788">
        <v>33</v>
      </c>
      <c r="D7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88" t="s">
        <v>192</v>
      </c>
      <c r="F788">
        <v>2168</v>
      </c>
      <c r="G788">
        <v>227</v>
      </c>
      <c r="H788">
        <v>274</v>
      </c>
      <c r="I788">
        <f>Table2[[#This Row],[Quantity]]*Table2[[#This Row],[Cost]]</f>
        <v>492136</v>
      </c>
      <c r="J788">
        <f>Table2[[#This Row],[Quantity]]*Table2[[#This Row],[Price]]</f>
        <v>594032</v>
      </c>
      <c r="K788">
        <f>IF(Table2[[#This Row],[Quantity]]&lt;1000,0,IF(Table2[[#This Row],[Quantity]]&gt;1000,Table2[[#This Row],[Quantity]]*15%,IF(Table2[[#This Row],[Quantity]]&gt;1500,Table2[[#This Row],[Quantity]]*20%,Table2[[#This Row],[Quantity]]*25%)))</f>
        <v>325.2</v>
      </c>
      <c r="L788" s="38">
        <f>Table2[[#This Row],[Total Cost]]-Table2[[#This Row],[Discount]]</f>
        <v>491810.8</v>
      </c>
      <c r="M788" s="38">
        <f>Table2[[#This Row],[Total Revenue ]]-Table2[[#This Row],[Discount Amount]]</f>
        <v>102221.20000000001</v>
      </c>
      <c r="N788" s="38" t="str">
        <f>IF(Table2[[#This Row],[Profit/Loss]]&gt;0,"Profit","Loss")</f>
        <v>Profit</v>
      </c>
    </row>
    <row r="789" spans="1:14" x14ac:dyDescent="0.25">
      <c r="A789">
        <v>788</v>
      </c>
      <c r="B789" t="s">
        <v>978</v>
      </c>
      <c r="C789">
        <v>80</v>
      </c>
      <c r="D7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89" t="s">
        <v>190</v>
      </c>
      <c r="F789">
        <v>1791</v>
      </c>
      <c r="G789">
        <v>310</v>
      </c>
      <c r="H789">
        <v>526</v>
      </c>
      <c r="I789">
        <f>Table2[[#This Row],[Quantity]]*Table2[[#This Row],[Cost]]</f>
        <v>555210</v>
      </c>
      <c r="J789">
        <f>Table2[[#This Row],[Quantity]]*Table2[[#This Row],[Price]]</f>
        <v>942066</v>
      </c>
      <c r="K789">
        <f>IF(Table2[[#This Row],[Quantity]]&lt;1000,0,IF(Table2[[#This Row],[Quantity]]&gt;1000,Table2[[#This Row],[Quantity]]*15%,IF(Table2[[#This Row],[Quantity]]&gt;1500,Table2[[#This Row],[Quantity]]*20%,Table2[[#This Row],[Quantity]]*25%)))</f>
        <v>268.64999999999998</v>
      </c>
      <c r="L789" s="38">
        <f>Table2[[#This Row],[Total Cost]]-Table2[[#This Row],[Discount]]</f>
        <v>554941.35</v>
      </c>
      <c r="M789" s="38">
        <f>Table2[[#This Row],[Total Revenue ]]-Table2[[#This Row],[Discount Amount]]</f>
        <v>387124.65</v>
      </c>
      <c r="N789" s="38" t="str">
        <f>IF(Table2[[#This Row],[Profit/Loss]]&gt;0,"Profit","Loss")</f>
        <v>Profit</v>
      </c>
    </row>
    <row r="790" spans="1:14" x14ac:dyDescent="0.25">
      <c r="A790">
        <v>789</v>
      </c>
      <c r="B790" t="s">
        <v>979</v>
      </c>
      <c r="C790">
        <v>30</v>
      </c>
      <c r="D7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90" t="s">
        <v>190</v>
      </c>
      <c r="F790">
        <v>2097</v>
      </c>
      <c r="G790">
        <v>158</v>
      </c>
      <c r="H790">
        <v>425</v>
      </c>
      <c r="I790">
        <f>Table2[[#This Row],[Quantity]]*Table2[[#This Row],[Cost]]</f>
        <v>331326</v>
      </c>
      <c r="J790">
        <f>Table2[[#This Row],[Quantity]]*Table2[[#This Row],[Price]]</f>
        <v>891225</v>
      </c>
      <c r="K790">
        <f>IF(Table2[[#This Row],[Quantity]]&lt;1000,0,IF(Table2[[#This Row],[Quantity]]&gt;1000,Table2[[#This Row],[Quantity]]*15%,IF(Table2[[#This Row],[Quantity]]&gt;1500,Table2[[#This Row],[Quantity]]*20%,Table2[[#This Row],[Quantity]]*25%)))</f>
        <v>314.55</v>
      </c>
      <c r="L790" s="38">
        <f>Table2[[#This Row],[Total Cost]]-Table2[[#This Row],[Discount]]</f>
        <v>331011.45</v>
      </c>
      <c r="M790" s="38">
        <f>Table2[[#This Row],[Total Revenue ]]-Table2[[#This Row],[Discount Amount]]</f>
        <v>560213.55000000005</v>
      </c>
      <c r="N790" s="38" t="str">
        <f>IF(Table2[[#This Row],[Profit/Loss]]&gt;0,"Profit","Loss")</f>
        <v>Profit</v>
      </c>
    </row>
    <row r="791" spans="1:14" x14ac:dyDescent="0.25">
      <c r="A791">
        <v>790</v>
      </c>
      <c r="B791" t="s">
        <v>980</v>
      </c>
      <c r="C791">
        <v>82</v>
      </c>
      <c r="D7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91" t="s">
        <v>190</v>
      </c>
      <c r="F791">
        <v>1588</v>
      </c>
      <c r="G791">
        <v>301</v>
      </c>
      <c r="H791">
        <v>494</v>
      </c>
      <c r="I791">
        <f>Table2[[#This Row],[Quantity]]*Table2[[#This Row],[Cost]]</f>
        <v>477988</v>
      </c>
      <c r="J791">
        <f>Table2[[#This Row],[Quantity]]*Table2[[#This Row],[Price]]</f>
        <v>784472</v>
      </c>
      <c r="K791">
        <f>IF(Table2[[#This Row],[Quantity]]&lt;1000,0,IF(Table2[[#This Row],[Quantity]]&gt;1000,Table2[[#This Row],[Quantity]]*15%,IF(Table2[[#This Row],[Quantity]]&gt;1500,Table2[[#This Row],[Quantity]]*20%,Table2[[#This Row],[Quantity]]*25%)))</f>
        <v>238.2</v>
      </c>
      <c r="L791" s="38">
        <f>Table2[[#This Row],[Total Cost]]-Table2[[#This Row],[Discount]]</f>
        <v>477749.8</v>
      </c>
      <c r="M791" s="38">
        <f>Table2[[#This Row],[Total Revenue ]]-Table2[[#This Row],[Discount Amount]]</f>
        <v>306722.2</v>
      </c>
      <c r="N791" s="38" t="str">
        <f>IF(Table2[[#This Row],[Profit/Loss]]&gt;0,"Profit","Loss")</f>
        <v>Profit</v>
      </c>
    </row>
    <row r="792" spans="1:14" x14ac:dyDescent="0.25">
      <c r="A792">
        <v>791</v>
      </c>
      <c r="B792" t="s">
        <v>981</v>
      </c>
      <c r="C792">
        <v>40</v>
      </c>
      <c r="D7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92" t="s">
        <v>190</v>
      </c>
      <c r="F792">
        <v>1310</v>
      </c>
      <c r="G792">
        <v>266</v>
      </c>
      <c r="H792">
        <v>512</v>
      </c>
      <c r="I792">
        <f>Table2[[#This Row],[Quantity]]*Table2[[#This Row],[Cost]]</f>
        <v>348460</v>
      </c>
      <c r="J792">
        <f>Table2[[#This Row],[Quantity]]*Table2[[#This Row],[Price]]</f>
        <v>670720</v>
      </c>
      <c r="K792">
        <f>IF(Table2[[#This Row],[Quantity]]&lt;1000,0,IF(Table2[[#This Row],[Quantity]]&gt;1000,Table2[[#This Row],[Quantity]]*15%,IF(Table2[[#This Row],[Quantity]]&gt;1500,Table2[[#This Row],[Quantity]]*20%,Table2[[#This Row],[Quantity]]*25%)))</f>
        <v>196.5</v>
      </c>
      <c r="L792" s="38">
        <f>Table2[[#This Row],[Total Cost]]-Table2[[#This Row],[Discount]]</f>
        <v>348263.5</v>
      </c>
      <c r="M792" s="38">
        <f>Table2[[#This Row],[Total Revenue ]]-Table2[[#This Row],[Discount Amount]]</f>
        <v>322456.5</v>
      </c>
      <c r="N792" s="38" t="str">
        <f>IF(Table2[[#This Row],[Profit/Loss]]&gt;0,"Profit","Loss")</f>
        <v>Profit</v>
      </c>
    </row>
    <row r="793" spans="1:14" x14ac:dyDescent="0.25">
      <c r="A793">
        <v>792</v>
      </c>
      <c r="B793" t="s">
        <v>982</v>
      </c>
      <c r="C793">
        <v>31</v>
      </c>
      <c r="D7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93" t="s">
        <v>192</v>
      </c>
      <c r="F793">
        <v>1303</v>
      </c>
      <c r="G793">
        <v>200</v>
      </c>
      <c r="H793">
        <v>345</v>
      </c>
      <c r="I793">
        <f>Table2[[#This Row],[Quantity]]*Table2[[#This Row],[Cost]]</f>
        <v>260600</v>
      </c>
      <c r="J793">
        <f>Table2[[#This Row],[Quantity]]*Table2[[#This Row],[Price]]</f>
        <v>449535</v>
      </c>
      <c r="K793">
        <f>IF(Table2[[#This Row],[Quantity]]&lt;1000,0,IF(Table2[[#This Row],[Quantity]]&gt;1000,Table2[[#This Row],[Quantity]]*15%,IF(Table2[[#This Row],[Quantity]]&gt;1500,Table2[[#This Row],[Quantity]]*20%,Table2[[#This Row],[Quantity]]*25%)))</f>
        <v>195.45</v>
      </c>
      <c r="L793" s="38">
        <f>Table2[[#This Row],[Total Cost]]-Table2[[#This Row],[Discount]]</f>
        <v>260404.55</v>
      </c>
      <c r="M793" s="38">
        <f>Table2[[#This Row],[Total Revenue ]]-Table2[[#This Row],[Discount Amount]]</f>
        <v>189130.45</v>
      </c>
      <c r="N793" s="38" t="str">
        <f>IF(Table2[[#This Row],[Profit/Loss]]&gt;0,"Profit","Loss")</f>
        <v>Profit</v>
      </c>
    </row>
    <row r="794" spans="1:14" x14ac:dyDescent="0.25">
      <c r="A794">
        <v>793</v>
      </c>
      <c r="B794" t="s">
        <v>983</v>
      </c>
      <c r="C794">
        <v>64</v>
      </c>
      <c r="D7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94" t="s">
        <v>190</v>
      </c>
      <c r="F794">
        <v>1020</v>
      </c>
      <c r="G794">
        <v>314</v>
      </c>
      <c r="H794">
        <v>530</v>
      </c>
      <c r="I794">
        <f>Table2[[#This Row],[Quantity]]*Table2[[#This Row],[Cost]]</f>
        <v>320280</v>
      </c>
      <c r="J794">
        <f>Table2[[#This Row],[Quantity]]*Table2[[#This Row],[Price]]</f>
        <v>540600</v>
      </c>
      <c r="K794">
        <f>IF(Table2[[#This Row],[Quantity]]&lt;1000,0,IF(Table2[[#This Row],[Quantity]]&gt;1000,Table2[[#This Row],[Quantity]]*15%,IF(Table2[[#This Row],[Quantity]]&gt;1500,Table2[[#This Row],[Quantity]]*20%,Table2[[#This Row],[Quantity]]*25%)))</f>
        <v>153</v>
      </c>
      <c r="L794" s="38">
        <f>Table2[[#This Row],[Total Cost]]-Table2[[#This Row],[Discount]]</f>
        <v>320127</v>
      </c>
      <c r="M794" s="38">
        <f>Table2[[#This Row],[Total Revenue ]]-Table2[[#This Row],[Discount Amount]]</f>
        <v>220473</v>
      </c>
      <c r="N794" s="38" t="str">
        <f>IF(Table2[[#This Row],[Profit/Loss]]&gt;0,"Profit","Loss")</f>
        <v>Profit</v>
      </c>
    </row>
    <row r="795" spans="1:14" x14ac:dyDescent="0.25">
      <c r="A795">
        <v>794</v>
      </c>
      <c r="B795" t="s">
        <v>984</v>
      </c>
      <c r="C795">
        <v>67</v>
      </c>
      <c r="D7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95" t="s">
        <v>192</v>
      </c>
      <c r="F795">
        <v>1105</v>
      </c>
      <c r="G795">
        <v>159</v>
      </c>
      <c r="H795">
        <v>479</v>
      </c>
      <c r="I795">
        <f>Table2[[#This Row],[Quantity]]*Table2[[#This Row],[Cost]]</f>
        <v>175695</v>
      </c>
      <c r="J795">
        <f>Table2[[#This Row],[Quantity]]*Table2[[#This Row],[Price]]</f>
        <v>529295</v>
      </c>
      <c r="K795">
        <f>IF(Table2[[#This Row],[Quantity]]&lt;1000,0,IF(Table2[[#This Row],[Quantity]]&gt;1000,Table2[[#This Row],[Quantity]]*15%,IF(Table2[[#This Row],[Quantity]]&gt;1500,Table2[[#This Row],[Quantity]]*20%,Table2[[#This Row],[Quantity]]*25%)))</f>
        <v>165.75</v>
      </c>
      <c r="L795" s="38">
        <f>Table2[[#This Row],[Total Cost]]-Table2[[#This Row],[Discount]]</f>
        <v>175529.25</v>
      </c>
      <c r="M795" s="38">
        <f>Table2[[#This Row],[Total Revenue ]]-Table2[[#This Row],[Discount Amount]]</f>
        <v>353765.75</v>
      </c>
      <c r="N795" s="38" t="str">
        <f>IF(Table2[[#This Row],[Profit/Loss]]&gt;0,"Profit","Loss")</f>
        <v>Profit</v>
      </c>
    </row>
    <row r="796" spans="1:14" x14ac:dyDescent="0.25">
      <c r="A796">
        <v>795</v>
      </c>
      <c r="B796" t="s">
        <v>985</v>
      </c>
      <c r="C796">
        <v>74</v>
      </c>
      <c r="D7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796" t="s">
        <v>192</v>
      </c>
      <c r="F796">
        <v>1068</v>
      </c>
      <c r="G796">
        <v>370</v>
      </c>
      <c r="H796">
        <v>407</v>
      </c>
      <c r="I796">
        <f>Table2[[#This Row],[Quantity]]*Table2[[#This Row],[Cost]]</f>
        <v>395160</v>
      </c>
      <c r="J796">
        <f>Table2[[#This Row],[Quantity]]*Table2[[#This Row],[Price]]</f>
        <v>434676</v>
      </c>
      <c r="K796">
        <f>IF(Table2[[#This Row],[Quantity]]&lt;1000,0,IF(Table2[[#This Row],[Quantity]]&gt;1000,Table2[[#This Row],[Quantity]]*15%,IF(Table2[[#This Row],[Quantity]]&gt;1500,Table2[[#This Row],[Quantity]]*20%,Table2[[#This Row],[Quantity]]*25%)))</f>
        <v>160.19999999999999</v>
      </c>
      <c r="L796" s="38">
        <f>Table2[[#This Row],[Total Cost]]-Table2[[#This Row],[Discount]]</f>
        <v>394999.8</v>
      </c>
      <c r="M796" s="38">
        <f>Table2[[#This Row],[Total Revenue ]]-Table2[[#This Row],[Discount Amount]]</f>
        <v>39676.200000000012</v>
      </c>
      <c r="N796" s="38" t="str">
        <f>IF(Table2[[#This Row],[Profit/Loss]]&gt;0,"Profit","Loss")</f>
        <v>Profit</v>
      </c>
    </row>
    <row r="797" spans="1:14" x14ac:dyDescent="0.25">
      <c r="A797">
        <v>796</v>
      </c>
      <c r="B797" t="s">
        <v>986</v>
      </c>
      <c r="C797">
        <v>35</v>
      </c>
      <c r="D7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797" t="s">
        <v>192</v>
      </c>
      <c r="F797">
        <v>1042</v>
      </c>
      <c r="G797">
        <v>210</v>
      </c>
      <c r="H797">
        <v>483</v>
      </c>
      <c r="I797">
        <f>Table2[[#This Row],[Quantity]]*Table2[[#This Row],[Cost]]</f>
        <v>218820</v>
      </c>
      <c r="J797">
        <f>Table2[[#This Row],[Quantity]]*Table2[[#This Row],[Price]]</f>
        <v>503286</v>
      </c>
      <c r="K797">
        <f>IF(Table2[[#This Row],[Quantity]]&lt;1000,0,IF(Table2[[#This Row],[Quantity]]&gt;1000,Table2[[#This Row],[Quantity]]*15%,IF(Table2[[#This Row],[Quantity]]&gt;1500,Table2[[#This Row],[Quantity]]*20%,Table2[[#This Row],[Quantity]]*25%)))</f>
        <v>156.29999999999998</v>
      </c>
      <c r="L797" s="38">
        <f>Table2[[#This Row],[Total Cost]]-Table2[[#This Row],[Discount]]</f>
        <v>218663.7</v>
      </c>
      <c r="M797" s="38">
        <f>Table2[[#This Row],[Total Revenue ]]-Table2[[#This Row],[Discount Amount]]</f>
        <v>284622.3</v>
      </c>
      <c r="N797" s="38" t="str">
        <f>IF(Table2[[#This Row],[Profit/Loss]]&gt;0,"Profit","Loss")</f>
        <v>Profit</v>
      </c>
    </row>
    <row r="798" spans="1:14" x14ac:dyDescent="0.25">
      <c r="A798">
        <v>797</v>
      </c>
      <c r="B798" t="s">
        <v>987</v>
      </c>
      <c r="C798">
        <v>26</v>
      </c>
      <c r="D7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798" t="s">
        <v>190</v>
      </c>
      <c r="F798">
        <v>2449</v>
      </c>
      <c r="G798">
        <v>176</v>
      </c>
      <c r="H798">
        <v>455</v>
      </c>
      <c r="I798">
        <f>Table2[[#This Row],[Quantity]]*Table2[[#This Row],[Cost]]</f>
        <v>431024</v>
      </c>
      <c r="J798">
        <f>Table2[[#This Row],[Quantity]]*Table2[[#This Row],[Price]]</f>
        <v>1114295</v>
      </c>
      <c r="K798">
        <f>IF(Table2[[#This Row],[Quantity]]&lt;1000,0,IF(Table2[[#This Row],[Quantity]]&gt;1000,Table2[[#This Row],[Quantity]]*15%,IF(Table2[[#This Row],[Quantity]]&gt;1500,Table2[[#This Row],[Quantity]]*20%,Table2[[#This Row],[Quantity]]*25%)))</f>
        <v>367.34999999999997</v>
      </c>
      <c r="L798" s="38">
        <f>Table2[[#This Row],[Total Cost]]-Table2[[#This Row],[Discount]]</f>
        <v>430656.65</v>
      </c>
      <c r="M798" s="38">
        <f>Table2[[#This Row],[Total Revenue ]]-Table2[[#This Row],[Discount Amount]]</f>
        <v>683638.35</v>
      </c>
      <c r="N798" s="38" t="str">
        <f>IF(Table2[[#This Row],[Profit/Loss]]&gt;0,"Profit","Loss")</f>
        <v>Profit</v>
      </c>
    </row>
    <row r="799" spans="1:14" x14ac:dyDescent="0.25">
      <c r="A799">
        <v>798</v>
      </c>
      <c r="B799" t="s">
        <v>988</v>
      </c>
      <c r="C799">
        <v>81</v>
      </c>
      <c r="D7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799" t="s">
        <v>190</v>
      </c>
      <c r="F799">
        <v>1983</v>
      </c>
      <c r="G799">
        <v>200</v>
      </c>
      <c r="H799">
        <v>351</v>
      </c>
      <c r="I799">
        <f>Table2[[#This Row],[Quantity]]*Table2[[#This Row],[Cost]]</f>
        <v>396600</v>
      </c>
      <c r="J799">
        <f>Table2[[#This Row],[Quantity]]*Table2[[#This Row],[Price]]</f>
        <v>696033</v>
      </c>
      <c r="K799">
        <f>IF(Table2[[#This Row],[Quantity]]&lt;1000,0,IF(Table2[[#This Row],[Quantity]]&gt;1000,Table2[[#This Row],[Quantity]]*15%,IF(Table2[[#This Row],[Quantity]]&gt;1500,Table2[[#This Row],[Quantity]]*20%,Table2[[#This Row],[Quantity]]*25%)))</f>
        <v>297.45</v>
      </c>
      <c r="L799" s="38">
        <f>Table2[[#This Row],[Total Cost]]-Table2[[#This Row],[Discount]]</f>
        <v>396302.55</v>
      </c>
      <c r="M799" s="38">
        <f>Table2[[#This Row],[Total Revenue ]]-Table2[[#This Row],[Discount Amount]]</f>
        <v>299730.45</v>
      </c>
      <c r="N799" s="38" t="str">
        <f>IF(Table2[[#This Row],[Profit/Loss]]&gt;0,"Profit","Loss")</f>
        <v>Profit</v>
      </c>
    </row>
    <row r="800" spans="1:14" x14ac:dyDescent="0.25">
      <c r="A800">
        <v>799</v>
      </c>
      <c r="B800" t="s">
        <v>989</v>
      </c>
      <c r="C800">
        <v>50</v>
      </c>
      <c r="D8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00" t="s">
        <v>192</v>
      </c>
      <c r="F800">
        <v>2021</v>
      </c>
      <c r="G800">
        <v>239</v>
      </c>
      <c r="H800">
        <v>363</v>
      </c>
      <c r="I800">
        <f>Table2[[#This Row],[Quantity]]*Table2[[#This Row],[Cost]]</f>
        <v>483019</v>
      </c>
      <c r="J800">
        <f>Table2[[#This Row],[Quantity]]*Table2[[#This Row],[Price]]</f>
        <v>733623</v>
      </c>
      <c r="K800">
        <f>IF(Table2[[#This Row],[Quantity]]&lt;1000,0,IF(Table2[[#This Row],[Quantity]]&gt;1000,Table2[[#This Row],[Quantity]]*15%,IF(Table2[[#This Row],[Quantity]]&gt;1500,Table2[[#This Row],[Quantity]]*20%,Table2[[#This Row],[Quantity]]*25%)))</f>
        <v>303.14999999999998</v>
      </c>
      <c r="L800" s="38">
        <f>Table2[[#This Row],[Total Cost]]-Table2[[#This Row],[Discount]]</f>
        <v>482715.85</v>
      </c>
      <c r="M800" s="38">
        <f>Table2[[#This Row],[Total Revenue ]]-Table2[[#This Row],[Discount Amount]]</f>
        <v>250907.15000000002</v>
      </c>
      <c r="N800" s="38" t="str">
        <f>IF(Table2[[#This Row],[Profit/Loss]]&gt;0,"Profit","Loss")</f>
        <v>Profit</v>
      </c>
    </row>
    <row r="801" spans="1:14" x14ac:dyDescent="0.25">
      <c r="A801">
        <v>800</v>
      </c>
      <c r="B801" t="s">
        <v>990</v>
      </c>
      <c r="C801">
        <v>52</v>
      </c>
      <c r="D8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01" t="s">
        <v>190</v>
      </c>
      <c r="F801">
        <v>2082</v>
      </c>
      <c r="G801">
        <v>104</v>
      </c>
      <c r="H801">
        <v>491</v>
      </c>
      <c r="I801">
        <f>Table2[[#This Row],[Quantity]]*Table2[[#This Row],[Cost]]</f>
        <v>216528</v>
      </c>
      <c r="J801">
        <f>Table2[[#This Row],[Quantity]]*Table2[[#This Row],[Price]]</f>
        <v>1022262</v>
      </c>
      <c r="K801">
        <f>IF(Table2[[#This Row],[Quantity]]&lt;1000,0,IF(Table2[[#This Row],[Quantity]]&gt;1000,Table2[[#This Row],[Quantity]]*15%,IF(Table2[[#This Row],[Quantity]]&gt;1500,Table2[[#This Row],[Quantity]]*20%,Table2[[#This Row],[Quantity]]*25%)))</f>
        <v>312.3</v>
      </c>
      <c r="L801" s="38">
        <f>Table2[[#This Row],[Total Cost]]-Table2[[#This Row],[Discount]]</f>
        <v>216215.7</v>
      </c>
      <c r="M801" s="38">
        <f>Table2[[#This Row],[Total Revenue ]]-Table2[[#This Row],[Discount Amount]]</f>
        <v>806046.3</v>
      </c>
      <c r="N801" s="38" t="str">
        <f>IF(Table2[[#This Row],[Profit/Loss]]&gt;0,"Profit","Loss")</f>
        <v>Profit</v>
      </c>
    </row>
    <row r="802" spans="1:14" x14ac:dyDescent="0.25">
      <c r="A802">
        <v>801</v>
      </c>
      <c r="B802" t="s">
        <v>991</v>
      </c>
      <c r="C802">
        <v>45</v>
      </c>
      <c r="D8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02" t="s">
        <v>192</v>
      </c>
      <c r="F802">
        <v>1959</v>
      </c>
      <c r="G802">
        <v>354</v>
      </c>
      <c r="H802">
        <v>338</v>
      </c>
      <c r="I802">
        <f>Table2[[#This Row],[Quantity]]*Table2[[#This Row],[Cost]]</f>
        <v>693486</v>
      </c>
      <c r="J802">
        <f>Table2[[#This Row],[Quantity]]*Table2[[#This Row],[Price]]</f>
        <v>662142</v>
      </c>
      <c r="K802">
        <f>IF(Table2[[#This Row],[Quantity]]&lt;1000,0,IF(Table2[[#This Row],[Quantity]]&gt;1000,Table2[[#This Row],[Quantity]]*15%,IF(Table2[[#This Row],[Quantity]]&gt;1500,Table2[[#This Row],[Quantity]]*20%,Table2[[#This Row],[Quantity]]*25%)))</f>
        <v>293.84999999999997</v>
      </c>
      <c r="L802" s="38">
        <f>Table2[[#This Row],[Total Cost]]-Table2[[#This Row],[Discount]]</f>
        <v>693192.15</v>
      </c>
      <c r="M802" s="38">
        <f>Table2[[#This Row],[Total Revenue ]]-Table2[[#This Row],[Discount Amount]]</f>
        <v>-31050.150000000023</v>
      </c>
      <c r="N802" s="38" t="str">
        <f>IF(Table2[[#This Row],[Profit/Loss]]&gt;0,"Profit","Loss")</f>
        <v>Loss</v>
      </c>
    </row>
    <row r="803" spans="1:14" x14ac:dyDescent="0.25">
      <c r="A803">
        <v>802</v>
      </c>
      <c r="B803" t="s">
        <v>992</v>
      </c>
      <c r="C803">
        <v>58</v>
      </c>
      <c r="D8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03" t="s">
        <v>192</v>
      </c>
      <c r="F803">
        <v>1926</v>
      </c>
      <c r="G803">
        <v>332</v>
      </c>
      <c r="H803">
        <v>230</v>
      </c>
      <c r="I803">
        <f>Table2[[#This Row],[Quantity]]*Table2[[#This Row],[Cost]]</f>
        <v>639432</v>
      </c>
      <c r="J803">
        <f>Table2[[#This Row],[Quantity]]*Table2[[#This Row],[Price]]</f>
        <v>442980</v>
      </c>
      <c r="K803">
        <f>IF(Table2[[#This Row],[Quantity]]&lt;1000,0,IF(Table2[[#This Row],[Quantity]]&gt;1000,Table2[[#This Row],[Quantity]]*15%,IF(Table2[[#This Row],[Quantity]]&gt;1500,Table2[[#This Row],[Quantity]]*20%,Table2[[#This Row],[Quantity]]*25%)))</f>
        <v>288.89999999999998</v>
      </c>
      <c r="L803" s="38">
        <f>Table2[[#This Row],[Total Cost]]-Table2[[#This Row],[Discount]]</f>
        <v>639143.1</v>
      </c>
      <c r="M803" s="38">
        <f>Table2[[#This Row],[Total Revenue ]]-Table2[[#This Row],[Discount Amount]]</f>
        <v>-196163.09999999998</v>
      </c>
      <c r="N803" s="38" t="str">
        <f>IF(Table2[[#This Row],[Profit/Loss]]&gt;0,"Profit","Loss")</f>
        <v>Loss</v>
      </c>
    </row>
    <row r="804" spans="1:14" x14ac:dyDescent="0.25">
      <c r="A804">
        <v>803</v>
      </c>
      <c r="B804" t="s">
        <v>993</v>
      </c>
      <c r="C804">
        <v>54</v>
      </c>
      <c r="D8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04" t="s">
        <v>192</v>
      </c>
      <c r="F804">
        <v>2053</v>
      </c>
      <c r="G804">
        <v>147</v>
      </c>
      <c r="H804">
        <v>297</v>
      </c>
      <c r="I804">
        <f>Table2[[#This Row],[Quantity]]*Table2[[#This Row],[Cost]]</f>
        <v>301791</v>
      </c>
      <c r="J804">
        <f>Table2[[#This Row],[Quantity]]*Table2[[#This Row],[Price]]</f>
        <v>609741</v>
      </c>
      <c r="K804">
        <f>IF(Table2[[#This Row],[Quantity]]&lt;1000,0,IF(Table2[[#This Row],[Quantity]]&gt;1000,Table2[[#This Row],[Quantity]]*15%,IF(Table2[[#This Row],[Quantity]]&gt;1500,Table2[[#This Row],[Quantity]]*20%,Table2[[#This Row],[Quantity]]*25%)))</f>
        <v>307.95</v>
      </c>
      <c r="L804" s="38">
        <f>Table2[[#This Row],[Total Cost]]-Table2[[#This Row],[Discount]]</f>
        <v>301483.05</v>
      </c>
      <c r="M804" s="38">
        <f>Table2[[#This Row],[Total Revenue ]]-Table2[[#This Row],[Discount Amount]]</f>
        <v>308257.95</v>
      </c>
      <c r="N804" s="38" t="str">
        <f>IF(Table2[[#This Row],[Profit/Loss]]&gt;0,"Profit","Loss")</f>
        <v>Profit</v>
      </c>
    </row>
    <row r="805" spans="1:14" x14ac:dyDescent="0.25">
      <c r="A805">
        <v>804</v>
      </c>
      <c r="B805" t="s">
        <v>994</v>
      </c>
      <c r="C805">
        <v>66</v>
      </c>
      <c r="D8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05" t="s">
        <v>190</v>
      </c>
      <c r="F805">
        <v>1923</v>
      </c>
      <c r="G805">
        <v>261</v>
      </c>
      <c r="H805">
        <v>204</v>
      </c>
      <c r="I805">
        <f>Table2[[#This Row],[Quantity]]*Table2[[#This Row],[Cost]]</f>
        <v>501903</v>
      </c>
      <c r="J805">
        <f>Table2[[#This Row],[Quantity]]*Table2[[#This Row],[Price]]</f>
        <v>392292</v>
      </c>
      <c r="K805">
        <f>IF(Table2[[#This Row],[Quantity]]&lt;1000,0,IF(Table2[[#This Row],[Quantity]]&gt;1000,Table2[[#This Row],[Quantity]]*15%,IF(Table2[[#This Row],[Quantity]]&gt;1500,Table2[[#This Row],[Quantity]]*20%,Table2[[#This Row],[Quantity]]*25%)))</f>
        <v>288.45</v>
      </c>
      <c r="L805" s="38">
        <f>Table2[[#This Row],[Total Cost]]-Table2[[#This Row],[Discount]]</f>
        <v>501614.55</v>
      </c>
      <c r="M805" s="38">
        <f>Table2[[#This Row],[Total Revenue ]]-Table2[[#This Row],[Discount Amount]]</f>
        <v>-109322.54999999999</v>
      </c>
      <c r="N805" s="38" t="str">
        <f>IF(Table2[[#This Row],[Profit/Loss]]&gt;0,"Profit","Loss")</f>
        <v>Loss</v>
      </c>
    </row>
    <row r="806" spans="1:14" x14ac:dyDescent="0.25">
      <c r="A806">
        <v>805</v>
      </c>
      <c r="B806" t="s">
        <v>995</v>
      </c>
      <c r="C806">
        <v>17</v>
      </c>
      <c r="D8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06" t="s">
        <v>192</v>
      </c>
      <c r="F806">
        <v>2251</v>
      </c>
      <c r="G806">
        <v>296</v>
      </c>
      <c r="H806">
        <v>329</v>
      </c>
      <c r="I806">
        <f>Table2[[#This Row],[Quantity]]*Table2[[#This Row],[Cost]]</f>
        <v>666296</v>
      </c>
      <c r="J806">
        <f>Table2[[#This Row],[Quantity]]*Table2[[#This Row],[Price]]</f>
        <v>740579</v>
      </c>
      <c r="K806">
        <f>IF(Table2[[#This Row],[Quantity]]&lt;1000,0,IF(Table2[[#This Row],[Quantity]]&gt;1000,Table2[[#This Row],[Quantity]]*15%,IF(Table2[[#This Row],[Quantity]]&gt;1500,Table2[[#This Row],[Quantity]]*20%,Table2[[#This Row],[Quantity]]*25%)))</f>
        <v>337.65</v>
      </c>
      <c r="L806" s="38">
        <f>Table2[[#This Row],[Total Cost]]-Table2[[#This Row],[Discount]]</f>
        <v>665958.35</v>
      </c>
      <c r="M806" s="38">
        <f>Table2[[#This Row],[Total Revenue ]]-Table2[[#This Row],[Discount Amount]]</f>
        <v>74620.650000000023</v>
      </c>
      <c r="N806" s="38" t="str">
        <f>IF(Table2[[#This Row],[Profit/Loss]]&gt;0,"Profit","Loss")</f>
        <v>Profit</v>
      </c>
    </row>
    <row r="807" spans="1:14" x14ac:dyDescent="0.25">
      <c r="A807">
        <v>806</v>
      </c>
      <c r="B807" t="s">
        <v>996</v>
      </c>
      <c r="C807">
        <v>63</v>
      </c>
      <c r="D8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07" t="s">
        <v>190</v>
      </c>
      <c r="F807">
        <v>2289</v>
      </c>
      <c r="G807">
        <v>369</v>
      </c>
      <c r="H807">
        <v>480</v>
      </c>
      <c r="I807">
        <f>Table2[[#This Row],[Quantity]]*Table2[[#This Row],[Cost]]</f>
        <v>844641</v>
      </c>
      <c r="J807">
        <f>Table2[[#This Row],[Quantity]]*Table2[[#This Row],[Price]]</f>
        <v>1098720</v>
      </c>
      <c r="K807">
        <f>IF(Table2[[#This Row],[Quantity]]&lt;1000,0,IF(Table2[[#This Row],[Quantity]]&gt;1000,Table2[[#This Row],[Quantity]]*15%,IF(Table2[[#This Row],[Quantity]]&gt;1500,Table2[[#This Row],[Quantity]]*20%,Table2[[#This Row],[Quantity]]*25%)))</f>
        <v>343.34999999999997</v>
      </c>
      <c r="L807" s="38">
        <f>Table2[[#This Row],[Total Cost]]-Table2[[#This Row],[Discount]]</f>
        <v>844297.65</v>
      </c>
      <c r="M807" s="38">
        <f>Table2[[#This Row],[Total Revenue ]]-Table2[[#This Row],[Discount Amount]]</f>
        <v>254422.34999999998</v>
      </c>
      <c r="N807" s="38" t="str">
        <f>IF(Table2[[#This Row],[Profit/Loss]]&gt;0,"Profit","Loss")</f>
        <v>Profit</v>
      </c>
    </row>
    <row r="808" spans="1:14" x14ac:dyDescent="0.25">
      <c r="A808">
        <v>807</v>
      </c>
      <c r="B808" t="s">
        <v>997</v>
      </c>
      <c r="C808">
        <v>73</v>
      </c>
      <c r="D8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08" t="s">
        <v>190</v>
      </c>
      <c r="F808">
        <v>1376</v>
      </c>
      <c r="G808">
        <v>219</v>
      </c>
      <c r="H808">
        <v>240</v>
      </c>
      <c r="I808">
        <f>Table2[[#This Row],[Quantity]]*Table2[[#This Row],[Cost]]</f>
        <v>301344</v>
      </c>
      <c r="J808">
        <f>Table2[[#This Row],[Quantity]]*Table2[[#This Row],[Price]]</f>
        <v>330240</v>
      </c>
      <c r="K808">
        <f>IF(Table2[[#This Row],[Quantity]]&lt;1000,0,IF(Table2[[#This Row],[Quantity]]&gt;1000,Table2[[#This Row],[Quantity]]*15%,IF(Table2[[#This Row],[Quantity]]&gt;1500,Table2[[#This Row],[Quantity]]*20%,Table2[[#This Row],[Quantity]]*25%)))</f>
        <v>206.4</v>
      </c>
      <c r="L808" s="38">
        <f>Table2[[#This Row],[Total Cost]]-Table2[[#This Row],[Discount]]</f>
        <v>301137.59999999998</v>
      </c>
      <c r="M808" s="38">
        <f>Table2[[#This Row],[Total Revenue ]]-Table2[[#This Row],[Discount Amount]]</f>
        <v>29102.400000000023</v>
      </c>
      <c r="N808" s="38" t="str">
        <f>IF(Table2[[#This Row],[Profit/Loss]]&gt;0,"Profit","Loss")</f>
        <v>Profit</v>
      </c>
    </row>
    <row r="809" spans="1:14" x14ac:dyDescent="0.25">
      <c r="A809">
        <v>808</v>
      </c>
      <c r="B809" t="s">
        <v>998</v>
      </c>
      <c r="C809">
        <v>29</v>
      </c>
      <c r="D8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09" t="s">
        <v>192</v>
      </c>
      <c r="F809">
        <v>1633</v>
      </c>
      <c r="G809">
        <v>237</v>
      </c>
      <c r="H809">
        <v>524</v>
      </c>
      <c r="I809">
        <f>Table2[[#This Row],[Quantity]]*Table2[[#This Row],[Cost]]</f>
        <v>387021</v>
      </c>
      <c r="J809">
        <f>Table2[[#This Row],[Quantity]]*Table2[[#This Row],[Price]]</f>
        <v>855692</v>
      </c>
      <c r="K809">
        <f>IF(Table2[[#This Row],[Quantity]]&lt;1000,0,IF(Table2[[#This Row],[Quantity]]&gt;1000,Table2[[#This Row],[Quantity]]*15%,IF(Table2[[#This Row],[Quantity]]&gt;1500,Table2[[#This Row],[Quantity]]*20%,Table2[[#This Row],[Quantity]]*25%)))</f>
        <v>244.95</v>
      </c>
      <c r="L809" s="38">
        <f>Table2[[#This Row],[Total Cost]]-Table2[[#This Row],[Discount]]</f>
        <v>386776.05</v>
      </c>
      <c r="M809" s="38">
        <f>Table2[[#This Row],[Total Revenue ]]-Table2[[#This Row],[Discount Amount]]</f>
        <v>468915.95</v>
      </c>
      <c r="N809" s="38" t="str">
        <f>IF(Table2[[#This Row],[Profit/Loss]]&gt;0,"Profit","Loss")</f>
        <v>Profit</v>
      </c>
    </row>
    <row r="810" spans="1:14" x14ac:dyDescent="0.25">
      <c r="A810">
        <v>809</v>
      </c>
      <c r="B810" t="s">
        <v>999</v>
      </c>
      <c r="C810">
        <v>38</v>
      </c>
      <c r="D8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10" t="s">
        <v>190</v>
      </c>
      <c r="F810">
        <v>1633</v>
      </c>
      <c r="G810">
        <v>191</v>
      </c>
      <c r="H810">
        <v>348</v>
      </c>
      <c r="I810">
        <f>Table2[[#This Row],[Quantity]]*Table2[[#This Row],[Cost]]</f>
        <v>311903</v>
      </c>
      <c r="J810">
        <f>Table2[[#This Row],[Quantity]]*Table2[[#This Row],[Price]]</f>
        <v>568284</v>
      </c>
      <c r="K810">
        <f>IF(Table2[[#This Row],[Quantity]]&lt;1000,0,IF(Table2[[#This Row],[Quantity]]&gt;1000,Table2[[#This Row],[Quantity]]*15%,IF(Table2[[#This Row],[Quantity]]&gt;1500,Table2[[#This Row],[Quantity]]*20%,Table2[[#This Row],[Quantity]]*25%)))</f>
        <v>244.95</v>
      </c>
      <c r="L810" s="38">
        <f>Table2[[#This Row],[Total Cost]]-Table2[[#This Row],[Discount]]</f>
        <v>311658.05</v>
      </c>
      <c r="M810" s="38">
        <f>Table2[[#This Row],[Total Revenue ]]-Table2[[#This Row],[Discount Amount]]</f>
        <v>256625.95</v>
      </c>
      <c r="N810" s="38" t="str">
        <f>IF(Table2[[#This Row],[Profit/Loss]]&gt;0,"Profit","Loss")</f>
        <v>Profit</v>
      </c>
    </row>
    <row r="811" spans="1:14" x14ac:dyDescent="0.25">
      <c r="A811">
        <v>810</v>
      </c>
      <c r="B811" t="s">
        <v>1000</v>
      </c>
      <c r="C811">
        <v>31</v>
      </c>
      <c r="D8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11" t="s">
        <v>192</v>
      </c>
      <c r="F811">
        <v>2182</v>
      </c>
      <c r="G811">
        <v>154</v>
      </c>
      <c r="H811">
        <v>422</v>
      </c>
      <c r="I811">
        <f>Table2[[#This Row],[Quantity]]*Table2[[#This Row],[Cost]]</f>
        <v>336028</v>
      </c>
      <c r="J811">
        <f>Table2[[#This Row],[Quantity]]*Table2[[#This Row],[Price]]</f>
        <v>920804</v>
      </c>
      <c r="K811">
        <f>IF(Table2[[#This Row],[Quantity]]&lt;1000,0,IF(Table2[[#This Row],[Quantity]]&gt;1000,Table2[[#This Row],[Quantity]]*15%,IF(Table2[[#This Row],[Quantity]]&gt;1500,Table2[[#This Row],[Quantity]]*20%,Table2[[#This Row],[Quantity]]*25%)))</f>
        <v>327.3</v>
      </c>
      <c r="L811" s="38">
        <f>Table2[[#This Row],[Total Cost]]-Table2[[#This Row],[Discount]]</f>
        <v>335700.7</v>
      </c>
      <c r="M811" s="38">
        <f>Table2[[#This Row],[Total Revenue ]]-Table2[[#This Row],[Discount Amount]]</f>
        <v>585103.30000000005</v>
      </c>
      <c r="N811" s="38" t="str">
        <f>IF(Table2[[#This Row],[Profit/Loss]]&gt;0,"Profit","Loss")</f>
        <v>Profit</v>
      </c>
    </row>
    <row r="812" spans="1:14" x14ac:dyDescent="0.25">
      <c r="A812">
        <v>811</v>
      </c>
      <c r="B812" t="s">
        <v>1001</v>
      </c>
      <c r="C812">
        <v>46</v>
      </c>
      <c r="D8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12" t="s">
        <v>190</v>
      </c>
      <c r="F812">
        <v>1634</v>
      </c>
      <c r="G812">
        <v>240</v>
      </c>
      <c r="H812">
        <v>236</v>
      </c>
      <c r="I812">
        <f>Table2[[#This Row],[Quantity]]*Table2[[#This Row],[Cost]]</f>
        <v>392160</v>
      </c>
      <c r="J812">
        <f>Table2[[#This Row],[Quantity]]*Table2[[#This Row],[Price]]</f>
        <v>385624</v>
      </c>
      <c r="K812">
        <f>IF(Table2[[#This Row],[Quantity]]&lt;1000,0,IF(Table2[[#This Row],[Quantity]]&gt;1000,Table2[[#This Row],[Quantity]]*15%,IF(Table2[[#This Row],[Quantity]]&gt;1500,Table2[[#This Row],[Quantity]]*20%,Table2[[#This Row],[Quantity]]*25%)))</f>
        <v>245.1</v>
      </c>
      <c r="L812" s="38">
        <f>Table2[[#This Row],[Total Cost]]-Table2[[#This Row],[Discount]]</f>
        <v>391914.9</v>
      </c>
      <c r="M812" s="38">
        <f>Table2[[#This Row],[Total Revenue ]]-Table2[[#This Row],[Discount Amount]]</f>
        <v>-6290.9000000000233</v>
      </c>
      <c r="N812" s="38" t="str">
        <f>IF(Table2[[#This Row],[Profit/Loss]]&gt;0,"Profit","Loss")</f>
        <v>Loss</v>
      </c>
    </row>
    <row r="813" spans="1:14" x14ac:dyDescent="0.25">
      <c r="A813">
        <v>812</v>
      </c>
      <c r="B813" t="s">
        <v>1002</v>
      </c>
      <c r="C813">
        <v>48</v>
      </c>
      <c r="D8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13" t="s">
        <v>190</v>
      </c>
      <c r="F813">
        <v>2289</v>
      </c>
      <c r="G813">
        <v>145</v>
      </c>
      <c r="H813">
        <v>339</v>
      </c>
      <c r="I813">
        <f>Table2[[#This Row],[Quantity]]*Table2[[#This Row],[Cost]]</f>
        <v>331905</v>
      </c>
      <c r="J813">
        <f>Table2[[#This Row],[Quantity]]*Table2[[#This Row],[Price]]</f>
        <v>775971</v>
      </c>
      <c r="K813">
        <f>IF(Table2[[#This Row],[Quantity]]&lt;1000,0,IF(Table2[[#This Row],[Quantity]]&gt;1000,Table2[[#This Row],[Quantity]]*15%,IF(Table2[[#This Row],[Quantity]]&gt;1500,Table2[[#This Row],[Quantity]]*20%,Table2[[#This Row],[Quantity]]*25%)))</f>
        <v>343.34999999999997</v>
      </c>
      <c r="L813" s="38">
        <f>Table2[[#This Row],[Total Cost]]-Table2[[#This Row],[Discount]]</f>
        <v>331561.65000000002</v>
      </c>
      <c r="M813" s="38">
        <f>Table2[[#This Row],[Total Revenue ]]-Table2[[#This Row],[Discount Amount]]</f>
        <v>444409.35</v>
      </c>
      <c r="N813" s="38" t="str">
        <f>IF(Table2[[#This Row],[Profit/Loss]]&gt;0,"Profit","Loss")</f>
        <v>Profit</v>
      </c>
    </row>
    <row r="814" spans="1:14" x14ac:dyDescent="0.25">
      <c r="A814">
        <v>813</v>
      </c>
      <c r="B814" t="s">
        <v>1003</v>
      </c>
      <c r="C814">
        <v>16</v>
      </c>
      <c r="D8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14" t="s">
        <v>190</v>
      </c>
      <c r="F814">
        <v>1999</v>
      </c>
      <c r="G814">
        <v>394</v>
      </c>
      <c r="H814">
        <v>375</v>
      </c>
      <c r="I814">
        <f>Table2[[#This Row],[Quantity]]*Table2[[#This Row],[Cost]]</f>
        <v>787606</v>
      </c>
      <c r="J814">
        <f>Table2[[#This Row],[Quantity]]*Table2[[#This Row],[Price]]</f>
        <v>749625</v>
      </c>
      <c r="K814">
        <f>IF(Table2[[#This Row],[Quantity]]&lt;1000,0,IF(Table2[[#This Row],[Quantity]]&gt;1000,Table2[[#This Row],[Quantity]]*15%,IF(Table2[[#This Row],[Quantity]]&gt;1500,Table2[[#This Row],[Quantity]]*20%,Table2[[#This Row],[Quantity]]*25%)))</f>
        <v>299.84999999999997</v>
      </c>
      <c r="L814" s="38">
        <f>Table2[[#This Row],[Total Cost]]-Table2[[#This Row],[Discount]]</f>
        <v>787306.15</v>
      </c>
      <c r="M814" s="38">
        <f>Table2[[#This Row],[Total Revenue ]]-Table2[[#This Row],[Discount Amount]]</f>
        <v>-37681.150000000023</v>
      </c>
      <c r="N814" s="38" t="str">
        <f>IF(Table2[[#This Row],[Profit/Loss]]&gt;0,"Profit","Loss")</f>
        <v>Loss</v>
      </c>
    </row>
    <row r="815" spans="1:14" x14ac:dyDescent="0.25">
      <c r="A815">
        <v>814</v>
      </c>
      <c r="B815" t="s">
        <v>1004</v>
      </c>
      <c r="C815">
        <v>60</v>
      </c>
      <c r="D8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15" t="s">
        <v>192</v>
      </c>
      <c r="F815">
        <v>2351</v>
      </c>
      <c r="G815">
        <v>292</v>
      </c>
      <c r="H815">
        <v>397</v>
      </c>
      <c r="I815">
        <f>Table2[[#This Row],[Quantity]]*Table2[[#This Row],[Cost]]</f>
        <v>686492</v>
      </c>
      <c r="J815">
        <f>Table2[[#This Row],[Quantity]]*Table2[[#This Row],[Price]]</f>
        <v>933347</v>
      </c>
      <c r="K815">
        <f>IF(Table2[[#This Row],[Quantity]]&lt;1000,0,IF(Table2[[#This Row],[Quantity]]&gt;1000,Table2[[#This Row],[Quantity]]*15%,IF(Table2[[#This Row],[Quantity]]&gt;1500,Table2[[#This Row],[Quantity]]*20%,Table2[[#This Row],[Quantity]]*25%)))</f>
        <v>352.65</v>
      </c>
      <c r="L815" s="38">
        <f>Table2[[#This Row],[Total Cost]]-Table2[[#This Row],[Discount]]</f>
        <v>686139.35</v>
      </c>
      <c r="M815" s="38">
        <f>Table2[[#This Row],[Total Revenue ]]-Table2[[#This Row],[Discount Amount]]</f>
        <v>247207.65000000002</v>
      </c>
      <c r="N815" s="38" t="str">
        <f>IF(Table2[[#This Row],[Profit/Loss]]&gt;0,"Profit","Loss")</f>
        <v>Profit</v>
      </c>
    </row>
    <row r="816" spans="1:14" x14ac:dyDescent="0.25">
      <c r="A816">
        <v>815</v>
      </c>
      <c r="B816" t="s">
        <v>1005</v>
      </c>
      <c r="C816">
        <v>58</v>
      </c>
      <c r="D8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16" t="s">
        <v>190</v>
      </c>
      <c r="F816">
        <v>1946</v>
      </c>
      <c r="G816">
        <v>353</v>
      </c>
      <c r="H816">
        <v>331</v>
      </c>
      <c r="I816">
        <f>Table2[[#This Row],[Quantity]]*Table2[[#This Row],[Cost]]</f>
        <v>686938</v>
      </c>
      <c r="J816">
        <f>Table2[[#This Row],[Quantity]]*Table2[[#This Row],[Price]]</f>
        <v>644126</v>
      </c>
      <c r="K816">
        <f>IF(Table2[[#This Row],[Quantity]]&lt;1000,0,IF(Table2[[#This Row],[Quantity]]&gt;1000,Table2[[#This Row],[Quantity]]*15%,IF(Table2[[#This Row],[Quantity]]&gt;1500,Table2[[#This Row],[Quantity]]*20%,Table2[[#This Row],[Quantity]]*25%)))</f>
        <v>291.89999999999998</v>
      </c>
      <c r="L816" s="38">
        <f>Table2[[#This Row],[Total Cost]]-Table2[[#This Row],[Discount]]</f>
        <v>686646.1</v>
      </c>
      <c r="M816" s="38">
        <f>Table2[[#This Row],[Total Revenue ]]-Table2[[#This Row],[Discount Amount]]</f>
        <v>-42520.099999999977</v>
      </c>
      <c r="N816" s="38" t="str">
        <f>IF(Table2[[#This Row],[Profit/Loss]]&gt;0,"Profit","Loss")</f>
        <v>Loss</v>
      </c>
    </row>
    <row r="817" spans="1:14" x14ac:dyDescent="0.25">
      <c r="A817">
        <v>816</v>
      </c>
      <c r="B817" t="s">
        <v>1006</v>
      </c>
      <c r="C817">
        <v>69</v>
      </c>
      <c r="D8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17" t="s">
        <v>192</v>
      </c>
      <c r="F817">
        <v>2180</v>
      </c>
      <c r="G817">
        <v>147</v>
      </c>
      <c r="H817">
        <v>465</v>
      </c>
      <c r="I817">
        <f>Table2[[#This Row],[Quantity]]*Table2[[#This Row],[Cost]]</f>
        <v>320460</v>
      </c>
      <c r="J817">
        <f>Table2[[#This Row],[Quantity]]*Table2[[#This Row],[Price]]</f>
        <v>1013700</v>
      </c>
      <c r="K817">
        <f>IF(Table2[[#This Row],[Quantity]]&lt;1000,0,IF(Table2[[#This Row],[Quantity]]&gt;1000,Table2[[#This Row],[Quantity]]*15%,IF(Table2[[#This Row],[Quantity]]&gt;1500,Table2[[#This Row],[Quantity]]*20%,Table2[[#This Row],[Quantity]]*25%)))</f>
        <v>327</v>
      </c>
      <c r="L817" s="38">
        <f>Table2[[#This Row],[Total Cost]]-Table2[[#This Row],[Discount]]</f>
        <v>320133</v>
      </c>
      <c r="M817" s="38">
        <f>Table2[[#This Row],[Total Revenue ]]-Table2[[#This Row],[Discount Amount]]</f>
        <v>693567</v>
      </c>
      <c r="N817" s="38" t="str">
        <f>IF(Table2[[#This Row],[Profit/Loss]]&gt;0,"Profit","Loss")</f>
        <v>Profit</v>
      </c>
    </row>
    <row r="818" spans="1:14" x14ac:dyDescent="0.25">
      <c r="A818">
        <v>817</v>
      </c>
      <c r="B818" t="s">
        <v>1007</v>
      </c>
      <c r="C818">
        <v>51</v>
      </c>
      <c r="D8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18" t="s">
        <v>190</v>
      </c>
      <c r="F818">
        <v>1759</v>
      </c>
      <c r="G818">
        <v>237</v>
      </c>
      <c r="H818">
        <v>546</v>
      </c>
      <c r="I818">
        <f>Table2[[#This Row],[Quantity]]*Table2[[#This Row],[Cost]]</f>
        <v>416883</v>
      </c>
      <c r="J818">
        <f>Table2[[#This Row],[Quantity]]*Table2[[#This Row],[Price]]</f>
        <v>960414</v>
      </c>
      <c r="K818">
        <f>IF(Table2[[#This Row],[Quantity]]&lt;1000,0,IF(Table2[[#This Row],[Quantity]]&gt;1000,Table2[[#This Row],[Quantity]]*15%,IF(Table2[[#This Row],[Quantity]]&gt;1500,Table2[[#This Row],[Quantity]]*20%,Table2[[#This Row],[Quantity]]*25%)))</f>
        <v>263.84999999999997</v>
      </c>
      <c r="L818" s="38">
        <f>Table2[[#This Row],[Total Cost]]-Table2[[#This Row],[Discount]]</f>
        <v>416619.15</v>
      </c>
      <c r="M818" s="38">
        <f>Table2[[#This Row],[Total Revenue ]]-Table2[[#This Row],[Discount Amount]]</f>
        <v>543794.85</v>
      </c>
      <c r="N818" s="38" t="str">
        <f>IF(Table2[[#This Row],[Profit/Loss]]&gt;0,"Profit","Loss")</f>
        <v>Profit</v>
      </c>
    </row>
    <row r="819" spans="1:14" x14ac:dyDescent="0.25">
      <c r="A819">
        <v>818</v>
      </c>
      <c r="B819" t="s">
        <v>1008</v>
      </c>
      <c r="C819">
        <v>52</v>
      </c>
      <c r="D8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19" t="s">
        <v>192</v>
      </c>
      <c r="F819">
        <v>2045</v>
      </c>
      <c r="G819">
        <v>305</v>
      </c>
      <c r="H819">
        <v>222</v>
      </c>
      <c r="I819">
        <f>Table2[[#This Row],[Quantity]]*Table2[[#This Row],[Cost]]</f>
        <v>623725</v>
      </c>
      <c r="J819">
        <f>Table2[[#This Row],[Quantity]]*Table2[[#This Row],[Price]]</f>
        <v>453990</v>
      </c>
      <c r="K819">
        <f>IF(Table2[[#This Row],[Quantity]]&lt;1000,0,IF(Table2[[#This Row],[Quantity]]&gt;1000,Table2[[#This Row],[Quantity]]*15%,IF(Table2[[#This Row],[Quantity]]&gt;1500,Table2[[#This Row],[Quantity]]*20%,Table2[[#This Row],[Quantity]]*25%)))</f>
        <v>306.75</v>
      </c>
      <c r="L819" s="38">
        <f>Table2[[#This Row],[Total Cost]]-Table2[[#This Row],[Discount]]</f>
        <v>623418.25</v>
      </c>
      <c r="M819" s="38">
        <f>Table2[[#This Row],[Total Revenue ]]-Table2[[#This Row],[Discount Amount]]</f>
        <v>-169428.25</v>
      </c>
      <c r="N819" s="38" t="str">
        <f>IF(Table2[[#This Row],[Profit/Loss]]&gt;0,"Profit","Loss")</f>
        <v>Loss</v>
      </c>
    </row>
    <row r="820" spans="1:14" x14ac:dyDescent="0.25">
      <c r="A820">
        <v>819</v>
      </c>
      <c r="B820" t="s">
        <v>1009</v>
      </c>
      <c r="C820">
        <v>29</v>
      </c>
      <c r="D8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20" t="s">
        <v>190</v>
      </c>
      <c r="F820">
        <v>1971</v>
      </c>
      <c r="G820">
        <v>396</v>
      </c>
      <c r="H820">
        <v>522</v>
      </c>
      <c r="I820">
        <f>Table2[[#This Row],[Quantity]]*Table2[[#This Row],[Cost]]</f>
        <v>780516</v>
      </c>
      <c r="J820">
        <f>Table2[[#This Row],[Quantity]]*Table2[[#This Row],[Price]]</f>
        <v>1028862</v>
      </c>
      <c r="K820">
        <f>IF(Table2[[#This Row],[Quantity]]&lt;1000,0,IF(Table2[[#This Row],[Quantity]]&gt;1000,Table2[[#This Row],[Quantity]]*15%,IF(Table2[[#This Row],[Quantity]]&gt;1500,Table2[[#This Row],[Quantity]]*20%,Table2[[#This Row],[Quantity]]*25%)))</f>
        <v>295.64999999999998</v>
      </c>
      <c r="L820" s="38">
        <f>Table2[[#This Row],[Total Cost]]-Table2[[#This Row],[Discount]]</f>
        <v>780220.35</v>
      </c>
      <c r="M820" s="38">
        <f>Table2[[#This Row],[Total Revenue ]]-Table2[[#This Row],[Discount Amount]]</f>
        <v>248641.65000000002</v>
      </c>
      <c r="N820" s="38" t="str">
        <f>IF(Table2[[#This Row],[Profit/Loss]]&gt;0,"Profit","Loss")</f>
        <v>Profit</v>
      </c>
    </row>
    <row r="821" spans="1:14" x14ac:dyDescent="0.25">
      <c r="A821">
        <v>820</v>
      </c>
      <c r="B821" t="s">
        <v>1010</v>
      </c>
      <c r="C821">
        <v>72</v>
      </c>
      <c r="D8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21" t="s">
        <v>192</v>
      </c>
      <c r="F821">
        <v>2040</v>
      </c>
      <c r="G821">
        <v>297</v>
      </c>
      <c r="H821">
        <v>346</v>
      </c>
      <c r="I821">
        <f>Table2[[#This Row],[Quantity]]*Table2[[#This Row],[Cost]]</f>
        <v>605880</v>
      </c>
      <c r="J821">
        <f>Table2[[#This Row],[Quantity]]*Table2[[#This Row],[Price]]</f>
        <v>705840</v>
      </c>
      <c r="K821">
        <f>IF(Table2[[#This Row],[Quantity]]&lt;1000,0,IF(Table2[[#This Row],[Quantity]]&gt;1000,Table2[[#This Row],[Quantity]]*15%,IF(Table2[[#This Row],[Quantity]]&gt;1500,Table2[[#This Row],[Quantity]]*20%,Table2[[#This Row],[Quantity]]*25%)))</f>
        <v>306</v>
      </c>
      <c r="L821" s="38">
        <f>Table2[[#This Row],[Total Cost]]-Table2[[#This Row],[Discount]]</f>
        <v>605574</v>
      </c>
      <c r="M821" s="38">
        <f>Table2[[#This Row],[Total Revenue ]]-Table2[[#This Row],[Discount Amount]]</f>
        <v>100266</v>
      </c>
      <c r="N821" s="38" t="str">
        <f>IF(Table2[[#This Row],[Profit/Loss]]&gt;0,"Profit","Loss")</f>
        <v>Profit</v>
      </c>
    </row>
    <row r="822" spans="1:14" x14ac:dyDescent="0.25">
      <c r="A822">
        <v>821</v>
      </c>
      <c r="B822" t="s">
        <v>1011</v>
      </c>
      <c r="C822">
        <v>80</v>
      </c>
      <c r="D8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22" t="s">
        <v>190</v>
      </c>
      <c r="F822">
        <v>1165</v>
      </c>
      <c r="G822">
        <v>200</v>
      </c>
      <c r="H822">
        <v>459</v>
      </c>
      <c r="I822">
        <f>Table2[[#This Row],[Quantity]]*Table2[[#This Row],[Cost]]</f>
        <v>233000</v>
      </c>
      <c r="J822">
        <f>Table2[[#This Row],[Quantity]]*Table2[[#This Row],[Price]]</f>
        <v>534735</v>
      </c>
      <c r="K822">
        <f>IF(Table2[[#This Row],[Quantity]]&lt;1000,0,IF(Table2[[#This Row],[Quantity]]&gt;1000,Table2[[#This Row],[Quantity]]*15%,IF(Table2[[#This Row],[Quantity]]&gt;1500,Table2[[#This Row],[Quantity]]*20%,Table2[[#This Row],[Quantity]]*25%)))</f>
        <v>174.75</v>
      </c>
      <c r="L822" s="38">
        <f>Table2[[#This Row],[Total Cost]]-Table2[[#This Row],[Discount]]</f>
        <v>232825.25</v>
      </c>
      <c r="M822" s="38">
        <f>Table2[[#This Row],[Total Revenue ]]-Table2[[#This Row],[Discount Amount]]</f>
        <v>301909.75</v>
      </c>
      <c r="N822" s="38" t="str">
        <f>IF(Table2[[#This Row],[Profit/Loss]]&gt;0,"Profit","Loss")</f>
        <v>Profit</v>
      </c>
    </row>
    <row r="823" spans="1:14" x14ac:dyDescent="0.25">
      <c r="A823">
        <v>822</v>
      </c>
      <c r="B823" t="s">
        <v>1012</v>
      </c>
      <c r="C823">
        <v>22</v>
      </c>
      <c r="D8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23" t="s">
        <v>192</v>
      </c>
      <c r="F823">
        <v>1481</v>
      </c>
      <c r="G823">
        <v>264</v>
      </c>
      <c r="H823">
        <v>283</v>
      </c>
      <c r="I823">
        <f>Table2[[#This Row],[Quantity]]*Table2[[#This Row],[Cost]]</f>
        <v>390984</v>
      </c>
      <c r="J823">
        <f>Table2[[#This Row],[Quantity]]*Table2[[#This Row],[Price]]</f>
        <v>419123</v>
      </c>
      <c r="K823">
        <f>IF(Table2[[#This Row],[Quantity]]&lt;1000,0,IF(Table2[[#This Row],[Quantity]]&gt;1000,Table2[[#This Row],[Quantity]]*15%,IF(Table2[[#This Row],[Quantity]]&gt;1500,Table2[[#This Row],[Quantity]]*20%,Table2[[#This Row],[Quantity]]*25%)))</f>
        <v>222.15</v>
      </c>
      <c r="L823" s="38">
        <f>Table2[[#This Row],[Total Cost]]-Table2[[#This Row],[Discount]]</f>
        <v>390761.85</v>
      </c>
      <c r="M823" s="38">
        <f>Table2[[#This Row],[Total Revenue ]]-Table2[[#This Row],[Discount Amount]]</f>
        <v>28361.150000000023</v>
      </c>
      <c r="N823" s="38" t="str">
        <f>IF(Table2[[#This Row],[Profit/Loss]]&gt;0,"Profit","Loss")</f>
        <v>Profit</v>
      </c>
    </row>
    <row r="824" spans="1:14" x14ac:dyDescent="0.25">
      <c r="A824">
        <v>823</v>
      </c>
      <c r="B824" t="s">
        <v>1013</v>
      </c>
      <c r="C824">
        <v>74</v>
      </c>
      <c r="D8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24" t="s">
        <v>192</v>
      </c>
      <c r="F824">
        <v>1042</v>
      </c>
      <c r="G824">
        <v>267</v>
      </c>
      <c r="H824">
        <v>547</v>
      </c>
      <c r="I824">
        <f>Table2[[#This Row],[Quantity]]*Table2[[#This Row],[Cost]]</f>
        <v>278214</v>
      </c>
      <c r="J824">
        <f>Table2[[#This Row],[Quantity]]*Table2[[#This Row],[Price]]</f>
        <v>569974</v>
      </c>
      <c r="K824">
        <f>IF(Table2[[#This Row],[Quantity]]&lt;1000,0,IF(Table2[[#This Row],[Quantity]]&gt;1000,Table2[[#This Row],[Quantity]]*15%,IF(Table2[[#This Row],[Quantity]]&gt;1500,Table2[[#This Row],[Quantity]]*20%,Table2[[#This Row],[Quantity]]*25%)))</f>
        <v>156.29999999999998</v>
      </c>
      <c r="L824" s="38">
        <f>Table2[[#This Row],[Total Cost]]-Table2[[#This Row],[Discount]]</f>
        <v>278057.7</v>
      </c>
      <c r="M824" s="38">
        <f>Table2[[#This Row],[Total Revenue ]]-Table2[[#This Row],[Discount Amount]]</f>
        <v>291916.3</v>
      </c>
      <c r="N824" s="38" t="str">
        <f>IF(Table2[[#This Row],[Profit/Loss]]&gt;0,"Profit","Loss")</f>
        <v>Profit</v>
      </c>
    </row>
    <row r="825" spans="1:14" x14ac:dyDescent="0.25">
      <c r="A825">
        <v>824</v>
      </c>
      <c r="B825" t="s">
        <v>1014</v>
      </c>
      <c r="C825">
        <v>62</v>
      </c>
      <c r="D8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25" t="s">
        <v>190</v>
      </c>
      <c r="F825">
        <v>1536</v>
      </c>
      <c r="G825">
        <v>202</v>
      </c>
      <c r="H825">
        <v>395</v>
      </c>
      <c r="I825">
        <f>Table2[[#This Row],[Quantity]]*Table2[[#This Row],[Cost]]</f>
        <v>310272</v>
      </c>
      <c r="J825">
        <f>Table2[[#This Row],[Quantity]]*Table2[[#This Row],[Price]]</f>
        <v>606720</v>
      </c>
      <c r="K825">
        <f>IF(Table2[[#This Row],[Quantity]]&lt;1000,0,IF(Table2[[#This Row],[Quantity]]&gt;1000,Table2[[#This Row],[Quantity]]*15%,IF(Table2[[#This Row],[Quantity]]&gt;1500,Table2[[#This Row],[Quantity]]*20%,Table2[[#This Row],[Quantity]]*25%)))</f>
        <v>230.39999999999998</v>
      </c>
      <c r="L825" s="38">
        <f>Table2[[#This Row],[Total Cost]]-Table2[[#This Row],[Discount]]</f>
        <v>310041.59999999998</v>
      </c>
      <c r="M825" s="38">
        <f>Table2[[#This Row],[Total Revenue ]]-Table2[[#This Row],[Discount Amount]]</f>
        <v>296678.40000000002</v>
      </c>
      <c r="N825" s="38" t="str">
        <f>IF(Table2[[#This Row],[Profit/Loss]]&gt;0,"Profit","Loss")</f>
        <v>Profit</v>
      </c>
    </row>
    <row r="826" spans="1:14" x14ac:dyDescent="0.25">
      <c r="A826">
        <v>825</v>
      </c>
      <c r="B826" t="s">
        <v>1015</v>
      </c>
      <c r="C826">
        <v>30</v>
      </c>
      <c r="D8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26" t="s">
        <v>192</v>
      </c>
      <c r="F826">
        <v>1119</v>
      </c>
      <c r="G826">
        <v>341</v>
      </c>
      <c r="H826">
        <v>549</v>
      </c>
      <c r="I826">
        <f>Table2[[#This Row],[Quantity]]*Table2[[#This Row],[Cost]]</f>
        <v>381579</v>
      </c>
      <c r="J826">
        <f>Table2[[#This Row],[Quantity]]*Table2[[#This Row],[Price]]</f>
        <v>614331</v>
      </c>
      <c r="K826">
        <f>IF(Table2[[#This Row],[Quantity]]&lt;1000,0,IF(Table2[[#This Row],[Quantity]]&gt;1000,Table2[[#This Row],[Quantity]]*15%,IF(Table2[[#This Row],[Quantity]]&gt;1500,Table2[[#This Row],[Quantity]]*20%,Table2[[#This Row],[Quantity]]*25%)))</f>
        <v>167.85</v>
      </c>
      <c r="L826" s="38">
        <f>Table2[[#This Row],[Total Cost]]-Table2[[#This Row],[Discount]]</f>
        <v>381411.15</v>
      </c>
      <c r="M826" s="38">
        <f>Table2[[#This Row],[Total Revenue ]]-Table2[[#This Row],[Discount Amount]]</f>
        <v>232919.84999999998</v>
      </c>
      <c r="N826" s="38" t="str">
        <f>IF(Table2[[#This Row],[Profit/Loss]]&gt;0,"Profit","Loss")</f>
        <v>Profit</v>
      </c>
    </row>
    <row r="827" spans="1:14" x14ac:dyDescent="0.25">
      <c r="A827">
        <v>826</v>
      </c>
      <c r="B827" t="s">
        <v>1016</v>
      </c>
      <c r="C827">
        <v>16</v>
      </c>
      <c r="D8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27" t="s">
        <v>190</v>
      </c>
      <c r="F827">
        <v>1485</v>
      </c>
      <c r="G827">
        <v>259</v>
      </c>
      <c r="H827">
        <v>404</v>
      </c>
      <c r="I827">
        <f>Table2[[#This Row],[Quantity]]*Table2[[#This Row],[Cost]]</f>
        <v>384615</v>
      </c>
      <c r="J827">
        <f>Table2[[#This Row],[Quantity]]*Table2[[#This Row],[Price]]</f>
        <v>599940</v>
      </c>
      <c r="K827">
        <f>IF(Table2[[#This Row],[Quantity]]&lt;1000,0,IF(Table2[[#This Row],[Quantity]]&gt;1000,Table2[[#This Row],[Quantity]]*15%,IF(Table2[[#This Row],[Quantity]]&gt;1500,Table2[[#This Row],[Quantity]]*20%,Table2[[#This Row],[Quantity]]*25%)))</f>
        <v>222.75</v>
      </c>
      <c r="L827" s="38">
        <f>Table2[[#This Row],[Total Cost]]-Table2[[#This Row],[Discount]]</f>
        <v>384392.25</v>
      </c>
      <c r="M827" s="38">
        <f>Table2[[#This Row],[Total Revenue ]]-Table2[[#This Row],[Discount Amount]]</f>
        <v>215547.75</v>
      </c>
      <c r="N827" s="38" t="str">
        <f>IF(Table2[[#This Row],[Profit/Loss]]&gt;0,"Profit","Loss")</f>
        <v>Profit</v>
      </c>
    </row>
    <row r="828" spans="1:14" x14ac:dyDescent="0.25">
      <c r="A828">
        <v>827</v>
      </c>
      <c r="B828" t="s">
        <v>1017</v>
      </c>
      <c r="C828">
        <v>67</v>
      </c>
      <c r="D8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28" t="s">
        <v>190</v>
      </c>
      <c r="F828">
        <v>1503</v>
      </c>
      <c r="G828">
        <v>126</v>
      </c>
      <c r="H828">
        <v>431</v>
      </c>
      <c r="I828">
        <f>Table2[[#This Row],[Quantity]]*Table2[[#This Row],[Cost]]</f>
        <v>189378</v>
      </c>
      <c r="J828">
        <f>Table2[[#This Row],[Quantity]]*Table2[[#This Row],[Price]]</f>
        <v>647793</v>
      </c>
      <c r="K828">
        <f>IF(Table2[[#This Row],[Quantity]]&lt;1000,0,IF(Table2[[#This Row],[Quantity]]&gt;1000,Table2[[#This Row],[Quantity]]*15%,IF(Table2[[#This Row],[Quantity]]&gt;1500,Table2[[#This Row],[Quantity]]*20%,Table2[[#This Row],[Quantity]]*25%)))</f>
        <v>225.45</v>
      </c>
      <c r="L828" s="38">
        <f>Table2[[#This Row],[Total Cost]]-Table2[[#This Row],[Discount]]</f>
        <v>189152.55</v>
      </c>
      <c r="M828" s="38">
        <f>Table2[[#This Row],[Total Revenue ]]-Table2[[#This Row],[Discount Amount]]</f>
        <v>458640.45</v>
      </c>
      <c r="N828" s="38" t="str">
        <f>IF(Table2[[#This Row],[Profit/Loss]]&gt;0,"Profit","Loss")</f>
        <v>Profit</v>
      </c>
    </row>
    <row r="829" spans="1:14" x14ac:dyDescent="0.25">
      <c r="A829">
        <v>828</v>
      </c>
      <c r="B829" t="s">
        <v>1018</v>
      </c>
      <c r="C829">
        <v>41</v>
      </c>
      <c r="D8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29" t="s">
        <v>190</v>
      </c>
      <c r="F829">
        <v>1267</v>
      </c>
      <c r="G829">
        <v>263</v>
      </c>
      <c r="H829">
        <v>464</v>
      </c>
      <c r="I829">
        <f>Table2[[#This Row],[Quantity]]*Table2[[#This Row],[Cost]]</f>
        <v>333221</v>
      </c>
      <c r="J829">
        <f>Table2[[#This Row],[Quantity]]*Table2[[#This Row],[Price]]</f>
        <v>587888</v>
      </c>
      <c r="K829">
        <f>IF(Table2[[#This Row],[Quantity]]&lt;1000,0,IF(Table2[[#This Row],[Quantity]]&gt;1000,Table2[[#This Row],[Quantity]]*15%,IF(Table2[[#This Row],[Quantity]]&gt;1500,Table2[[#This Row],[Quantity]]*20%,Table2[[#This Row],[Quantity]]*25%)))</f>
        <v>190.04999999999998</v>
      </c>
      <c r="L829" s="38">
        <f>Table2[[#This Row],[Total Cost]]-Table2[[#This Row],[Discount]]</f>
        <v>333030.95</v>
      </c>
      <c r="M829" s="38">
        <f>Table2[[#This Row],[Total Revenue ]]-Table2[[#This Row],[Discount Amount]]</f>
        <v>254857.05</v>
      </c>
      <c r="N829" s="38" t="str">
        <f>IF(Table2[[#This Row],[Profit/Loss]]&gt;0,"Profit","Loss")</f>
        <v>Profit</v>
      </c>
    </row>
    <row r="830" spans="1:14" x14ac:dyDescent="0.25">
      <c r="A830">
        <v>829</v>
      </c>
      <c r="B830" t="s">
        <v>1019</v>
      </c>
      <c r="C830">
        <v>66</v>
      </c>
      <c r="D8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30" t="s">
        <v>190</v>
      </c>
      <c r="F830">
        <v>1588</v>
      </c>
      <c r="G830">
        <v>115</v>
      </c>
      <c r="H830">
        <v>286</v>
      </c>
      <c r="I830">
        <f>Table2[[#This Row],[Quantity]]*Table2[[#This Row],[Cost]]</f>
        <v>182620</v>
      </c>
      <c r="J830">
        <f>Table2[[#This Row],[Quantity]]*Table2[[#This Row],[Price]]</f>
        <v>454168</v>
      </c>
      <c r="K830">
        <f>IF(Table2[[#This Row],[Quantity]]&lt;1000,0,IF(Table2[[#This Row],[Quantity]]&gt;1000,Table2[[#This Row],[Quantity]]*15%,IF(Table2[[#This Row],[Quantity]]&gt;1500,Table2[[#This Row],[Quantity]]*20%,Table2[[#This Row],[Quantity]]*25%)))</f>
        <v>238.2</v>
      </c>
      <c r="L830" s="38">
        <f>Table2[[#This Row],[Total Cost]]-Table2[[#This Row],[Discount]]</f>
        <v>182381.8</v>
      </c>
      <c r="M830" s="38">
        <f>Table2[[#This Row],[Total Revenue ]]-Table2[[#This Row],[Discount Amount]]</f>
        <v>271786.2</v>
      </c>
      <c r="N830" s="38" t="str">
        <f>IF(Table2[[#This Row],[Profit/Loss]]&gt;0,"Profit","Loss")</f>
        <v>Profit</v>
      </c>
    </row>
    <row r="831" spans="1:14" x14ac:dyDescent="0.25">
      <c r="A831">
        <v>830</v>
      </c>
      <c r="B831" t="s">
        <v>1020</v>
      </c>
      <c r="C831">
        <v>83</v>
      </c>
      <c r="D8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31" t="s">
        <v>192</v>
      </c>
      <c r="F831">
        <v>1076</v>
      </c>
      <c r="G831">
        <v>392</v>
      </c>
      <c r="H831">
        <v>540</v>
      </c>
      <c r="I831">
        <f>Table2[[#This Row],[Quantity]]*Table2[[#This Row],[Cost]]</f>
        <v>421792</v>
      </c>
      <c r="J831">
        <f>Table2[[#This Row],[Quantity]]*Table2[[#This Row],[Price]]</f>
        <v>581040</v>
      </c>
      <c r="K831">
        <f>IF(Table2[[#This Row],[Quantity]]&lt;1000,0,IF(Table2[[#This Row],[Quantity]]&gt;1000,Table2[[#This Row],[Quantity]]*15%,IF(Table2[[#This Row],[Quantity]]&gt;1500,Table2[[#This Row],[Quantity]]*20%,Table2[[#This Row],[Quantity]]*25%)))</f>
        <v>161.4</v>
      </c>
      <c r="L831" s="38">
        <f>Table2[[#This Row],[Total Cost]]-Table2[[#This Row],[Discount]]</f>
        <v>421630.6</v>
      </c>
      <c r="M831" s="38">
        <f>Table2[[#This Row],[Total Revenue ]]-Table2[[#This Row],[Discount Amount]]</f>
        <v>159409.40000000002</v>
      </c>
      <c r="N831" s="38" t="str">
        <f>IF(Table2[[#This Row],[Profit/Loss]]&gt;0,"Profit","Loss")</f>
        <v>Profit</v>
      </c>
    </row>
    <row r="832" spans="1:14" x14ac:dyDescent="0.25">
      <c r="A832">
        <v>831</v>
      </c>
      <c r="B832" t="s">
        <v>1021</v>
      </c>
      <c r="C832">
        <v>16</v>
      </c>
      <c r="D8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32" t="s">
        <v>192</v>
      </c>
      <c r="F832">
        <v>1973</v>
      </c>
      <c r="G832">
        <v>236</v>
      </c>
      <c r="H832">
        <v>400</v>
      </c>
      <c r="I832">
        <f>Table2[[#This Row],[Quantity]]*Table2[[#This Row],[Cost]]</f>
        <v>465628</v>
      </c>
      <c r="J832">
        <f>Table2[[#This Row],[Quantity]]*Table2[[#This Row],[Price]]</f>
        <v>789200</v>
      </c>
      <c r="K832">
        <f>IF(Table2[[#This Row],[Quantity]]&lt;1000,0,IF(Table2[[#This Row],[Quantity]]&gt;1000,Table2[[#This Row],[Quantity]]*15%,IF(Table2[[#This Row],[Quantity]]&gt;1500,Table2[[#This Row],[Quantity]]*20%,Table2[[#This Row],[Quantity]]*25%)))</f>
        <v>295.95</v>
      </c>
      <c r="L832" s="38">
        <f>Table2[[#This Row],[Total Cost]]-Table2[[#This Row],[Discount]]</f>
        <v>465332.05</v>
      </c>
      <c r="M832" s="38">
        <f>Table2[[#This Row],[Total Revenue ]]-Table2[[#This Row],[Discount Amount]]</f>
        <v>323867.95</v>
      </c>
      <c r="N832" s="38" t="str">
        <f>IF(Table2[[#This Row],[Profit/Loss]]&gt;0,"Profit","Loss")</f>
        <v>Profit</v>
      </c>
    </row>
    <row r="833" spans="1:14" x14ac:dyDescent="0.25">
      <c r="A833">
        <v>832</v>
      </c>
      <c r="B833" t="s">
        <v>1022</v>
      </c>
      <c r="C833">
        <v>32</v>
      </c>
      <c r="D8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33" t="s">
        <v>192</v>
      </c>
      <c r="F833">
        <v>1881</v>
      </c>
      <c r="G833">
        <v>265</v>
      </c>
      <c r="H833">
        <v>337</v>
      </c>
      <c r="I833">
        <f>Table2[[#This Row],[Quantity]]*Table2[[#This Row],[Cost]]</f>
        <v>498465</v>
      </c>
      <c r="J833">
        <f>Table2[[#This Row],[Quantity]]*Table2[[#This Row],[Price]]</f>
        <v>633897</v>
      </c>
      <c r="K833">
        <f>IF(Table2[[#This Row],[Quantity]]&lt;1000,0,IF(Table2[[#This Row],[Quantity]]&gt;1000,Table2[[#This Row],[Quantity]]*15%,IF(Table2[[#This Row],[Quantity]]&gt;1500,Table2[[#This Row],[Quantity]]*20%,Table2[[#This Row],[Quantity]]*25%)))</f>
        <v>282.14999999999998</v>
      </c>
      <c r="L833" s="38">
        <f>Table2[[#This Row],[Total Cost]]-Table2[[#This Row],[Discount]]</f>
        <v>498182.85</v>
      </c>
      <c r="M833" s="38">
        <f>Table2[[#This Row],[Total Revenue ]]-Table2[[#This Row],[Discount Amount]]</f>
        <v>135714.15000000002</v>
      </c>
      <c r="N833" s="38" t="str">
        <f>IF(Table2[[#This Row],[Profit/Loss]]&gt;0,"Profit","Loss")</f>
        <v>Profit</v>
      </c>
    </row>
    <row r="834" spans="1:14" x14ac:dyDescent="0.25">
      <c r="A834">
        <v>833</v>
      </c>
      <c r="B834" t="s">
        <v>1023</v>
      </c>
      <c r="C834">
        <v>50</v>
      </c>
      <c r="D8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34" t="s">
        <v>192</v>
      </c>
      <c r="F834">
        <v>1959</v>
      </c>
      <c r="G834">
        <v>150</v>
      </c>
      <c r="H834">
        <v>255</v>
      </c>
      <c r="I834">
        <f>Table2[[#This Row],[Quantity]]*Table2[[#This Row],[Cost]]</f>
        <v>293850</v>
      </c>
      <c r="J834">
        <f>Table2[[#This Row],[Quantity]]*Table2[[#This Row],[Price]]</f>
        <v>499545</v>
      </c>
      <c r="K834">
        <f>IF(Table2[[#This Row],[Quantity]]&lt;1000,0,IF(Table2[[#This Row],[Quantity]]&gt;1000,Table2[[#This Row],[Quantity]]*15%,IF(Table2[[#This Row],[Quantity]]&gt;1500,Table2[[#This Row],[Quantity]]*20%,Table2[[#This Row],[Quantity]]*25%)))</f>
        <v>293.84999999999997</v>
      </c>
      <c r="L834" s="38">
        <f>Table2[[#This Row],[Total Cost]]-Table2[[#This Row],[Discount]]</f>
        <v>293556.15000000002</v>
      </c>
      <c r="M834" s="38">
        <f>Table2[[#This Row],[Total Revenue ]]-Table2[[#This Row],[Discount Amount]]</f>
        <v>205988.84999999998</v>
      </c>
      <c r="N834" s="38" t="str">
        <f>IF(Table2[[#This Row],[Profit/Loss]]&gt;0,"Profit","Loss")</f>
        <v>Profit</v>
      </c>
    </row>
    <row r="835" spans="1:14" x14ac:dyDescent="0.25">
      <c r="A835">
        <v>834</v>
      </c>
      <c r="B835" t="s">
        <v>1024</v>
      </c>
      <c r="C835">
        <v>84</v>
      </c>
      <c r="D8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35" t="s">
        <v>192</v>
      </c>
      <c r="F835">
        <v>2367</v>
      </c>
      <c r="G835">
        <v>124</v>
      </c>
      <c r="H835">
        <v>339</v>
      </c>
      <c r="I835">
        <f>Table2[[#This Row],[Quantity]]*Table2[[#This Row],[Cost]]</f>
        <v>293508</v>
      </c>
      <c r="J835">
        <f>Table2[[#This Row],[Quantity]]*Table2[[#This Row],[Price]]</f>
        <v>802413</v>
      </c>
      <c r="K835">
        <f>IF(Table2[[#This Row],[Quantity]]&lt;1000,0,IF(Table2[[#This Row],[Quantity]]&gt;1000,Table2[[#This Row],[Quantity]]*15%,IF(Table2[[#This Row],[Quantity]]&gt;1500,Table2[[#This Row],[Quantity]]*20%,Table2[[#This Row],[Quantity]]*25%)))</f>
        <v>355.05</v>
      </c>
      <c r="L835" s="38">
        <f>Table2[[#This Row],[Total Cost]]-Table2[[#This Row],[Discount]]</f>
        <v>293152.95</v>
      </c>
      <c r="M835" s="38">
        <f>Table2[[#This Row],[Total Revenue ]]-Table2[[#This Row],[Discount Amount]]</f>
        <v>509260.05</v>
      </c>
      <c r="N835" s="38" t="str">
        <f>IF(Table2[[#This Row],[Profit/Loss]]&gt;0,"Profit","Loss")</f>
        <v>Profit</v>
      </c>
    </row>
    <row r="836" spans="1:14" x14ac:dyDescent="0.25">
      <c r="A836">
        <v>835</v>
      </c>
      <c r="B836" t="s">
        <v>1025</v>
      </c>
      <c r="C836">
        <v>21</v>
      </c>
      <c r="D8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36" t="s">
        <v>190</v>
      </c>
      <c r="F836">
        <v>1640</v>
      </c>
      <c r="G836">
        <v>332</v>
      </c>
      <c r="H836">
        <v>502</v>
      </c>
      <c r="I836">
        <f>Table2[[#This Row],[Quantity]]*Table2[[#This Row],[Cost]]</f>
        <v>544480</v>
      </c>
      <c r="J836">
        <f>Table2[[#This Row],[Quantity]]*Table2[[#This Row],[Price]]</f>
        <v>823280</v>
      </c>
      <c r="K836">
        <f>IF(Table2[[#This Row],[Quantity]]&lt;1000,0,IF(Table2[[#This Row],[Quantity]]&gt;1000,Table2[[#This Row],[Quantity]]*15%,IF(Table2[[#This Row],[Quantity]]&gt;1500,Table2[[#This Row],[Quantity]]*20%,Table2[[#This Row],[Quantity]]*25%)))</f>
        <v>246</v>
      </c>
      <c r="L836" s="38">
        <f>Table2[[#This Row],[Total Cost]]-Table2[[#This Row],[Discount]]</f>
        <v>544234</v>
      </c>
      <c r="M836" s="38">
        <f>Table2[[#This Row],[Total Revenue ]]-Table2[[#This Row],[Discount Amount]]</f>
        <v>279046</v>
      </c>
      <c r="N836" s="38" t="str">
        <f>IF(Table2[[#This Row],[Profit/Loss]]&gt;0,"Profit","Loss")</f>
        <v>Profit</v>
      </c>
    </row>
    <row r="837" spans="1:14" x14ac:dyDescent="0.25">
      <c r="A837">
        <v>836</v>
      </c>
      <c r="B837" t="s">
        <v>1026</v>
      </c>
      <c r="C837">
        <v>32</v>
      </c>
      <c r="D8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37" t="s">
        <v>190</v>
      </c>
      <c r="F837">
        <v>2437</v>
      </c>
      <c r="G837">
        <v>322</v>
      </c>
      <c r="H837">
        <v>482</v>
      </c>
      <c r="I837">
        <f>Table2[[#This Row],[Quantity]]*Table2[[#This Row],[Cost]]</f>
        <v>784714</v>
      </c>
      <c r="J837">
        <f>Table2[[#This Row],[Quantity]]*Table2[[#This Row],[Price]]</f>
        <v>1174634</v>
      </c>
      <c r="K837">
        <f>IF(Table2[[#This Row],[Quantity]]&lt;1000,0,IF(Table2[[#This Row],[Quantity]]&gt;1000,Table2[[#This Row],[Quantity]]*15%,IF(Table2[[#This Row],[Quantity]]&gt;1500,Table2[[#This Row],[Quantity]]*20%,Table2[[#This Row],[Quantity]]*25%)))</f>
        <v>365.55</v>
      </c>
      <c r="L837" s="38">
        <f>Table2[[#This Row],[Total Cost]]-Table2[[#This Row],[Discount]]</f>
        <v>784348.45</v>
      </c>
      <c r="M837" s="38">
        <f>Table2[[#This Row],[Total Revenue ]]-Table2[[#This Row],[Discount Amount]]</f>
        <v>390285.55000000005</v>
      </c>
      <c r="N837" s="38" t="str">
        <f>IF(Table2[[#This Row],[Profit/Loss]]&gt;0,"Profit","Loss")</f>
        <v>Profit</v>
      </c>
    </row>
    <row r="838" spans="1:14" x14ac:dyDescent="0.25">
      <c r="A838">
        <v>837</v>
      </c>
      <c r="B838" t="s">
        <v>1027</v>
      </c>
      <c r="C838">
        <v>78</v>
      </c>
      <c r="D8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38" t="s">
        <v>192</v>
      </c>
      <c r="F838">
        <v>1650</v>
      </c>
      <c r="G838">
        <v>120</v>
      </c>
      <c r="H838">
        <v>300</v>
      </c>
      <c r="I838">
        <f>Table2[[#This Row],[Quantity]]*Table2[[#This Row],[Cost]]</f>
        <v>198000</v>
      </c>
      <c r="J838">
        <f>Table2[[#This Row],[Quantity]]*Table2[[#This Row],[Price]]</f>
        <v>495000</v>
      </c>
      <c r="K838">
        <f>IF(Table2[[#This Row],[Quantity]]&lt;1000,0,IF(Table2[[#This Row],[Quantity]]&gt;1000,Table2[[#This Row],[Quantity]]*15%,IF(Table2[[#This Row],[Quantity]]&gt;1500,Table2[[#This Row],[Quantity]]*20%,Table2[[#This Row],[Quantity]]*25%)))</f>
        <v>247.5</v>
      </c>
      <c r="L838" s="38">
        <f>Table2[[#This Row],[Total Cost]]-Table2[[#This Row],[Discount]]</f>
        <v>197752.5</v>
      </c>
      <c r="M838" s="38">
        <f>Table2[[#This Row],[Total Revenue ]]-Table2[[#This Row],[Discount Amount]]</f>
        <v>297247.5</v>
      </c>
      <c r="N838" s="38" t="str">
        <f>IF(Table2[[#This Row],[Profit/Loss]]&gt;0,"Profit","Loss")</f>
        <v>Profit</v>
      </c>
    </row>
    <row r="839" spans="1:14" x14ac:dyDescent="0.25">
      <c r="A839">
        <v>838</v>
      </c>
      <c r="B839" t="s">
        <v>1028</v>
      </c>
      <c r="C839">
        <v>43</v>
      </c>
      <c r="D8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39" t="s">
        <v>192</v>
      </c>
      <c r="F839">
        <v>1257</v>
      </c>
      <c r="G839">
        <v>127</v>
      </c>
      <c r="H839">
        <v>304</v>
      </c>
      <c r="I839">
        <f>Table2[[#This Row],[Quantity]]*Table2[[#This Row],[Cost]]</f>
        <v>159639</v>
      </c>
      <c r="J839">
        <f>Table2[[#This Row],[Quantity]]*Table2[[#This Row],[Price]]</f>
        <v>382128</v>
      </c>
      <c r="K839">
        <f>IF(Table2[[#This Row],[Quantity]]&lt;1000,0,IF(Table2[[#This Row],[Quantity]]&gt;1000,Table2[[#This Row],[Quantity]]*15%,IF(Table2[[#This Row],[Quantity]]&gt;1500,Table2[[#This Row],[Quantity]]*20%,Table2[[#This Row],[Quantity]]*25%)))</f>
        <v>188.54999999999998</v>
      </c>
      <c r="L839" s="38">
        <f>Table2[[#This Row],[Total Cost]]-Table2[[#This Row],[Discount]]</f>
        <v>159450.45000000001</v>
      </c>
      <c r="M839" s="38">
        <f>Table2[[#This Row],[Total Revenue ]]-Table2[[#This Row],[Discount Amount]]</f>
        <v>222677.55</v>
      </c>
      <c r="N839" s="38" t="str">
        <f>IF(Table2[[#This Row],[Profit/Loss]]&gt;0,"Profit","Loss")</f>
        <v>Profit</v>
      </c>
    </row>
    <row r="840" spans="1:14" x14ac:dyDescent="0.25">
      <c r="A840">
        <v>839</v>
      </c>
      <c r="B840" t="s">
        <v>1029</v>
      </c>
      <c r="C840">
        <v>73</v>
      </c>
      <c r="D8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40" t="s">
        <v>192</v>
      </c>
      <c r="F840">
        <v>1734</v>
      </c>
      <c r="G840">
        <v>316</v>
      </c>
      <c r="H840">
        <v>283</v>
      </c>
      <c r="I840">
        <f>Table2[[#This Row],[Quantity]]*Table2[[#This Row],[Cost]]</f>
        <v>547944</v>
      </c>
      <c r="J840">
        <f>Table2[[#This Row],[Quantity]]*Table2[[#This Row],[Price]]</f>
        <v>490722</v>
      </c>
      <c r="K840">
        <f>IF(Table2[[#This Row],[Quantity]]&lt;1000,0,IF(Table2[[#This Row],[Quantity]]&gt;1000,Table2[[#This Row],[Quantity]]*15%,IF(Table2[[#This Row],[Quantity]]&gt;1500,Table2[[#This Row],[Quantity]]*20%,Table2[[#This Row],[Quantity]]*25%)))</f>
        <v>260.09999999999997</v>
      </c>
      <c r="L840" s="38">
        <f>Table2[[#This Row],[Total Cost]]-Table2[[#This Row],[Discount]]</f>
        <v>547683.9</v>
      </c>
      <c r="M840" s="38">
        <f>Table2[[#This Row],[Total Revenue ]]-Table2[[#This Row],[Discount Amount]]</f>
        <v>-56961.900000000023</v>
      </c>
      <c r="N840" s="38" t="str">
        <f>IF(Table2[[#This Row],[Profit/Loss]]&gt;0,"Profit","Loss")</f>
        <v>Loss</v>
      </c>
    </row>
    <row r="841" spans="1:14" x14ac:dyDescent="0.25">
      <c r="A841">
        <v>840</v>
      </c>
      <c r="B841" t="s">
        <v>1030</v>
      </c>
      <c r="C841">
        <v>42</v>
      </c>
      <c r="D8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41" t="s">
        <v>190</v>
      </c>
      <c r="F841">
        <v>1265</v>
      </c>
      <c r="G841">
        <v>268</v>
      </c>
      <c r="H841">
        <v>528</v>
      </c>
      <c r="I841">
        <f>Table2[[#This Row],[Quantity]]*Table2[[#This Row],[Cost]]</f>
        <v>339020</v>
      </c>
      <c r="J841">
        <f>Table2[[#This Row],[Quantity]]*Table2[[#This Row],[Price]]</f>
        <v>667920</v>
      </c>
      <c r="K841">
        <f>IF(Table2[[#This Row],[Quantity]]&lt;1000,0,IF(Table2[[#This Row],[Quantity]]&gt;1000,Table2[[#This Row],[Quantity]]*15%,IF(Table2[[#This Row],[Quantity]]&gt;1500,Table2[[#This Row],[Quantity]]*20%,Table2[[#This Row],[Quantity]]*25%)))</f>
        <v>189.75</v>
      </c>
      <c r="L841" s="38">
        <f>Table2[[#This Row],[Total Cost]]-Table2[[#This Row],[Discount]]</f>
        <v>338830.25</v>
      </c>
      <c r="M841" s="38">
        <f>Table2[[#This Row],[Total Revenue ]]-Table2[[#This Row],[Discount Amount]]</f>
        <v>329089.75</v>
      </c>
      <c r="N841" s="38" t="str">
        <f>IF(Table2[[#This Row],[Profit/Loss]]&gt;0,"Profit","Loss")</f>
        <v>Profit</v>
      </c>
    </row>
    <row r="842" spans="1:14" x14ac:dyDescent="0.25">
      <c r="A842">
        <v>841</v>
      </c>
      <c r="B842" t="s">
        <v>1031</v>
      </c>
      <c r="C842">
        <v>77</v>
      </c>
      <c r="D8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42" t="s">
        <v>190</v>
      </c>
      <c r="F842">
        <v>2276</v>
      </c>
      <c r="G842">
        <v>176</v>
      </c>
      <c r="H842">
        <v>549</v>
      </c>
      <c r="I842">
        <f>Table2[[#This Row],[Quantity]]*Table2[[#This Row],[Cost]]</f>
        <v>400576</v>
      </c>
      <c r="J842">
        <f>Table2[[#This Row],[Quantity]]*Table2[[#This Row],[Price]]</f>
        <v>1249524</v>
      </c>
      <c r="K842">
        <f>IF(Table2[[#This Row],[Quantity]]&lt;1000,0,IF(Table2[[#This Row],[Quantity]]&gt;1000,Table2[[#This Row],[Quantity]]*15%,IF(Table2[[#This Row],[Quantity]]&gt;1500,Table2[[#This Row],[Quantity]]*20%,Table2[[#This Row],[Quantity]]*25%)))</f>
        <v>341.4</v>
      </c>
      <c r="L842" s="38">
        <f>Table2[[#This Row],[Total Cost]]-Table2[[#This Row],[Discount]]</f>
        <v>400234.6</v>
      </c>
      <c r="M842" s="38">
        <f>Table2[[#This Row],[Total Revenue ]]-Table2[[#This Row],[Discount Amount]]</f>
        <v>849289.4</v>
      </c>
      <c r="N842" s="38" t="str">
        <f>IF(Table2[[#This Row],[Profit/Loss]]&gt;0,"Profit","Loss")</f>
        <v>Profit</v>
      </c>
    </row>
    <row r="843" spans="1:14" x14ac:dyDescent="0.25">
      <c r="A843">
        <v>842</v>
      </c>
      <c r="B843" t="s">
        <v>1032</v>
      </c>
      <c r="C843">
        <v>23</v>
      </c>
      <c r="D8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43" t="s">
        <v>190</v>
      </c>
      <c r="F843">
        <v>2147</v>
      </c>
      <c r="G843">
        <v>178</v>
      </c>
      <c r="H843">
        <v>279</v>
      </c>
      <c r="I843">
        <f>Table2[[#This Row],[Quantity]]*Table2[[#This Row],[Cost]]</f>
        <v>382166</v>
      </c>
      <c r="J843">
        <f>Table2[[#This Row],[Quantity]]*Table2[[#This Row],[Price]]</f>
        <v>599013</v>
      </c>
      <c r="K843">
        <f>IF(Table2[[#This Row],[Quantity]]&lt;1000,0,IF(Table2[[#This Row],[Quantity]]&gt;1000,Table2[[#This Row],[Quantity]]*15%,IF(Table2[[#This Row],[Quantity]]&gt;1500,Table2[[#This Row],[Quantity]]*20%,Table2[[#This Row],[Quantity]]*25%)))</f>
        <v>322.05</v>
      </c>
      <c r="L843" s="38">
        <f>Table2[[#This Row],[Total Cost]]-Table2[[#This Row],[Discount]]</f>
        <v>381843.95</v>
      </c>
      <c r="M843" s="38">
        <f>Table2[[#This Row],[Total Revenue ]]-Table2[[#This Row],[Discount Amount]]</f>
        <v>217169.05</v>
      </c>
      <c r="N843" s="38" t="str">
        <f>IF(Table2[[#This Row],[Profit/Loss]]&gt;0,"Profit","Loss")</f>
        <v>Profit</v>
      </c>
    </row>
    <row r="844" spans="1:14" x14ac:dyDescent="0.25">
      <c r="A844">
        <v>843</v>
      </c>
      <c r="B844" t="s">
        <v>1033</v>
      </c>
      <c r="C844">
        <v>18</v>
      </c>
      <c r="D8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44" t="s">
        <v>192</v>
      </c>
      <c r="F844">
        <v>1898</v>
      </c>
      <c r="G844">
        <v>155</v>
      </c>
      <c r="H844">
        <v>298</v>
      </c>
      <c r="I844">
        <f>Table2[[#This Row],[Quantity]]*Table2[[#This Row],[Cost]]</f>
        <v>294190</v>
      </c>
      <c r="J844">
        <f>Table2[[#This Row],[Quantity]]*Table2[[#This Row],[Price]]</f>
        <v>565604</v>
      </c>
      <c r="K844">
        <f>IF(Table2[[#This Row],[Quantity]]&lt;1000,0,IF(Table2[[#This Row],[Quantity]]&gt;1000,Table2[[#This Row],[Quantity]]*15%,IF(Table2[[#This Row],[Quantity]]&gt;1500,Table2[[#This Row],[Quantity]]*20%,Table2[[#This Row],[Quantity]]*25%)))</f>
        <v>284.7</v>
      </c>
      <c r="L844" s="38">
        <f>Table2[[#This Row],[Total Cost]]-Table2[[#This Row],[Discount]]</f>
        <v>293905.3</v>
      </c>
      <c r="M844" s="38">
        <f>Table2[[#This Row],[Total Revenue ]]-Table2[[#This Row],[Discount Amount]]</f>
        <v>271698.7</v>
      </c>
      <c r="N844" s="38" t="str">
        <f>IF(Table2[[#This Row],[Profit/Loss]]&gt;0,"Profit","Loss")</f>
        <v>Profit</v>
      </c>
    </row>
    <row r="845" spans="1:14" x14ac:dyDescent="0.25">
      <c r="A845">
        <v>844</v>
      </c>
      <c r="B845" t="s">
        <v>1034</v>
      </c>
      <c r="C845">
        <v>46</v>
      </c>
      <c r="D8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45" t="s">
        <v>192</v>
      </c>
      <c r="F845">
        <v>1760</v>
      </c>
      <c r="G845">
        <v>231</v>
      </c>
      <c r="H845">
        <v>311</v>
      </c>
      <c r="I845">
        <f>Table2[[#This Row],[Quantity]]*Table2[[#This Row],[Cost]]</f>
        <v>406560</v>
      </c>
      <c r="J845">
        <f>Table2[[#This Row],[Quantity]]*Table2[[#This Row],[Price]]</f>
        <v>547360</v>
      </c>
      <c r="K845">
        <f>IF(Table2[[#This Row],[Quantity]]&lt;1000,0,IF(Table2[[#This Row],[Quantity]]&gt;1000,Table2[[#This Row],[Quantity]]*15%,IF(Table2[[#This Row],[Quantity]]&gt;1500,Table2[[#This Row],[Quantity]]*20%,Table2[[#This Row],[Quantity]]*25%)))</f>
        <v>264</v>
      </c>
      <c r="L845" s="38">
        <f>Table2[[#This Row],[Total Cost]]-Table2[[#This Row],[Discount]]</f>
        <v>406296</v>
      </c>
      <c r="M845" s="38">
        <f>Table2[[#This Row],[Total Revenue ]]-Table2[[#This Row],[Discount Amount]]</f>
        <v>141064</v>
      </c>
      <c r="N845" s="38" t="str">
        <f>IF(Table2[[#This Row],[Profit/Loss]]&gt;0,"Profit","Loss")</f>
        <v>Profit</v>
      </c>
    </row>
    <row r="846" spans="1:14" x14ac:dyDescent="0.25">
      <c r="A846">
        <v>845</v>
      </c>
      <c r="B846" t="s">
        <v>1035</v>
      </c>
      <c r="C846">
        <v>47</v>
      </c>
      <c r="D8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46" t="s">
        <v>190</v>
      </c>
      <c r="F846">
        <v>2417</v>
      </c>
      <c r="G846">
        <v>155</v>
      </c>
      <c r="H846">
        <v>246</v>
      </c>
      <c r="I846">
        <f>Table2[[#This Row],[Quantity]]*Table2[[#This Row],[Cost]]</f>
        <v>374635</v>
      </c>
      <c r="J846">
        <f>Table2[[#This Row],[Quantity]]*Table2[[#This Row],[Price]]</f>
        <v>594582</v>
      </c>
      <c r="K846">
        <f>IF(Table2[[#This Row],[Quantity]]&lt;1000,0,IF(Table2[[#This Row],[Quantity]]&gt;1000,Table2[[#This Row],[Quantity]]*15%,IF(Table2[[#This Row],[Quantity]]&gt;1500,Table2[[#This Row],[Quantity]]*20%,Table2[[#This Row],[Quantity]]*25%)))</f>
        <v>362.55</v>
      </c>
      <c r="L846" s="38">
        <f>Table2[[#This Row],[Total Cost]]-Table2[[#This Row],[Discount]]</f>
        <v>374272.45</v>
      </c>
      <c r="M846" s="38">
        <f>Table2[[#This Row],[Total Revenue ]]-Table2[[#This Row],[Discount Amount]]</f>
        <v>220309.55</v>
      </c>
      <c r="N846" s="38" t="str">
        <f>IF(Table2[[#This Row],[Profit/Loss]]&gt;0,"Profit","Loss")</f>
        <v>Profit</v>
      </c>
    </row>
    <row r="847" spans="1:14" x14ac:dyDescent="0.25">
      <c r="A847">
        <v>846</v>
      </c>
      <c r="B847" t="s">
        <v>1036</v>
      </c>
      <c r="C847">
        <v>58</v>
      </c>
      <c r="D8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47" t="s">
        <v>192</v>
      </c>
      <c r="F847">
        <v>2430</v>
      </c>
      <c r="G847">
        <v>164</v>
      </c>
      <c r="H847">
        <v>225</v>
      </c>
      <c r="I847">
        <f>Table2[[#This Row],[Quantity]]*Table2[[#This Row],[Cost]]</f>
        <v>398520</v>
      </c>
      <c r="J847">
        <f>Table2[[#This Row],[Quantity]]*Table2[[#This Row],[Price]]</f>
        <v>546750</v>
      </c>
      <c r="K847">
        <f>IF(Table2[[#This Row],[Quantity]]&lt;1000,0,IF(Table2[[#This Row],[Quantity]]&gt;1000,Table2[[#This Row],[Quantity]]*15%,IF(Table2[[#This Row],[Quantity]]&gt;1500,Table2[[#This Row],[Quantity]]*20%,Table2[[#This Row],[Quantity]]*25%)))</f>
        <v>364.5</v>
      </c>
      <c r="L847" s="38">
        <f>Table2[[#This Row],[Total Cost]]-Table2[[#This Row],[Discount]]</f>
        <v>398155.5</v>
      </c>
      <c r="M847" s="38">
        <f>Table2[[#This Row],[Total Revenue ]]-Table2[[#This Row],[Discount Amount]]</f>
        <v>148594.5</v>
      </c>
      <c r="N847" s="38" t="str">
        <f>IF(Table2[[#This Row],[Profit/Loss]]&gt;0,"Profit","Loss")</f>
        <v>Profit</v>
      </c>
    </row>
    <row r="848" spans="1:14" x14ac:dyDescent="0.25">
      <c r="A848">
        <v>847</v>
      </c>
      <c r="B848" t="s">
        <v>1037</v>
      </c>
      <c r="C848">
        <v>45</v>
      </c>
      <c r="D8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48" t="s">
        <v>192</v>
      </c>
      <c r="F848">
        <v>1760</v>
      </c>
      <c r="G848">
        <v>320</v>
      </c>
      <c r="H848">
        <v>304</v>
      </c>
      <c r="I848">
        <f>Table2[[#This Row],[Quantity]]*Table2[[#This Row],[Cost]]</f>
        <v>563200</v>
      </c>
      <c r="J848">
        <f>Table2[[#This Row],[Quantity]]*Table2[[#This Row],[Price]]</f>
        <v>535040</v>
      </c>
      <c r="K848">
        <f>IF(Table2[[#This Row],[Quantity]]&lt;1000,0,IF(Table2[[#This Row],[Quantity]]&gt;1000,Table2[[#This Row],[Quantity]]*15%,IF(Table2[[#This Row],[Quantity]]&gt;1500,Table2[[#This Row],[Quantity]]*20%,Table2[[#This Row],[Quantity]]*25%)))</f>
        <v>264</v>
      </c>
      <c r="L848" s="38">
        <f>Table2[[#This Row],[Total Cost]]-Table2[[#This Row],[Discount]]</f>
        <v>562936</v>
      </c>
      <c r="M848" s="38">
        <f>Table2[[#This Row],[Total Revenue ]]-Table2[[#This Row],[Discount Amount]]</f>
        <v>-27896</v>
      </c>
      <c r="N848" s="38" t="str">
        <f>IF(Table2[[#This Row],[Profit/Loss]]&gt;0,"Profit","Loss")</f>
        <v>Loss</v>
      </c>
    </row>
    <row r="849" spans="1:14" x14ac:dyDescent="0.25">
      <c r="A849">
        <v>848</v>
      </c>
      <c r="B849" t="s">
        <v>1038</v>
      </c>
      <c r="C849">
        <v>50</v>
      </c>
      <c r="D8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49" t="s">
        <v>190</v>
      </c>
      <c r="F849">
        <v>1108</v>
      </c>
      <c r="G849">
        <v>226</v>
      </c>
      <c r="H849">
        <v>234</v>
      </c>
      <c r="I849">
        <f>Table2[[#This Row],[Quantity]]*Table2[[#This Row],[Cost]]</f>
        <v>250408</v>
      </c>
      <c r="J849">
        <f>Table2[[#This Row],[Quantity]]*Table2[[#This Row],[Price]]</f>
        <v>259272</v>
      </c>
      <c r="K849">
        <f>IF(Table2[[#This Row],[Quantity]]&lt;1000,0,IF(Table2[[#This Row],[Quantity]]&gt;1000,Table2[[#This Row],[Quantity]]*15%,IF(Table2[[#This Row],[Quantity]]&gt;1500,Table2[[#This Row],[Quantity]]*20%,Table2[[#This Row],[Quantity]]*25%)))</f>
        <v>166.2</v>
      </c>
      <c r="L849" s="38">
        <f>Table2[[#This Row],[Total Cost]]-Table2[[#This Row],[Discount]]</f>
        <v>250241.8</v>
      </c>
      <c r="M849" s="38">
        <f>Table2[[#This Row],[Total Revenue ]]-Table2[[#This Row],[Discount Amount]]</f>
        <v>9030.2000000000116</v>
      </c>
      <c r="N849" s="38" t="str">
        <f>IF(Table2[[#This Row],[Profit/Loss]]&gt;0,"Profit","Loss")</f>
        <v>Profit</v>
      </c>
    </row>
    <row r="850" spans="1:14" x14ac:dyDescent="0.25">
      <c r="A850">
        <v>849</v>
      </c>
      <c r="B850" t="s">
        <v>1039</v>
      </c>
      <c r="C850">
        <v>39</v>
      </c>
      <c r="D8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50" t="s">
        <v>190</v>
      </c>
      <c r="F850">
        <v>2002</v>
      </c>
      <c r="G850">
        <v>334</v>
      </c>
      <c r="H850">
        <v>420</v>
      </c>
      <c r="I850">
        <f>Table2[[#This Row],[Quantity]]*Table2[[#This Row],[Cost]]</f>
        <v>668668</v>
      </c>
      <c r="J850">
        <f>Table2[[#This Row],[Quantity]]*Table2[[#This Row],[Price]]</f>
        <v>840840</v>
      </c>
      <c r="K850">
        <f>IF(Table2[[#This Row],[Quantity]]&lt;1000,0,IF(Table2[[#This Row],[Quantity]]&gt;1000,Table2[[#This Row],[Quantity]]*15%,IF(Table2[[#This Row],[Quantity]]&gt;1500,Table2[[#This Row],[Quantity]]*20%,Table2[[#This Row],[Quantity]]*25%)))</f>
        <v>300.3</v>
      </c>
      <c r="L850" s="38">
        <f>Table2[[#This Row],[Total Cost]]-Table2[[#This Row],[Discount]]</f>
        <v>668367.69999999995</v>
      </c>
      <c r="M850" s="38">
        <f>Table2[[#This Row],[Total Revenue ]]-Table2[[#This Row],[Discount Amount]]</f>
        <v>172472.30000000005</v>
      </c>
      <c r="N850" s="38" t="str">
        <f>IF(Table2[[#This Row],[Profit/Loss]]&gt;0,"Profit","Loss")</f>
        <v>Profit</v>
      </c>
    </row>
    <row r="851" spans="1:14" x14ac:dyDescent="0.25">
      <c r="A851">
        <v>850</v>
      </c>
      <c r="B851" t="s">
        <v>1040</v>
      </c>
      <c r="C851">
        <v>72</v>
      </c>
      <c r="D8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51" t="s">
        <v>192</v>
      </c>
      <c r="F851">
        <v>2270</v>
      </c>
      <c r="G851">
        <v>393</v>
      </c>
      <c r="H851">
        <v>269</v>
      </c>
      <c r="I851">
        <f>Table2[[#This Row],[Quantity]]*Table2[[#This Row],[Cost]]</f>
        <v>892110</v>
      </c>
      <c r="J851">
        <f>Table2[[#This Row],[Quantity]]*Table2[[#This Row],[Price]]</f>
        <v>610630</v>
      </c>
      <c r="K851">
        <f>IF(Table2[[#This Row],[Quantity]]&lt;1000,0,IF(Table2[[#This Row],[Quantity]]&gt;1000,Table2[[#This Row],[Quantity]]*15%,IF(Table2[[#This Row],[Quantity]]&gt;1500,Table2[[#This Row],[Quantity]]*20%,Table2[[#This Row],[Quantity]]*25%)))</f>
        <v>340.5</v>
      </c>
      <c r="L851" s="38">
        <f>Table2[[#This Row],[Total Cost]]-Table2[[#This Row],[Discount]]</f>
        <v>891769.5</v>
      </c>
      <c r="M851" s="38">
        <f>Table2[[#This Row],[Total Revenue ]]-Table2[[#This Row],[Discount Amount]]</f>
        <v>-281139.5</v>
      </c>
      <c r="N851" s="38" t="str">
        <f>IF(Table2[[#This Row],[Profit/Loss]]&gt;0,"Profit","Loss")</f>
        <v>Loss</v>
      </c>
    </row>
    <row r="852" spans="1:14" x14ac:dyDescent="0.25">
      <c r="A852">
        <v>851</v>
      </c>
      <c r="B852" t="s">
        <v>1041</v>
      </c>
      <c r="C852">
        <v>57</v>
      </c>
      <c r="D8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52" t="s">
        <v>190</v>
      </c>
      <c r="F852">
        <v>2356</v>
      </c>
      <c r="G852">
        <v>184</v>
      </c>
      <c r="H852">
        <v>539</v>
      </c>
      <c r="I852">
        <f>Table2[[#This Row],[Quantity]]*Table2[[#This Row],[Cost]]</f>
        <v>433504</v>
      </c>
      <c r="J852">
        <f>Table2[[#This Row],[Quantity]]*Table2[[#This Row],[Price]]</f>
        <v>1269884</v>
      </c>
      <c r="K852">
        <f>IF(Table2[[#This Row],[Quantity]]&lt;1000,0,IF(Table2[[#This Row],[Quantity]]&gt;1000,Table2[[#This Row],[Quantity]]*15%,IF(Table2[[#This Row],[Quantity]]&gt;1500,Table2[[#This Row],[Quantity]]*20%,Table2[[#This Row],[Quantity]]*25%)))</f>
        <v>353.4</v>
      </c>
      <c r="L852" s="38">
        <f>Table2[[#This Row],[Total Cost]]-Table2[[#This Row],[Discount]]</f>
        <v>433150.6</v>
      </c>
      <c r="M852" s="38">
        <f>Table2[[#This Row],[Total Revenue ]]-Table2[[#This Row],[Discount Amount]]</f>
        <v>836733.4</v>
      </c>
      <c r="N852" s="38" t="str">
        <f>IF(Table2[[#This Row],[Profit/Loss]]&gt;0,"Profit","Loss")</f>
        <v>Profit</v>
      </c>
    </row>
    <row r="853" spans="1:14" x14ac:dyDescent="0.25">
      <c r="A853">
        <v>852</v>
      </c>
      <c r="B853" t="s">
        <v>1042</v>
      </c>
      <c r="C853">
        <v>21</v>
      </c>
      <c r="D8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53" t="s">
        <v>192</v>
      </c>
      <c r="F853">
        <v>1376</v>
      </c>
      <c r="G853">
        <v>240</v>
      </c>
      <c r="H853">
        <v>373</v>
      </c>
      <c r="I853">
        <f>Table2[[#This Row],[Quantity]]*Table2[[#This Row],[Cost]]</f>
        <v>330240</v>
      </c>
      <c r="J853">
        <f>Table2[[#This Row],[Quantity]]*Table2[[#This Row],[Price]]</f>
        <v>513248</v>
      </c>
      <c r="K853">
        <f>IF(Table2[[#This Row],[Quantity]]&lt;1000,0,IF(Table2[[#This Row],[Quantity]]&gt;1000,Table2[[#This Row],[Quantity]]*15%,IF(Table2[[#This Row],[Quantity]]&gt;1500,Table2[[#This Row],[Quantity]]*20%,Table2[[#This Row],[Quantity]]*25%)))</f>
        <v>206.4</v>
      </c>
      <c r="L853" s="38">
        <f>Table2[[#This Row],[Total Cost]]-Table2[[#This Row],[Discount]]</f>
        <v>330033.59999999998</v>
      </c>
      <c r="M853" s="38">
        <f>Table2[[#This Row],[Total Revenue ]]-Table2[[#This Row],[Discount Amount]]</f>
        <v>183214.40000000002</v>
      </c>
      <c r="N853" s="38" t="str">
        <f>IF(Table2[[#This Row],[Profit/Loss]]&gt;0,"Profit","Loss")</f>
        <v>Profit</v>
      </c>
    </row>
    <row r="854" spans="1:14" x14ac:dyDescent="0.25">
      <c r="A854">
        <v>853</v>
      </c>
      <c r="B854" t="s">
        <v>1043</v>
      </c>
      <c r="C854">
        <v>51</v>
      </c>
      <c r="D8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54" t="s">
        <v>190</v>
      </c>
      <c r="F854">
        <v>2279</v>
      </c>
      <c r="G854">
        <v>141</v>
      </c>
      <c r="H854">
        <v>317</v>
      </c>
      <c r="I854">
        <f>Table2[[#This Row],[Quantity]]*Table2[[#This Row],[Cost]]</f>
        <v>321339</v>
      </c>
      <c r="J854">
        <f>Table2[[#This Row],[Quantity]]*Table2[[#This Row],[Price]]</f>
        <v>722443</v>
      </c>
      <c r="K854">
        <f>IF(Table2[[#This Row],[Quantity]]&lt;1000,0,IF(Table2[[#This Row],[Quantity]]&gt;1000,Table2[[#This Row],[Quantity]]*15%,IF(Table2[[#This Row],[Quantity]]&gt;1500,Table2[[#This Row],[Quantity]]*20%,Table2[[#This Row],[Quantity]]*25%)))</f>
        <v>341.84999999999997</v>
      </c>
      <c r="L854" s="38">
        <f>Table2[[#This Row],[Total Cost]]-Table2[[#This Row],[Discount]]</f>
        <v>320997.15000000002</v>
      </c>
      <c r="M854" s="38">
        <f>Table2[[#This Row],[Total Revenue ]]-Table2[[#This Row],[Discount Amount]]</f>
        <v>401445.85</v>
      </c>
      <c r="N854" s="38" t="str">
        <f>IF(Table2[[#This Row],[Profit/Loss]]&gt;0,"Profit","Loss")</f>
        <v>Profit</v>
      </c>
    </row>
    <row r="855" spans="1:14" x14ac:dyDescent="0.25">
      <c r="A855">
        <v>854</v>
      </c>
      <c r="B855" t="s">
        <v>1044</v>
      </c>
      <c r="C855">
        <v>36</v>
      </c>
      <c r="D8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55" t="s">
        <v>192</v>
      </c>
      <c r="F855">
        <v>1894</v>
      </c>
      <c r="G855">
        <v>352</v>
      </c>
      <c r="H855">
        <v>276</v>
      </c>
      <c r="I855">
        <f>Table2[[#This Row],[Quantity]]*Table2[[#This Row],[Cost]]</f>
        <v>666688</v>
      </c>
      <c r="J855">
        <f>Table2[[#This Row],[Quantity]]*Table2[[#This Row],[Price]]</f>
        <v>522744</v>
      </c>
      <c r="K855">
        <f>IF(Table2[[#This Row],[Quantity]]&lt;1000,0,IF(Table2[[#This Row],[Quantity]]&gt;1000,Table2[[#This Row],[Quantity]]*15%,IF(Table2[[#This Row],[Quantity]]&gt;1500,Table2[[#This Row],[Quantity]]*20%,Table2[[#This Row],[Quantity]]*25%)))</f>
        <v>284.09999999999997</v>
      </c>
      <c r="L855" s="38">
        <f>Table2[[#This Row],[Total Cost]]-Table2[[#This Row],[Discount]]</f>
        <v>666403.9</v>
      </c>
      <c r="M855" s="38">
        <f>Table2[[#This Row],[Total Revenue ]]-Table2[[#This Row],[Discount Amount]]</f>
        <v>-143659.90000000002</v>
      </c>
      <c r="N855" s="38" t="str">
        <f>IF(Table2[[#This Row],[Profit/Loss]]&gt;0,"Profit","Loss")</f>
        <v>Loss</v>
      </c>
    </row>
    <row r="856" spans="1:14" x14ac:dyDescent="0.25">
      <c r="A856">
        <v>855</v>
      </c>
      <c r="B856" t="s">
        <v>1045</v>
      </c>
      <c r="C856">
        <v>30</v>
      </c>
      <c r="D8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56" t="s">
        <v>190</v>
      </c>
      <c r="F856">
        <v>1820</v>
      </c>
      <c r="G856">
        <v>246</v>
      </c>
      <c r="H856">
        <v>399</v>
      </c>
      <c r="I856">
        <f>Table2[[#This Row],[Quantity]]*Table2[[#This Row],[Cost]]</f>
        <v>447720</v>
      </c>
      <c r="J856">
        <f>Table2[[#This Row],[Quantity]]*Table2[[#This Row],[Price]]</f>
        <v>726180</v>
      </c>
      <c r="K856">
        <f>IF(Table2[[#This Row],[Quantity]]&lt;1000,0,IF(Table2[[#This Row],[Quantity]]&gt;1000,Table2[[#This Row],[Quantity]]*15%,IF(Table2[[#This Row],[Quantity]]&gt;1500,Table2[[#This Row],[Quantity]]*20%,Table2[[#This Row],[Quantity]]*25%)))</f>
        <v>273</v>
      </c>
      <c r="L856" s="38">
        <f>Table2[[#This Row],[Total Cost]]-Table2[[#This Row],[Discount]]</f>
        <v>447447</v>
      </c>
      <c r="M856" s="38">
        <f>Table2[[#This Row],[Total Revenue ]]-Table2[[#This Row],[Discount Amount]]</f>
        <v>278733</v>
      </c>
      <c r="N856" s="38" t="str">
        <f>IF(Table2[[#This Row],[Profit/Loss]]&gt;0,"Profit","Loss")</f>
        <v>Profit</v>
      </c>
    </row>
    <row r="857" spans="1:14" x14ac:dyDescent="0.25">
      <c r="A857">
        <v>856</v>
      </c>
      <c r="B857" t="s">
        <v>1046</v>
      </c>
      <c r="C857">
        <v>32</v>
      </c>
      <c r="D8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57" t="s">
        <v>190</v>
      </c>
      <c r="F857">
        <v>2102</v>
      </c>
      <c r="G857">
        <v>197</v>
      </c>
      <c r="H857">
        <v>451</v>
      </c>
      <c r="I857">
        <f>Table2[[#This Row],[Quantity]]*Table2[[#This Row],[Cost]]</f>
        <v>414094</v>
      </c>
      <c r="J857">
        <f>Table2[[#This Row],[Quantity]]*Table2[[#This Row],[Price]]</f>
        <v>948002</v>
      </c>
      <c r="K857">
        <f>IF(Table2[[#This Row],[Quantity]]&lt;1000,0,IF(Table2[[#This Row],[Quantity]]&gt;1000,Table2[[#This Row],[Quantity]]*15%,IF(Table2[[#This Row],[Quantity]]&gt;1500,Table2[[#This Row],[Quantity]]*20%,Table2[[#This Row],[Quantity]]*25%)))</f>
        <v>315.3</v>
      </c>
      <c r="L857" s="38">
        <f>Table2[[#This Row],[Total Cost]]-Table2[[#This Row],[Discount]]</f>
        <v>413778.7</v>
      </c>
      <c r="M857" s="38">
        <f>Table2[[#This Row],[Total Revenue ]]-Table2[[#This Row],[Discount Amount]]</f>
        <v>534223.30000000005</v>
      </c>
      <c r="N857" s="38" t="str">
        <f>IF(Table2[[#This Row],[Profit/Loss]]&gt;0,"Profit","Loss")</f>
        <v>Profit</v>
      </c>
    </row>
    <row r="858" spans="1:14" x14ac:dyDescent="0.25">
      <c r="A858">
        <v>857</v>
      </c>
      <c r="B858" t="s">
        <v>1047</v>
      </c>
      <c r="C858">
        <v>84</v>
      </c>
      <c r="D8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58" t="s">
        <v>192</v>
      </c>
      <c r="F858">
        <v>2388</v>
      </c>
      <c r="G858">
        <v>357</v>
      </c>
      <c r="H858">
        <v>463</v>
      </c>
      <c r="I858">
        <f>Table2[[#This Row],[Quantity]]*Table2[[#This Row],[Cost]]</f>
        <v>852516</v>
      </c>
      <c r="J858">
        <f>Table2[[#This Row],[Quantity]]*Table2[[#This Row],[Price]]</f>
        <v>1105644</v>
      </c>
      <c r="K858">
        <f>IF(Table2[[#This Row],[Quantity]]&lt;1000,0,IF(Table2[[#This Row],[Quantity]]&gt;1000,Table2[[#This Row],[Quantity]]*15%,IF(Table2[[#This Row],[Quantity]]&gt;1500,Table2[[#This Row],[Quantity]]*20%,Table2[[#This Row],[Quantity]]*25%)))</f>
        <v>358.2</v>
      </c>
      <c r="L858" s="38">
        <f>Table2[[#This Row],[Total Cost]]-Table2[[#This Row],[Discount]]</f>
        <v>852157.8</v>
      </c>
      <c r="M858" s="38">
        <f>Table2[[#This Row],[Total Revenue ]]-Table2[[#This Row],[Discount Amount]]</f>
        <v>253486.19999999995</v>
      </c>
      <c r="N858" s="38" t="str">
        <f>IF(Table2[[#This Row],[Profit/Loss]]&gt;0,"Profit","Loss")</f>
        <v>Profit</v>
      </c>
    </row>
    <row r="859" spans="1:14" x14ac:dyDescent="0.25">
      <c r="A859">
        <v>858</v>
      </c>
      <c r="B859" t="s">
        <v>1048</v>
      </c>
      <c r="C859">
        <v>75</v>
      </c>
      <c r="D8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59" t="s">
        <v>192</v>
      </c>
      <c r="F859">
        <v>2240</v>
      </c>
      <c r="G859">
        <v>278</v>
      </c>
      <c r="H859">
        <v>325</v>
      </c>
      <c r="I859">
        <f>Table2[[#This Row],[Quantity]]*Table2[[#This Row],[Cost]]</f>
        <v>622720</v>
      </c>
      <c r="J859">
        <f>Table2[[#This Row],[Quantity]]*Table2[[#This Row],[Price]]</f>
        <v>728000</v>
      </c>
      <c r="K859">
        <f>IF(Table2[[#This Row],[Quantity]]&lt;1000,0,IF(Table2[[#This Row],[Quantity]]&gt;1000,Table2[[#This Row],[Quantity]]*15%,IF(Table2[[#This Row],[Quantity]]&gt;1500,Table2[[#This Row],[Quantity]]*20%,Table2[[#This Row],[Quantity]]*25%)))</f>
        <v>336</v>
      </c>
      <c r="L859" s="38">
        <f>Table2[[#This Row],[Total Cost]]-Table2[[#This Row],[Discount]]</f>
        <v>622384</v>
      </c>
      <c r="M859" s="38">
        <f>Table2[[#This Row],[Total Revenue ]]-Table2[[#This Row],[Discount Amount]]</f>
        <v>105616</v>
      </c>
      <c r="N859" s="38" t="str">
        <f>IF(Table2[[#This Row],[Profit/Loss]]&gt;0,"Profit","Loss")</f>
        <v>Profit</v>
      </c>
    </row>
    <row r="860" spans="1:14" x14ac:dyDescent="0.25">
      <c r="A860">
        <v>859</v>
      </c>
      <c r="B860" t="s">
        <v>1049</v>
      </c>
      <c r="C860">
        <v>49</v>
      </c>
      <c r="D8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60" t="s">
        <v>192</v>
      </c>
      <c r="F860">
        <v>2329</v>
      </c>
      <c r="G860">
        <v>375</v>
      </c>
      <c r="H860">
        <v>320</v>
      </c>
      <c r="I860">
        <f>Table2[[#This Row],[Quantity]]*Table2[[#This Row],[Cost]]</f>
        <v>873375</v>
      </c>
      <c r="J860">
        <f>Table2[[#This Row],[Quantity]]*Table2[[#This Row],[Price]]</f>
        <v>745280</v>
      </c>
      <c r="K860">
        <f>IF(Table2[[#This Row],[Quantity]]&lt;1000,0,IF(Table2[[#This Row],[Quantity]]&gt;1000,Table2[[#This Row],[Quantity]]*15%,IF(Table2[[#This Row],[Quantity]]&gt;1500,Table2[[#This Row],[Quantity]]*20%,Table2[[#This Row],[Quantity]]*25%)))</f>
        <v>349.34999999999997</v>
      </c>
      <c r="L860" s="38">
        <f>Table2[[#This Row],[Total Cost]]-Table2[[#This Row],[Discount]]</f>
        <v>873025.65</v>
      </c>
      <c r="M860" s="38">
        <f>Table2[[#This Row],[Total Revenue ]]-Table2[[#This Row],[Discount Amount]]</f>
        <v>-127745.65000000002</v>
      </c>
      <c r="N860" s="38" t="str">
        <f>IF(Table2[[#This Row],[Profit/Loss]]&gt;0,"Profit","Loss")</f>
        <v>Loss</v>
      </c>
    </row>
    <row r="861" spans="1:14" x14ac:dyDescent="0.25">
      <c r="A861">
        <v>860</v>
      </c>
      <c r="B861" t="s">
        <v>1050</v>
      </c>
      <c r="C861">
        <v>71</v>
      </c>
      <c r="D8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61" t="s">
        <v>192</v>
      </c>
      <c r="F861">
        <v>1909</v>
      </c>
      <c r="G861">
        <v>324</v>
      </c>
      <c r="H861">
        <v>327</v>
      </c>
      <c r="I861">
        <f>Table2[[#This Row],[Quantity]]*Table2[[#This Row],[Cost]]</f>
        <v>618516</v>
      </c>
      <c r="J861">
        <f>Table2[[#This Row],[Quantity]]*Table2[[#This Row],[Price]]</f>
        <v>624243</v>
      </c>
      <c r="K861">
        <f>IF(Table2[[#This Row],[Quantity]]&lt;1000,0,IF(Table2[[#This Row],[Quantity]]&gt;1000,Table2[[#This Row],[Quantity]]*15%,IF(Table2[[#This Row],[Quantity]]&gt;1500,Table2[[#This Row],[Quantity]]*20%,Table2[[#This Row],[Quantity]]*25%)))</f>
        <v>286.34999999999997</v>
      </c>
      <c r="L861" s="38">
        <f>Table2[[#This Row],[Total Cost]]-Table2[[#This Row],[Discount]]</f>
        <v>618229.65</v>
      </c>
      <c r="M861" s="38">
        <f>Table2[[#This Row],[Total Revenue ]]-Table2[[#This Row],[Discount Amount]]</f>
        <v>6013.3499999999767</v>
      </c>
      <c r="N861" s="38" t="str">
        <f>IF(Table2[[#This Row],[Profit/Loss]]&gt;0,"Profit","Loss")</f>
        <v>Profit</v>
      </c>
    </row>
    <row r="862" spans="1:14" x14ac:dyDescent="0.25">
      <c r="A862">
        <v>861</v>
      </c>
      <c r="B862" t="s">
        <v>1051</v>
      </c>
      <c r="C862">
        <v>65</v>
      </c>
      <c r="D8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62" t="s">
        <v>192</v>
      </c>
      <c r="F862">
        <v>1740</v>
      </c>
      <c r="G862">
        <v>293</v>
      </c>
      <c r="H862">
        <v>310</v>
      </c>
      <c r="I862">
        <f>Table2[[#This Row],[Quantity]]*Table2[[#This Row],[Cost]]</f>
        <v>509820</v>
      </c>
      <c r="J862">
        <f>Table2[[#This Row],[Quantity]]*Table2[[#This Row],[Price]]</f>
        <v>539400</v>
      </c>
      <c r="K862">
        <f>IF(Table2[[#This Row],[Quantity]]&lt;1000,0,IF(Table2[[#This Row],[Quantity]]&gt;1000,Table2[[#This Row],[Quantity]]*15%,IF(Table2[[#This Row],[Quantity]]&gt;1500,Table2[[#This Row],[Quantity]]*20%,Table2[[#This Row],[Quantity]]*25%)))</f>
        <v>261</v>
      </c>
      <c r="L862" s="38">
        <f>Table2[[#This Row],[Total Cost]]-Table2[[#This Row],[Discount]]</f>
        <v>509559</v>
      </c>
      <c r="M862" s="38">
        <f>Table2[[#This Row],[Total Revenue ]]-Table2[[#This Row],[Discount Amount]]</f>
        <v>29841</v>
      </c>
      <c r="N862" s="38" t="str">
        <f>IF(Table2[[#This Row],[Profit/Loss]]&gt;0,"Profit","Loss")</f>
        <v>Profit</v>
      </c>
    </row>
    <row r="863" spans="1:14" x14ac:dyDescent="0.25">
      <c r="A863">
        <v>862</v>
      </c>
      <c r="B863" t="s">
        <v>1052</v>
      </c>
      <c r="C863">
        <v>67</v>
      </c>
      <c r="D8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63" t="s">
        <v>190</v>
      </c>
      <c r="F863">
        <v>1034</v>
      </c>
      <c r="G863">
        <v>160</v>
      </c>
      <c r="H863">
        <v>384</v>
      </c>
      <c r="I863">
        <f>Table2[[#This Row],[Quantity]]*Table2[[#This Row],[Cost]]</f>
        <v>165440</v>
      </c>
      <c r="J863">
        <f>Table2[[#This Row],[Quantity]]*Table2[[#This Row],[Price]]</f>
        <v>397056</v>
      </c>
      <c r="K863">
        <f>IF(Table2[[#This Row],[Quantity]]&lt;1000,0,IF(Table2[[#This Row],[Quantity]]&gt;1000,Table2[[#This Row],[Quantity]]*15%,IF(Table2[[#This Row],[Quantity]]&gt;1500,Table2[[#This Row],[Quantity]]*20%,Table2[[#This Row],[Quantity]]*25%)))</f>
        <v>155.1</v>
      </c>
      <c r="L863" s="38">
        <f>Table2[[#This Row],[Total Cost]]-Table2[[#This Row],[Discount]]</f>
        <v>165284.9</v>
      </c>
      <c r="M863" s="38">
        <f>Table2[[#This Row],[Total Revenue ]]-Table2[[#This Row],[Discount Amount]]</f>
        <v>231771.1</v>
      </c>
      <c r="N863" s="38" t="str">
        <f>IF(Table2[[#This Row],[Profit/Loss]]&gt;0,"Profit","Loss")</f>
        <v>Profit</v>
      </c>
    </row>
    <row r="864" spans="1:14" x14ac:dyDescent="0.25">
      <c r="A864">
        <v>863</v>
      </c>
      <c r="B864" t="s">
        <v>1053</v>
      </c>
      <c r="C864">
        <v>73</v>
      </c>
      <c r="D8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64" t="s">
        <v>192</v>
      </c>
      <c r="F864">
        <v>1120</v>
      </c>
      <c r="G864">
        <v>237</v>
      </c>
      <c r="H864">
        <v>520</v>
      </c>
      <c r="I864">
        <f>Table2[[#This Row],[Quantity]]*Table2[[#This Row],[Cost]]</f>
        <v>265440</v>
      </c>
      <c r="J864">
        <f>Table2[[#This Row],[Quantity]]*Table2[[#This Row],[Price]]</f>
        <v>582400</v>
      </c>
      <c r="K864">
        <f>IF(Table2[[#This Row],[Quantity]]&lt;1000,0,IF(Table2[[#This Row],[Quantity]]&gt;1000,Table2[[#This Row],[Quantity]]*15%,IF(Table2[[#This Row],[Quantity]]&gt;1500,Table2[[#This Row],[Quantity]]*20%,Table2[[#This Row],[Quantity]]*25%)))</f>
        <v>168</v>
      </c>
      <c r="L864" s="38">
        <f>Table2[[#This Row],[Total Cost]]-Table2[[#This Row],[Discount]]</f>
        <v>265272</v>
      </c>
      <c r="M864" s="38">
        <f>Table2[[#This Row],[Total Revenue ]]-Table2[[#This Row],[Discount Amount]]</f>
        <v>317128</v>
      </c>
      <c r="N864" s="38" t="str">
        <f>IF(Table2[[#This Row],[Profit/Loss]]&gt;0,"Profit","Loss")</f>
        <v>Profit</v>
      </c>
    </row>
    <row r="865" spans="1:14" x14ac:dyDescent="0.25">
      <c r="A865">
        <v>864</v>
      </c>
      <c r="B865" t="s">
        <v>1054</v>
      </c>
      <c r="C865">
        <v>21</v>
      </c>
      <c r="D8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65" t="s">
        <v>190</v>
      </c>
      <c r="F865">
        <v>1975</v>
      </c>
      <c r="G865">
        <v>306</v>
      </c>
      <c r="H865">
        <v>515</v>
      </c>
      <c r="I865">
        <f>Table2[[#This Row],[Quantity]]*Table2[[#This Row],[Cost]]</f>
        <v>604350</v>
      </c>
      <c r="J865">
        <f>Table2[[#This Row],[Quantity]]*Table2[[#This Row],[Price]]</f>
        <v>1017125</v>
      </c>
      <c r="K865">
        <f>IF(Table2[[#This Row],[Quantity]]&lt;1000,0,IF(Table2[[#This Row],[Quantity]]&gt;1000,Table2[[#This Row],[Quantity]]*15%,IF(Table2[[#This Row],[Quantity]]&gt;1500,Table2[[#This Row],[Quantity]]*20%,Table2[[#This Row],[Quantity]]*25%)))</f>
        <v>296.25</v>
      </c>
      <c r="L865" s="38">
        <f>Table2[[#This Row],[Total Cost]]-Table2[[#This Row],[Discount]]</f>
        <v>604053.75</v>
      </c>
      <c r="M865" s="38">
        <f>Table2[[#This Row],[Total Revenue ]]-Table2[[#This Row],[Discount Amount]]</f>
        <v>413071.25</v>
      </c>
      <c r="N865" s="38" t="str">
        <f>IF(Table2[[#This Row],[Profit/Loss]]&gt;0,"Profit","Loss")</f>
        <v>Profit</v>
      </c>
    </row>
    <row r="866" spans="1:14" x14ac:dyDescent="0.25">
      <c r="A866">
        <v>865</v>
      </c>
      <c r="B866" t="s">
        <v>1055</v>
      </c>
      <c r="C866">
        <v>26</v>
      </c>
      <c r="D8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66" t="s">
        <v>190</v>
      </c>
      <c r="F866">
        <v>2229</v>
      </c>
      <c r="G866">
        <v>240</v>
      </c>
      <c r="H866">
        <v>251</v>
      </c>
      <c r="I866">
        <f>Table2[[#This Row],[Quantity]]*Table2[[#This Row],[Cost]]</f>
        <v>534960</v>
      </c>
      <c r="J866">
        <f>Table2[[#This Row],[Quantity]]*Table2[[#This Row],[Price]]</f>
        <v>559479</v>
      </c>
      <c r="K866">
        <f>IF(Table2[[#This Row],[Quantity]]&lt;1000,0,IF(Table2[[#This Row],[Quantity]]&gt;1000,Table2[[#This Row],[Quantity]]*15%,IF(Table2[[#This Row],[Quantity]]&gt;1500,Table2[[#This Row],[Quantity]]*20%,Table2[[#This Row],[Quantity]]*25%)))</f>
        <v>334.34999999999997</v>
      </c>
      <c r="L866" s="38">
        <f>Table2[[#This Row],[Total Cost]]-Table2[[#This Row],[Discount]]</f>
        <v>534625.65</v>
      </c>
      <c r="M866" s="38">
        <f>Table2[[#This Row],[Total Revenue ]]-Table2[[#This Row],[Discount Amount]]</f>
        <v>24853.349999999977</v>
      </c>
      <c r="N866" s="38" t="str">
        <f>IF(Table2[[#This Row],[Profit/Loss]]&gt;0,"Profit","Loss")</f>
        <v>Profit</v>
      </c>
    </row>
    <row r="867" spans="1:14" x14ac:dyDescent="0.25">
      <c r="A867">
        <v>866</v>
      </c>
      <c r="B867" t="s">
        <v>1056</v>
      </c>
      <c r="C867">
        <v>18</v>
      </c>
      <c r="D8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67" t="s">
        <v>190</v>
      </c>
      <c r="F867">
        <v>1871</v>
      </c>
      <c r="G867">
        <v>163</v>
      </c>
      <c r="H867">
        <v>278</v>
      </c>
      <c r="I867">
        <f>Table2[[#This Row],[Quantity]]*Table2[[#This Row],[Cost]]</f>
        <v>304973</v>
      </c>
      <c r="J867">
        <f>Table2[[#This Row],[Quantity]]*Table2[[#This Row],[Price]]</f>
        <v>520138</v>
      </c>
      <c r="K867">
        <f>IF(Table2[[#This Row],[Quantity]]&lt;1000,0,IF(Table2[[#This Row],[Quantity]]&gt;1000,Table2[[#This Row],[Quantity]]*15%,IF(Table2[[#This Row],[Quantity]]&gt;1500,Table2[[#This Row],[Quantity]]*20%,Table2[[#This Row],[Quantity]]*25%)))</f>
        <v>280.64999999999998</v>
      </c>
      <c r="L867" s="38">
        <f>Table2[[#This Row],[Total Cost]]-Table2[[#This Row],[Discount]]</f>
        <v>304692.34999999998</v>
      </c>
      <c r="M867" s="38">
        <f>Table2[[#This Row],[Total Revenue ]]-Table2[[#This Row],[Discount Amount]]</f>
        <v>215445.65000000002</v>
      </c>
      <c r="N867" s="38" t="str">
        <f>IF(Table2[[#This Row],[Profit/Loss]]&gt;0,"Profit","Loss")</f>
        <v>Profit</v>
      </c>
    </row>
    <row r="868" spans="1:14" x14ac:dyDescent="0.25">
      <c r="A868">
        <v>867</v>
      </c>
      <c r="B868" t="s">
        <v>1057</v>
      </c>
      <c r="C868">
        <v>79</v>
      </c>
      <c r="D8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68" t="s">
        <v>192</v>
      </c>
      <c r="F868">
        <v>1464</v>
      </c>
      <c r="G868">
        <v>204</v>
      </c>
      <c r="H868">
        <v>460</v>
      </c>
      <c r="I868">
        <f>Table2[[#This Row],[Quantity]]*Table2[[#This Row],[Cost]]</f>
        <v>298656</v>
      </c>
      <c r="J868">
        <f>Table2[[#This Row],[Quantity]]*Table2[[#This Row],[Price]]</f>
        <v>673440</v>
      </c>
      <c r="K868">
        <f>IF(Table2[[#This Row],[Quantity]]&lt;1000,0,IF(Table2[[#This Row],[Quantity]]&gt;1000,Table2[[#This Row],[Quantity]]*15%,IF(Table2[[#This Row],[Quantity]]&gt;1500,Table2[[#This Row],[Quantity]]*20%,Table2[[#This Row],[Quantity]]*25%)))</f>
        <v>219.6</v>
      </c>
      <c r="L868" s="38">
        <f>Table2[[#This Row],[Total Cost]]-Table2[[#This Row],[Discount]]</f>
        <v>298436.40000000002</v>
      </c>
      <c r="M868" s="38">
        <f>Table2[[#This Row],[Total Revenue ]]-Table2[[#This Row],[Discount Amount]]</f>
        <v>375003.6</v>
      </c>
      <c r="N868" s="38" t="str">
        <f>IF(Table2[[#This Row],[Profit/Loss]]&gt;0,"Profit","Loss")</f>
        <v>Profit</v>
      </c>
    </row>
    <row r="869" spans="1:14" x14ac:dyDescent="0.25">
      <c r="A869">
        <v>868</v>
      </c>
      <c r="B869" t="s">
        <v>1058</v>
      </c>
      <c r="C869">
        <v>19</v>
      </c>
      <c r="D8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69" t="s">
        <v>192</v>
      </c>
      <c r="F869">
        <v>1725</v>
      </c>
      <c r="G869">
        <v>294</v>
      </c>
      <c r="H869">
        <v>333</v>
      </c>
      <c r="I869">
        <f>Table2[[#This Row],[Quantity]]*Table2[[#This Row],[Cost]]</f>
        <v>507150</v>
      </c>
      <c r="J869">
        <f>Table2[[#This Row],[Quantity]]*Table2[[#This Row],[Price]]</f>
        <v>574425</v>
      </c>
      <c r="K869">
        <f>IF(Table2[[#This Row],[Quantity]]&lt;1000,0,IF(Table2[[#This Row],[Quantity]]&gt;1000,Table2[[#This Row],[Quantity]]*15%,IF(Table2[[#This Row],[Quantity]]&gt;1500,Table2[[#This Row],[Quantity]]*20%,Table2[[#This Row],[Quantity]]*25%)))</f>
        <v>258.75</v>
      </c>
      <c r="L869" s="38">
        <f>Table2[[#This Row],[Total Cost]]-Table2[[#This Row],[Discount]]</f>
        <v>506891.25</v>
      </c>
      <c r="M869" s="38">
        <f>Table2[[#This Row],[Total Revenue ]]-Table2[[#This Row],[Discount Amount]]</f>
        <v>67533.75</v>
      </c>
      <c r="N869" s="38" t="str">
        <f>IF(Table2[[#This Row],[Profit/Loss]]&gt;0,"Profit","Loss")</f>
        <v>Profit</v>
      </c>
    </row>
    <row r="870" spans="1:14" x14ac:dyDescent="0.25">
      <c r="A870">
        <v>869</v>
      </c>
      <c r="B870" t="s">
        <v>1059</v>
      </c>
      <c r="C870">
        <v>22</v>
      </c>
      <c r="D8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70" t="s">
        <v>192</v>
      </c>
      <c r="F870">
        <v>2444</v>
      </c>
      <c r="G870">
        <v>178</v>
      </c>
      <c r="H870">
        <v>352</v>
      </c>
      <c r="I870">
        <f>Table2[[#This Row],[Quantity]]*Table2[[#This Row],[Cost]]</f>
        <v>435032</v>
      </c>
      <c r="J870">
        <f>Table2[[#This Row],[Quantity]]*Table2[[#This Row],[Price]]</f>
        <v>860288</v>
      </c>
      <c r="K870">
        <f>IF(Table2[[#This Row],[Quantity]]&lt;1000,0,IF(Table2[[#This Row],[Quantity]]&gt;1000,Table2[[#This Row],[Quantity]]*15%,IF(Table2[[#This Row],[Quantity]]&gt;1500,Table2[[#This Row],[Quantity]]*20%,Table2[[#This Row],[Quantity]]*25%)))</f>
        <v>366.59999999999997</v>
      </c>
      <c r="L870" s="38">
        <f>Table2[[#This Row],[Total Cost]]-Table2[[#This Row],[Discount]]</f>
        <v>434665.4</v>
      </c>
      <c r="M870" s="38">
        <f>Table2[[#This Row],[Total Revenue ]]-Table2[[#This Row],[Discount Amount]]</f>
        <v>425622.6</v>
      </c>
      <c r="N870" s="38" t="str">
        <f>IF(Table2[[#This Row],[Profit/Loss]]&gt;0,"Profit","Loss")</f>
        <v>Profit</v>
      </c>
    </row>
    <row r="871" spans="1:14" x14ac:dyDescent="0.25">
      <c r="A871">
        <v>870</v>
      </c>
      <c r="B871" t="s">
        <v>1060</v>
      </c>
      <c r="C871">
        <v>64</v>
      </c>
      <c r="D8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71" t="s">
        <v>190</v>
      </c>
      <c r="F871">
        <v>2068</v>
      </c>
      <c r="G871">
        <v>294</v>
      </c>
      <c r="H871">
        <v>385</v>
      </c>
      <c r="I871">
        <f>Table2[[#This Row],[Quantity]]*Table2[[#This Row],[Cost]]</f>
        <v>607992</v>
      </c>
      <c r="J871">
        <f>Table2[[#This Row],[Quantity]]*Table2[[#This Row],[Price]]</f>
        <v>796180</v>
      </c>
      <c r="K871">
        <f>IF(Table2[[#This Row],[Quantity]]&lt;1000,0,IF(Table2[[#This Row],[Quantity]]&gt;1000,Table2[[#This Row],[Quantity]]*15%,IF(Table2[[#This Row],[Quantity]]&gt;1500,Table2[[#This Row],[Quantity]]*20%,Table2[[#This Row],[Quantity]]*25%)))</f>
        <v>310.2</v>
      </c>
      <c r="L871" s="38">
        <f>Table2[[#This Row],[Total Cost]]-Table2[[#This Row],[Discount]]</f>
        <v>607681.80000000005</v>
      </c>
      <c r="M871" s="38">
        <f>Table2[[#This Row],[Total Revenue ]]-Table2[[#This Row],[Discount Amount]]</f>
        <v>188498.19999999995</v>
      </c>
      <c r="N871" s="38" t="str">
        <f>IF(Table2[[#This Row],[Profit/Loss]]&gt;0,"Profit","Loss")</f>
        <v>Profit</v>
      </c>
    </row>
    <row r="872" spans="1:14" x14ac:dyDescent="0.25">
      <c r="A872">
        <v>871</v>
      </c>
      <c r="B872" t="s">
        <v>1061</v>
      </c>
      <c r="C872">
        <v>72</v>
      </c>
      <c r="D8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72" t="s">
        <v>190</v>
      </c>
      <c r="F872">
        <v>1588</v>
      </c>
      <c r="G872">
        <v>108</v>
      </c>
      <c r="H872">
        <v>382</v>
      </c>
      <c r="I872">
        <f>Table2[[#This Row],[Quantity]]*Table2[[#This Row],[Cost]]</f>
        <v>171504</v>
      </c>
      <c r="J872">
        <f>Table2[[#This Row],[Quantity]]*Table2[[#This Row],[Price]]</f>
        <v>606616</v>
      </c>
      <c r="K872">
        <f>IF(Table2[[#This Row],[Quantity]]&lt;1000,0,IF(Table2[[#This Row],[Quantity]]&gt;1000,Table2[[#This Row],[Quantity]]*15%,IF(Table2[[#This Row],[Quantity]]&gt;1500,Table2[[#This Row],[Quantity]]*20%,Table2[[#This Row],[Quantity]]*25%)))</f>
        <v>238.2</v>
      </c>
      <c r="L872" s="38">
        <f>Table2[[#This Row],[Total Cost]]-Table2[[#This Row],[Discount]]</f>
        <v>171265.8</v>
      </c>
      <c r="M872" s="38">
        <f>Table2[[#This Row],[Total Revenue ]]-Table2[[#This Row],[Discount Amount]]</f>
        <v>435350.2</v>
      </c>
      <c r="N872" s="38" t="str">
        <f>IF(Table2[[#This Row],[Profit/Loss]]&gt;0,"Profit","Loss")</f>
        <v>Profit</v>
      </c>
    </row>
    <row r="873" spans="1:14" x14ac:dyDescent="0.25">
      <c r="A873">
        <v>872</v>
      </c>
      <c r="B873" t="s">
        <v>1062</v>
      </c>
      <c r="C873">
        <v>31</v>
      </c>
      <c r="D8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73" t="s">
        <v>190</v>
      </c>
      <c r="F873">
        <v>1202</v>
      </c>
      <c r="G873">
        <v>276</v>
      </c>
      <c r="H873">
        <v>364</v>
      </c>
      <c r="I873">
        <f>Table2[[#This Row],[Quantity]]*Table2[[#This Row],[Cost]]</f>
        <v>331752</v>
      </c>
      <c r="J873">
        <f>Table2[[#This Row],[Quantity]]*Table2[[#This Row],[Price]]</f>
        <v>437528</v>
      </c>
      <c r="K873">
        <f>IF(Table2[[#This Row],[Quantity]]&lt;1000,0,IF(Table2[[#This Row],[Quantity]]&gt;1000,Table2[[#This Row],[Quantity]]*15%,IF(Table2[[#This Row],[Quantity]]&gt;1500,Table2[[#This Row],[Quantity]]*20%,Table2[[#This Row],[Quantity]]*25%)))</f>
        <v>180.29999999999998</v>
      </c>
      <c r="L873" s="38">
        <f>Table2[[#This Row],[Total Cost]]-Table2[[#This Row],[Discount]]</f>
        <v>331571.7</v>
      </c>
      <c r="M873" s="38">
        <f>Table2[[#This Row],[Total Revenue ]]-Table2[[#This Row],[Discount Amount]]</f>
        <v>105956.29999999999</v>
      </c>
      <c r="N873" s="38" t="str">
        <f>IF(Table2[[#This Row],[Profit/Loss]]&gt;0,"Profit","Loss")</f>
        <v>Profit</v>
      </c>
    </row>
    <row r="874" spans="1:14" x14ac:dyDescent="0.25">
      <c r="A874">
        <v>873</v>
      </c>
      <c r="B874" t="s">
        <v>1063</v>
      </c>
      <c r="C874">
        <v>43</v>
      </c>
      <c r="D8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74" t="s">
        <v>192</v>
      </c>
      <c r="F874">
        <v>2352</v>
      </c>
      <c r="G874">
        <v>257</v>
      </c>
      <c r="H874">
        <v>532</v>
      </c>
      <c r="I874">
        <f>Table2[[#This Row],[Quantity]]*Table2[[#This Row],[Cost]]</f>
        <v>604464</v>
      </c>
      <c r="J874">
        <f>Table2[[#This Row],[Quantity]]*Table2[[#This Row],[Price]]</f>
        <v>1251264</v>
      </c>
      <c r="K874">
        <f>IF(Table2[[#This Row],[Quantity]]&lt;1000,0,IF(Table2[[#This Row],[Quantity]]&gt;1000,Table2[[#This Row],[Quantity]]*15%,IF(Table2[[#This Row],[Quantity]]&gt;1500,Table2[[#This Row],[Quantity]]*20%,Table2[[#This Row],[Quantity]]*25%)))</f>
        <v>352.8</v>
      </c>
      <c r="L874" s="38">
        <f>Table2[[#This Row],[Total Cost]]-Table2[[#This Row],[Discount]]</f>
        <v>604111.19999999995</v>
      </c>
      <c r="M874" s="38">
        <f>Table2[[#This Row],[Total Revenue ]]-Table2[[#This Row],[Discount Amount]]</f>
        <v>647152.80000000005</v>
      </c>
      <c r="N874" s="38" t="str">
        <f>IF(Table2[[#This Row],[Profit/Loss]]&gt;0,"Profit","Loss")</f>
        <v>Profit</v>
      </c>
    </row>
    <row r="875" spans="1:14" x14ac:dyDescent="0.25">
      <c r="A875">
        <v>874</v>
      </c>
      <c r="B875" t="s">
        <v>1064</v>
      </c>
      <c r="C875">
        <v>45</v>
      </c>
      <c r="D8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75" t="s">
        <v>190</v>
      </c>
      <c r="F875">
        <v>2109</v>
      </c>
      <c r="G875">
        <v>229</v>
      </c>
      <c r="H875">
        <v>366</v>
      </c>
      <c r="I875">
        <f>Table2[[#This Row],[Quantity]]*Table2[[#This Row],[Cost]]</f>
        <v>482961</v>
      </c>
      <c r="J875">
        <f>Table2[[#This Row],[Quantity]]*Table2[[#This Row],[Price]]</f>
        <v>771894</v>
      </c>
      <c r="K875">
        <f>IF(Table2[[#This Row],[Quantity]]&lt;1000,0,IF(Table2[[#This Row],[Quantity]]&gt;1000,Table2[[#This Row],[Quantity]]*15%,IF(Table2[[#This Row],[Quantity]]&gt;1500,Table2[[#This Row],[Quantity]]*20%,Table2[[#This Row],[Quantity]]*25%)))</f>
        <v>316.34999999999997</v>
      </c>
      <c r="L875" s="38">
        <f>Table2[[#This Row],[Total Cost]]-Table2[[#This Row],[Discount]]</f>
        <v>482644.65</v>
      </c>
      <c r="M875" s="38">
        <f>Table2[[#This Row],[Total Revenue ]]-Table2[[#This Row],[Discount Amount]]</f>
        <v>289249.34999999998</v>
      </c>
      <c r="N875" s="38" t="str">
        <f>IF(Table2[[#This Row],[Profit/Loss]]&gt;0,"Profit","Loss")</f>
        <v>Profit</v>
      </c>
    </row>
    <row r="876" spans="1:14" x14ac:dyDescent="0.25">
      <c r="A876">
        <v>875</v>
      </c>
      <c r="B876" t="s">
        <v>1065</v>
      </c>
      <c r="C876">
        <v>39</v>
      </c>
      <c r="D8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76" t="s">
        <v>192</v>
      </c>
      <c r="F876">
        <v>2447</v>
      </c>
      <c r="G876">
        <v>293</v>
      </c>
      <c r="H876">
        <v>258</v>
      </c>
      <c r="I876">
        <f>Table2[[#This Row],[Quantity]]*Table2[[#This Row],[Cost]]</f>
        <v>716971</v>
      </c>
      <c r="J876">
        <f>Table2[[#This Row],[Quantity]]*Table2[[#This Row],[Price]]</f>
        <v>631326</v>
      </c>
      <c r="K876">
        <f>IF(Table2[[#This Row],[Quantity]]&lt;1000,0,IF(Table2[[#This Row],[Quantity]]&gt;1000,Table2[[#This Row],[Quantity]]*15%,IF(Table2[[#This Row],[Quantity]]&gt;1500,Table2[[#This Row],[Quantity]]*20%,Table2[[#This Row],[Quantity]]*25%)))</f>
        <v>367.05</v>
      </c>
      <c r="L876" s="38">
        <f>Table2[[#This Row],[Total Cost]]-Table2[[#This Row],[Discount]]</f>
        <v>716603.95</v>
      </c>
      <c r="M876" s="38">
        <f>Table2[[#This Row],[Total Revenue ]]-Table2[[#This Row],[Discount Amount]]</f>
        <v>-85277.949999999953</v>
      </c>
      <c r="N876" s="38" t="str">
        <f>IF(Table2[[#This Row],[Profit/Loss]]&gt;0,"Profit","Loss")</f>
        <v>Loss</v>
      </c>
    </row>
    <row r="877" spans="1:14" x14ac:dyDescent="0.25">
      <c r="A877">
        <v>876</v>
      </c>
      <c r="B877" t="s">
        <v>1066</v>
      </c>
      <c r="C877">
        <v>66</v>
      </c>
      <c r="D8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77" t="s">
        <v>192</v>
      </c>
      <c r="F877">
        <v>1542</v>
      </c>
      <c r="G877">
        <v>256</v>
      </c>
      <c r="H877">
        <v>458</v>
      </c>
      <c r="I877">
        <f>Table2[[#This Row],[Quantity]]*Table2[[#This Row],[Cost]]</f>
        <v>394752</v>
      </c>
      <c r="J877">
        <f>Table2[[#This Row],[Quantity]]*Table2[[#This Row],[Price]]</f>
        <v>706236</v>
      </c>
      <c r="K877">
        <f>IF(Table2[[#This Row],[Quantity]]&lt;1000,0,IF(Table2[[#This Row],[Quantity]]&gt;1000,Table2[[#This Row],[Quantity]]*15%,IF(Table2[[#This Row],[Quantity]]&gt;1500,Table2[[#This Row],[Quantity]]*20%,Table2[[#This Row],[Quantity]]*25%)))</f>
        <v>231.29999999999998</v>
      </c>
      <c r="L877" s="38">
        <f>Table2[[#This Row],[Total Cost]]-Table2[[#This Row],[Discount]]</f>
        <v>394520.7</v>
      </c>
      <c r="M877" s="38">
        <f>Table2[[#This Row],[Total Revenue ]]-Table2[[#This Row],[Discount Amount]]</f>
        <v>311715.3</v>
      </c>
      <c r="N877" s="38" t="str">
        <f>IF(Table2[[#This Row],[Profit/Loss]]&gt;0,"Profit","Loss")</f>
        <v>Profit</v>
      </c>
    </row>
    <row r="878" spans="1:14" x14ac:dyDescent="0.25">
      <c r="A878">
        <v>877</v>
      </c>
      <c r="B878" t="s">
        <v>1067</v>
      </c>
      <c r="C878">
        <v>56</v>
      </c>
      <c r="D8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78" t="s">
        <v>192</v>
      </c>
      <c r="F878">
        <v>1483</v>
      </c>
      <c r="G878">
        <v>121</v>
      </c>
      <c r="H878">
        <v>273</v>
      </c>
      <c r="I878">
        <f>Table2[[#This Row],[Quantity]]*Table2[[#This Row],[Cost]]</f>
        <v>179443</v>
      </c>
      <c r="J878">
        <f>Table2[[#This Row],[Quantity]]*Table2[[#This Row],[Price]]</f>
        <v>404859</v>
      </c>
      <c r="K878">
        <f>IF(Table2[[#This Row],[Quantity]]&lt;1000,0,IF(Table2[[#This Row],[Quantity]]&gt;1000,Table2[[#This Row],[Quantity]]*15%,IF(Table2[[#This Row],[Quantity]]&gt;1500,Table2[[#This Row],[Quantity]]*20%,Table2[[#This Row],[Quantity]]*25%)))</f>
        <v>222.45</v>
      </c>
      <c r="L878" s="38">
        <f>Table2[[#This Row],[Total Cost]]-Table2[[#This Row],[Discount]]</f>
        <v>179220.55</v>
      </c>
      <c r="M878" s="38">
        <f>Table2[[#This Row],[Total Revenue ]]-Table2[[#This Row],[Discount Amount]]</f>
        <v>225638.45</v>
      </c>
      <c r="N878" s="38" t="str">
        <f>IF(Table2[[#This Row],[Profit/Loss]]&gt;0,"Profit","Loss")</f>
        <v>Profit</v>
      </c>
    </row>
    <row r="879" spans="1:14" x14ac:dyDescent="0.25">
      <c r="A879">
        <v>878</v>
      </c>
      <c r="B879" t="s">
        <v>1068</v>
      </c>
      <c r="C879">
        <v>75</v>
      </c>
      <c r="D8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79" t="s">
        <v>190</v>
      </c>
      <c r="F879">
        <v>1505</v>
      </c>
      <c r="G879">
        <v>127</v>
      </c>
      <c r="H879">
        <v>424</v>
      </c>
      <c r="I879">
        <f>Table2[[#This Row],[Quantity]]*Table2[[#This Row],[Cost]]</f>
        <v>191135</v>
      </c>
      <c r="J879">
        <f>Table2[[#This Row],[Quantity]]*Table2[[#This Row],[Price]]</f>
        <v>638120</v>
      </c>
      <c r="K879">
        <f>IF(Table2[[#This Row],[Quantity]]&lt;1000,0,IF(Table2[[#This Row],[Quantity]]&gt;1000,Table2[[#This Row],[Quantity]]*15%,IF(Table2[[#This Row],[Quantity]]&gt;1500,Table2[[#This Row],[Quantity]]*20%,Table2[[#This Row],[Quantity]]*25%)))</f>
        <v>225.75</v>
      </c>
      <c r="L879" s="38">
        <f>Table2[[#This Row],[Total Cost]]-Table2[[#This Row],[Discount]]</f>
        <v>190909.25</v>
      </c>
      <c r="M879" s="38">
        <f>Table2[[#This Row],[Total Revenue ]]-Table2[[#This Row],[Discount Amount]]</f>
        <v>447210.75</v>
      </c>
      <c r="N879" s="38" t="str">
        <f>IF(Table2[[#This Row],[Profit/Loss]]&gt;0,"Profit","Loss")</f>
        <v>Profit</v>
      </c>
    </row>
    <row r="880" spans="1:14" x14ac:dyDescent="0.25">
      <c r="A880">
        <v>879</v>
      </c>
      <c r="B880" t="s">
        <v>1069</v>
      </c>
      <c r="C880">
        <v>21</v>
      </c>
      <c r="D8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80" t="s">
        <v>192</v>
      </c>
      <c r="F880">
        <v>2402</v>
      </c>
      <c r="G880">
        <v>186</v>
      </c>
      <c r="H880">
        <v>212</v>
      </c>
      <c r="I880">
        <f>Table2[[#This Row],[Quantity]]*Table2[[#This Row],[Cost]]</f>
        <v>446772</v>
      </c>
      <c r="J880">
        <f>Table2[[#This Row],[Quantity]]*Table2[[#This Row],[Price]]</f>
        <v>509224</v>
      </c>
      <c r="K880">
        <f>IF(Table2[[#This Row],[Quantity]]&lt;1000,0,IF(Table2[[#This Row],[Quantity]]&gt;1000,Table2[[#This Row],[Quantity]]*15%,IF(Table2[[#This Row],[Quantity]]&gt;1500,Table2[[#This Row],[Quantity]]*20%,Table2[[#This Row],[Quantity]]*25%)))</f>
        <v>360.3</v>
      </c>
      <c r="L880" s="38">
        <f>Table2[[#This Row],[Total Cost]]-Table2[[#This Row],[Discount]]</f>
        <v>446411.7</v>
      </c>
      <c r="M880" s="38">
        <f>Table2[[#This Row],[Total Revenue ]]-Table2[[#This Row],[Discount Amount]]</f>
        <v>62812.299999999988</v>
      </c>
      <c r="N880" s="38" t="str">
        <f>IF(Table2[[#This Row],[Profit/Loss]]&gt;0,"Profit","Loss")</f>
        <v>Profit</v>
      </c>
    </row>
    <row r="881" spans="1:14" x14ac:dyDescent="0.25">
      <c r="A881">
        <v>880</v>
      </c>
      <c r="B881" t="s">
        <v>1070</v>
      </c>
      <c r="C881">
        <v>82</v>
      </c>
      <c r="D8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81" t="s">
        <v>192</v>
      </c>
      <c r="F881">
        <v>1206</v>
      </c>
      <c r="G881">
        <v>257</v>
      </c>
      <c r="H881">
        <v>504</v>
      </c>
      <c r="I881">
        <f>Table2[[#This Row],[Quantity]]*Table2[[#This Row],[Cost]]</f>
        <v>309942</v>
      </c>
      <c r="J881">
        <f>Table2[[#This Row],[Quantity]]*Table2[[#This Row],[Price]]</f>
        <v>607824</v>
      </c>
      <c r="K881">
        <f>IF(Table2[[#This Row],[Quantity]]&lt;1000,0,IF(Table2[[#This Row],[Quantity]]&gt;1000,Table2[[#This Row],[Quantity]]*15%,IF(Table2[[#This Row],[Quantity]]&gt;1500,Table2[[#This Row],[Quantity]]*20%,Table2[[#This Row],[Quantity]]*25%)))</f>
        <v>180.9</v>
      </c>
      <c r="L881" s="38">
        <f>Table2[[#This Row],[Total Cost]]-Table2[[#This Row],[Discount]]</f>
        <v>309761.09999999998</v>
      </c>
      <c r="M881" s="38">
        <f>Table2[[#This Row],[Total Revenue ]]-Table2[[#This Row],[Discount Amount]]</f>
        <v>298062.90000000002</v>
      </c>
      <c r="N881" s="38" t="str">
        <f>IF(Table2[[#This Row],[Profit/Loss]]&gt;0,"Profit","Loss")</f>
        <v>Profit</v>
      </c>
    </row>
    <row r="882" spans="1:14" x14ac:dyDescent="0.25">
      <c r="A882">
        <v>881</v>
      </c>
      <c r="B882" t="s">
        <v>1071</v>
      </c>
      <c r="C882">
        <v>27</v>
      </c>
      <c r="D8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82" t="s">
        <v>190</v>
      </c>
      <c r="F882">
        <v>1173</v>
      </c>
      <c r="G882">
        <v>183</v>
      </c>
      <c r="H882">
        <v>397</v>
      </c>
      <c r="I882">
        <f>Table2[[#This Row],[Quantity]]*Table2[[#This Row],[Cost]]</f>
        <v>214659</v>
      </c>
      <c r="J882">
        <f>Table2[[#This Row],[Quantity]]*Table2[[#This Row],[Price]]</f>
        <v>465681</v>
      </c>
      <c r="K882">
        <f>IF(Table2[[#This Row],[Quantity]]&lt;1000,0,IF(Table2[[#This Row],[Quantity]]&gt;1000,Table2[[#This Row],[Quantity]]*15%,IF(Table2[[#This Row],[Quantity]]&gt;1500,Table2[[#This Row],[Quantity]]*20%,Table2[[#This Row],[Quantity]]*25%)))</f>
        <v>175.95</v>
      </c>
      <c r="L882" s="38">
        <f>Table2[[#This Row],[Total Cost]]-Table2[[#This Row],[Discount]]</f>
        <v>214483.05</v>
      </c>
      <c r="M882" s="38">
        <f>Table2[[#This Row],[Total Revenue ]]-Table2[[#This Row],[Discount Amount]]</f>
        <v>251197.95</v>
      </c>
      <c r="N882" s="38" t="str">
        <f>IF(Table2[[#This Row],[Profit/Loss]]&gt;0,"Profit","Loss")</f>
        <v>Profit</v>
      </c>
    </row>
    <row r="883" spans="1:14" x14ac:dyDescent="0.25">
      <c r="A883">
        <v>882</v>
      </c>
      <c r="B883" t="s">
        <v>1072</v>
      </c>
      <c r="C883">
        <v>77</v>
      </c>
      <c r="D8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83" t="s">
        <v>190</v>
      </c>
      <c r="F883">
        <v>2368</v>
      </c>
      <c r="G883">
        <v>115</v>
      </c>
      <c r="H883">
        <v>510</v>
      </c>
      <c r="I883">
        <f>Table2[[#This Row],[Quantity]]*Table2[[#This Row],[Cost]]</f>
        <v>272320</v>
      </c>
      <c r="J883">
        <f>Table2[[#This Row],[Quantity]]*Table2[[#This Row],[Price]]</f>
        <v>1207680</v>
      </c>
      <c r="K883">
        <f>IF(Table2[[#This Row],[Quantity]]&lt;1000,0,IF(Table2[[#This Row],[Quantity]]&gt;1000,Table2[[#This Row],[Quantity]]*15%,IF(Table2[[#This Row],[Quantity]]&gt;1500,Table2[[#This Row],[Quantity]]*20%,Table2[[#This Row],[Quantity]]*25%)))</f>
        <v>355.2</v>
      </c>
      <c r="L883" s="38">
        <f>Table2[[#This Row],[Total Cost]]-Table2[[#This Row],[Discount]]</f>
        <v>271964.79999999999</v>
      </c>
      <c r="M883" s="38">
        <f>Table2[[#This Row],[Total Revenue ]]-Table2[[#This Row],[Discount Amount]]</f>
        <v>935715.2</v>
      </c>
      <c r="N883" s="38" t="str">
        <f>IF(Table2[[#This Row],[Profit/Loss]]&gt;0,"Profit","Loss")</f>
        <v>Profit</v>
      </c>
    </row>
    <row r="884" spans="1:14" x14ac:dyDescent="0.25">
      <c r="A884">
        <v>883</v>
      </c>
      <c r="B884" t="s">
        <v>1073</v>
      </c>
      <c r="C884">
        <v>44</v>
      </c>
      <c r="D8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884" t="s">
        <v>190</v>
      </c>
      <c r="F884">
        <v>1707</v>
      </c>
      <c r="G884">
        <v>270</v>
      </c>
      <c r="H884">
        <v>236</v>
      </c>
      <c r="I884">
        <f>Table2[[#This Row],[Quantity]]*Table2[[#This Row],[Cost]]</f>
        <v>460890</v>
      </c>
      <c r="J884">
        <f>Table2[[#This Row],[Quantity]]*Table2[[#This Row],[Price]]</f>
        <v>402852</v>
      </c>
      <c r="K884">
        <f>IF(Table2[[#This Row],[Quantity]]&lt;1000,0,IF(Table2[[#This Row],[Quantity]]&gt;1000,Table2[[#This Row],[Quantity]]*15%,IF(Table2[[#This Row],[Quantity]]&gt;1500,Table2[[#This Row],[Quantity]]*20%,Table2[[#This Row],[Quantity]]*25%)))</f>
        <v>256.05</v>
      </c>
      <c r="L884" s="38">
        <f>Table2[[#This Row],[Total Cost]]-Table2[[#This Row],[Discount]]</f>
        <v>460633.95</v>
      </c>
      <c r="M884" s="38">
        <f>Table2[[#This Row],[Total Revenue ]]-Table2[[#This Row],[Discount Amount]]</f>
        <v>-57781.950000000012</v>
      </c>
      <c r="N884" s="38" t="str">
        <f>IF(Table2[[#This Row],[Profit/Loss]]&gt;0,"Profit","Loss")</f>
        <v>Loss</v>
      </c>
    </row>
    <row r="885" spans="1:14" x14ac:dyDescent="0.25">
      <c r="A885">
        <v>884</v>
      </c>
      <c r="B885" t="s">
        <v>1074</v>
      </c>
      <c r="C885">
        <v>84</v>
      </c>
      <c r="D8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85" t="s">
        <v>190</v>
      </c>
      <c r="F885">
        <v>2277</v>
      </c>
      <c r="G885">
        <v>376</v>
      </c>
      <c r="H885">
        <v>226</v>
      </c>
      <c r="I885">
        <f>Table2[[#This Row],[Quantity]]*Table2[[#This Row],[Cost]]</f>
        <v>856152</v>
      </c>
      <c r="J885">
        <f>Table2[[#This Row],[Quantity]]*Table2[[#This Row],[Price]]</f>
        <v>514602</v>
      </c>
      <c r="K885">
        <f>IF(Table2[[#This Row],[Quantity]]&lt;1000,0,IF(Table2[[#This Row],[Quantity]]&gt;1000,Table2[[#This Row],[Quantity]]*15%,IF(Table2[[#This Row],[Quantity]]&gt;1500,Table2[[#This Row],[Quantity]]*20%,Table2[[#This Row],[Quantity]]*25%)))</f>
        <v>341.55</v>
      </c>
      <c r="L885" s="38">
        <f>Table2[[#This Row],[Total Cost]]-Table2[[#This Row],[Discount]]</f>
        <v>855810.45</v>
      </c>
      <c r="M885" s="38">
        <f>Table2[[#This Row],[Total Revenue ]]-Table2[[#This Row],[Discount Amount]]</f>
        <v>-341208.44999999995</v>
      </c>
      <c r="N885" s="38" t="str">
        <f>IF(Table2[[#This Row],[Profit/Loss]]&gt;0,"Profit","Loss")</f>
        <v>Loss</v>
      </c>
    </row>
    <row r="886" spans="1:14" x14ac:dyDescent="0.25">
      <c r="A886">
        <v>885</v>
      </c>
      <c r="B886" t="s">
        <v>1075</v>
      </c>
      <c r="C886">
        <v>63</v>
      </c>
      <c r="D8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86" t="s">
        <v>192</v>
      </c>
      <c r="F886">
        <v>1469</v>
      </c>
      <c r="G886">
        <v>190</v>
      </c>
      <c r="H886">
        <v>348</v>
      </c>
      <c r="I886">
        <f>Table2[[#This Row],[Quantity]]*Table2[[#This Row],[Cost]]</f>
        <v>279110</v>
      </c>
      <c r="J886">
        <f>Table2[[#This Row],[Quantity]]*Table2[[#This Row],[Price]]</f>
        <v>511212</v>
      </c>
      <c r="K886">
        <f>IF(Table2[[#This Row],[Quantity]]&lt;1000,0,IF(Table2[[#This Row],[Quantity]]&gt;1000,Table2[[#This Row],[Quantity]]*15%,IF(Table2[[#This Row],[Quantity]]&gt;1500,Table2[[#This Row],[Quantity]]*20%,Table2[[#This Row],[Quantity]]*25%)))</f>
        <v>220.35</v>
      </c>
      <c r="L886" s="38">
        <f>Table2[[#This Row],[Total Cost]]-Table2[[#This Row],[Discount]]</f>
        <v>278889.65000000002</v>
      </c>
      <c r="M886" s="38">
        <f>Table2[[#This Row],[Total Revenue ]]-Table2[[#This Row],[Discount Amount]]</f>
        <v>232322.34999999998</v>
      </c>
      <c r="N886" s="38" t="str">
        <f>IF(Table2[[#This Row],[Profit/Loss]]&gt;0,"Profit","Loss")</f>
        <v>Profit</v>
      </c>
    </row>
    <row r="887" spans="1:14" x14ac:dyDescent="0.25">
      <c r="A887">
        <v>886</v>
      </c>
      <c r="B887" t="s">
        <v>1076</v>
      </c>
      <c r="C887">
        <v>20</v>
      </c>
      <c r="D8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87" t="s">
        <v>192</v>
      </c>
      <c r="F887">
        <v>1029</v>
      </c>
      <c r="G887">
        <v>312</v>
      </c>
      <c r="H887">
        <v>477</v>
      </c>
      <c r="I887">
        <f>Table2[[#This Row],[Quantity]]*Table2[[#This Row],[Cost]]</f>
        <v>321048</v>
      </c>
      <c r="J887">
        <f>Table2[[#This Row],[Quantity]]*Table2[[#This Row],[Price]]</f>
        <v>490833</v>
      </c>
      <c r="K887">
        <f>IF(Table2[[#This Row],[Quantity]]&lt;1000,0,IF(Table2[[#This Row],[Quantity]]&gt;1000,Table2[[#This Row],[Quantity]]*15%,IF(Table2[[#This Row],[Quantity]]&gt;1500,Table2[[#This Row],[Quantity]]*20%,Table2[[#This Row],[Quantity]]*25%)))</f>
        <v>154.35</v>
      </c>
      <c r="L887" s="38">
        <f>Table2[[#This Row],[Total Cost]]-Table2[[#This Row],[Discount]]</f>
        <v>320893.65000000002</v>
      </c>
      <c r="M887" s="38">
        <f>Table2[[#This Row],[Total Revenue ]]-Table2[[#This Row],[Discount Amount]]</f>
        <v>169939.34999999998</v>
      </c>
      <c r="N887" s="38" t="str">
        <f>IF(Table2[[#This Row],[Profit/Loss]]&gt;0,"Profit","Loss")</f>
        <v>Profit</v>
      </c>
    </row>
    <row r="888" spans="1:14" x14ac:dyDescent="0.25">
      <c r="A888">
        <v>887</v>
      </c>
      <c r="B888" t="s">
        <v>1077</v>
      </c>
      <c r="C888">
        <v>19</v>
      </c>
      <c r="D8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88" t="s">
        <v>190</v>
      </c>
      <c r="F888">
        <v>1951</v>
      </c>
      <c r="G888">
        <v>111</v>
      </c>
      <c r="H888">
        <v>335</v>
      </c>
      <c r="I888">
        <f>Table2[[#This Row],[Quantity]]*Table2[[#This Row],[Cost]]</f>
        <v>216561</v>
      </c>
      <c r="J888">
        <f>Table2[[#This Row],[Quantity]]*Table2[[#This Row],[Price]]</f>
        <v>653585</v>
      </c>
      <c r="K888">
        <f>IF(Table2[[#This Row],[Quantity]]&lt;1000,0,IF(Table2[[#This Row],[Quantity]]&gt;1000,Table2[[#This Row],[Quantity]]*15%,IF(Table2[[#This Row],[Quantity]]&gt;1500,Table2[[#This Row],[Quantity]]*20%,Table2[[#This Row],[Quantity]]*25%)))</f>
        <v>292.64999999999998</v>
      </c>
      <c r="L888" s="38">
        <f>Table2[[#This Row],[Total Cost]]-Table2[[#This Row],[Discount]]</f>
        <v>216268.35</v>
      </c>
      <c r="M888" s="38">
        <f>Table2[[#This Row],[Total Revenue ]]-Table2[[#This Row],[Discount Amount]]</f>
        <v>437316.65</v>
      </c>
      <c r="N888" s="38" t="str">
        <f>IF(Table2[[#This Row],[Profit/Loss]]&gt;0,"Profit","Loss")</f>
        <v>Profit</v>
      </c>
    </row>
    <row r="889" spans="1:14" x14ac:dyDescent="0.25">
      <c r="A889">
        <v>888</v>
      </c>
      <c r="B889" t="s">
        <v>1078</v>
      </c>
      <c r="C889">
        <v>62</v>
      </c>
      <c r="D8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889" t="s">
        <v>192</v>
      </c>
      <c r="F889">
        <v>1190</v>
      </c>
      <c r="G889">
        <v>266</v>
      </c>
      <c r="H889">
        <v>377</v>
      </c>
      <c r="I889">
        <f>Table2[[#This Row],[Quantity]]*Table2[[#This Row],[Cost]]</f>
        <v>316540</v>
      </c>
      <c r="J889">
        <f>Table2[[#This Row],[Quantity]]*Table2[[#This Row],[Price]]</f>
        <v>448630</v>
      </c>
      <c r="K889">
        <f>IF(Table2[[#This Row],[Quantity]]&lt;1000,0,IF(Table2[[#This Row],[Quantity]]&gt;1000,Table2[[#This Row],[Quantity]]*15%,IF(Table2[[#This Row],[Quantity]]&gt;1500,Table2[[#This Row],[Quantity]]*20%,Table2[[#This Row],[Quantity]]*25%)))</f>
        <v>178.5</v>
      </c>
      <c r="L889" s="38">
        <f>Table2[[#This Row],[Total Cost]]-Table2[[#This Row],[Discount]]</f>
        <v>316361.5</v>
      </c>
      <c r="M889" s="38">
        <f>Table2[[#This Row],[Total Revenue ]]-Table2[[#This Row],[Discount Amount]]</f>
        <v>132268.5</v>
      </c>
      <c r="N889" s="38" t="str">
        <f>IF(Table2[[#This Row],[Profit/Loss]]&gt;0,"Profit","Loss")</f>
        <v>Profit</v>
      </c>
    </row>
    <row r="890" spans="1:14" x14ac:dyDescent="0.25">
      <c r="A890">
        <v>889</v>
      </c>
      <c r="B890" t="s">
        <v>1079</v>
      </c>
      <c r="C890">
        <v>15</v>
      </c>
      <c r="D8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90" t="s">
        <v>192</v>
      </c>
      <c r="F890">
        <v>1514</v>
      </c>
      <c r="G890">
        <v>294</v>
      </c>
      <c r="H890">
        <v>203</v>
      </c>
      <c r="I890">
        <f>Table2[[#This Row],[Quantity]]*Table2[[#This Row],[Cost]]</f>
        <v>445116</v>
      </c>
      <c r="J890">
        <f>Table2[[#This Row],[Quantity]]*Table2[[#This Row],[Price]]</f>
        <v>307342</v>
      </c>
      <c r="K890">
        <f>IF(Table2[[#This Row],[Quantity]]&lt;1000,0,IF(Table2[[#This Row],[Quantity]]&gt;1000,Table2[[#This Row],[Quantity]]*15%,IF(Table2[[#This Row],[Quantity]]&gt;1500,Table2[[#This Row],[Quantity]]*20%,Table2[[#This Row],[Quantity]]*25%)))</f>
        <v>227.1</v>
      </c>
      <c r="L890" s="38">
        <f>Table2[[#This Row],[Total Cost]]-Table2[[#This Row],[Discount]]</f>
        <v>444888.9</v>
      </c>
      <c r="M890" s="38">
        <f>Table2[[#This Row],[Total Revenue ]]-Table2[[#This Row],[Discount Amount]]</f>
        <v>-137546.90000000002</v>
      </c>
      <c r="N890" s="38" t="str">
        <f>IF(Table2[[#This Row],[Profit/Loss]]&gt;0,"Profit","Loss")</f>
        <v>Loss</v>
      </c>
    </row>
    <row r="891" spans="1:14" x14ac:dyDescent="0.25">
      <c r="A891">
        <v>890</v>
      </c>
      <c r="B891" t="s">
        <v>1080</v>
      </c>
      <c r="C891">
        <v>54</v>
      </c>
      <c r="D8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91" t="s">
        <v>192</v>
      </c>
      <c r="F891">
        <v>1084</v>
      </c>
      <c r="G891">
        <v>269</v>
      </c>
      <c r="H891">
        <v>539</v>
      </c>
      <c r="I891">
        <f>Table2[[#This Row],[Quantity]]*Table2[[#This Row],[Cost]]</f>
        <v>291596</v>
      </c>
      <c r="J891">
        <f>Table2[[#This Row],[Quantity]]*Table2[[#This Row],[Price]]</f>
        <v>584276</v>
      </c>
      <c r="K891">
        <f>IF(Table2[[#This Row],[Quantity]]&lt;1000,0,IF(Table2[[#This Row],[Quantity]]&gt;1000,Table2[[#This Row],[Quantity]]*15%,IF(Table2[[#This Row],[Quantity]]&gt;1500,Table2[[#This Row],[Quantity]]*20%,Table2[[#This Row],[Quantity]]*25%)))</f>
        <v>162.6</v>
      </c>
      <c r="L891" s="38">
        <f>Table2[[#This Row],[Total Cost]]-Table2[[#This Row],[Discount]]</f>
        <v>291433.40000000002</v>
      </c>
      <c r="M891" s="38">
        <f>Table2[[#This Row],[Total Revenue ]]-Table2[[#This Row],[Discount Amount]]</f>
        <v>292842.59999999998</v>
      </c>
      <c r="N891" s="38" t="str">
        <f>IF(Table2[[#This Row],[Profit/Loss]]&gt;0,"Profit","Loss")</f>
        <v>Profit</v>
      </c>
    </row>
    <row r="892" spans="1:14" x14ac:dyDescent="0.25">
      <c r="A892">
        <v>891</v>
      </c>
      <c r="B892" t="s">
        <v>1081</v>
      </c>
      <c r="C892">
        <v>78</v>
      </c>
      <c r="D8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92" t="s">
        <v>192</v>
      </c>
      <c r="F892">
        <v>2393</v>
      </c>
      <c r="G892">
        <v>328</v>
      </c>
      <c r="H892">
        <v>278</v>
      </c>
      <c r="I892">
        <f>Table2[[#This Row],[Quantity]]*Table2[[#This Row],[Cost]]</f>
        <v>784904</v>
      </c>
      <c r="J892">
        <f>Table2[[#This Row],[Quantity]]*Table2[[#This Row],[Price]]</f>
        <v>665254</v>
      </c>
      <c r="K892">
        <f>IF(Table2[[#This Row],[Quantity]]&lt;1000,0,IF(Table2[[#This Row],[Quantity]]&gt;1000,Table2[[#This Row],[Quantity]]*15%,IF(Table2[[#This Row],[Quantity]]&gt;1500,Table2[[#This Row],[Quantity]]*20%,Table2[[#This Row],[Quantity]]*25%)))</f>
        <v>358.95</v>
      </c>
      <c r="L892" s="38">
        <f>Table2[[#This Row],[Total Cost]]-Table2[[#This Row],[Discount]]</f>
        <v>784545.05</v>
      </c>
      <c r="M892" s="38">
        <f>Table2[[#This Row],[Total Revenue ]]-Table2[[#This Row],[Discount Amount]]</f>
        <v>-119291.05000000005</v>
      </c>
      <c r="N892" s="38" t="str">
        <f>IF(Table2[[#This Row],[Profit/Loss]]&gt;0,"Profit","Loss")</f>
        <v>Loss</v>
      </c>
    </row>
    <row r="893" spans="1:14" x14ac:dyDescent="0.25">
      <c r="A893">
        <v>892</v>
      </c>
      <c r="B893" t="s">
        <v>1082</v>
      </c>
      <c r="C893">
        <v>84</v>
      </c>
      <c r="D8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93" t="s">
        <v>190</v>
      </c>
      <c r="F893">
        <v>1113</v>
      </c>
      <c r="G893">
        <v>258</v>
      </c>
      <c r="H893">
        <v>476</v>
      </c>
      <c r="I893">
        <f>Table2[[#This Row],[Quantity]]*Table2[[#This Row],[Cost]]</f>
        <v>287154</v>
      </c>
      <c r="J893">
        <f>Table2[[#This Row],[Quantity]]*Table2[[#This Row],[Price]]</f>
        <v>529788</v>
      </c>
      <c r="K893">
        <f>IF(Table2[[#This Row],[Quantity]]&lt;1000,0,IF(Table2[[#This Row],[Quantity]]&gt;1000,Table2[[#This Row],[Quantity]]*15%,IF(Table2[[#This Row],[Quantity]]&gt;1500,Table2[[#This Row],[Quantity]]*20%,Table2[[#This Row],[Quantity]]*25%)))</f>
        <v>166.95</v>
      </c>
      <c r="L893" s="38">
        <f>Table2[[#This Row],[Total Cost]]-Table2[[#This Row],[Discount]]</f>
        <v>286987.05</v>
      </c>
      <c r="M893" s="38">
        <f>Table2[[#This Row],[Total Revenue ]]-Table2[[#This Row],[Discount Amount]]</f>
        <v>242800.95</v>
      </c>
      <c r="N893" s="38" t="str">
        <f>IF(Table2[[#This Row],[Profit/Loss]]&gt;0,"Profit","Loss")</f>
        <v>Profit</v>
      </c>
    </row>
    <row r="894" spans="1:14" x14ac:dyDescent="0.25">
      <c r="A894">
        <v>893</v>
      </c>
      <c r="B894" t="s">
        <v>1083</v>
      </c>
      <c r="C894">
        <v>19</v>
      </c>
      <c r="D8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94" t="s">
        <v>192</v>
      </c>
      <c r="F894">
        <v>1871</v>
      </c>
      <c r="G894">
        <v>107</v>
      </c>
      <c r="H894">
        <v>518</v>
      </c>
      <c r="I894">
        <f>Table2[[#This Row],[Quantity]]*Table2[[#This Row],[Cost]]</f>
        <v>200197</v>
      </c>
      <c r="J894">
        <f>Table2[[#This Row],[Quantity]]*Table2[[#This Row],[Price]]</f>
        <v>969178</v>
      </c>
      <c r="K894">
        <f>IF(Table2[[#This Row],[Quantity]]&lt;1000,0,IF(Table2[[#This Row],[Quantity]]&gt;1000,Table2[[#This Row],[Quantity]]*15%,IF(Table2[[#This Row],[Quantity]]&gt;1500,Table2[[#This Row],[Quantity]]*20%,Table2[[#This Row],[Quantity]]*25%)))</f>
        <v>280.64999999999998</v>
      </c>
      <c r="L894" s="38">
        <f>Table2[[#This Row],[Total Cost]]-Table2[[#This Row],[Discount]]</f>
        <v>199916.35</v>
      </c>
      <c r="M894" s="38">
        <f>Table2[[#This Row],[Total Revenue ]]-Table2[[#This Row],[Discount Amount]]</f>
        <v>769261.65</v>
      </c>
      <c r="N894" s="38" t="str">
        <f>IF(Table2[[#This Row],[Profit/Loss]]&gt;0,"Profit","Loss")</f>
        <v>Profit</v>
      </c>
    </row>
    <row r="895" spans="1:14" x14ac:dyDescent="0.25">
      <c r="A895">
        <v>894</v>
      </c>
      <c r="B895" t="s">
        <v>1084</v>
      </c>
      <c r="C895">
        <v>80</v>
      </c>
      <c r="D8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895" t="s">
        <v>192</v>
      </c>
      <c r="F895">
        <v>1638</v>
      </c>
      <c r="G895">
        <v>167</v>
      </c>
      <c r="H895">
        <v>280</v>
      </c>
      <c r="I895">
        <f>Table2[[#This Row],[Quantity]]*Table2[[#This Row],[Cost]]</f>
        <v>273546</v>
      </c>
      <c r="J895">
        <f>Table2[[#This Row],[Quantity]]*Table2[[#This Row],[Price]]</f>
        <v>458640</v>
      </c>
      <c r="K895">
        <f>IF(Table2[[#This Row],[Quantity]]&lt;1000,0,IF(Table2[[#This Row],[Quantity]]&gt;1000,Table2[[#This Row],[Quantity]]*15%,IF(Table2[[#This Row],[Quantity]]&gt;1500,Table2[[#This Row],[Quantity]]*20%,Table2[[#This Row],[Quantity]]*25%)))</f>
        <v>245.7</v>
      </c>
      <c r="L895" s="38">
        <f>Table2[[#This Row],[Total Cost]]-Table2[[#This Row],[Discount]]</f>
        <v>273300.3</v>
      </c>
      <c r="M895" s="38">
        <f>Table2[[#This Row],[Total Revenue ]]-Table2[[#This Row],[Discount Amount]]</f>
        <v>185339.7</v>
      </c>
      <c r="N895" s="38" t="str">
        <f>IF(Table2[[#This Row],[Profit/Loss]]&gt;0,"Profit","Loss")</f>
        <v>Profit</v>
      </c>
    </row>
    <row r="896" spans="1:14" x14ac:dyDescent="0.25">
      <c r="A896">
        <v>895</v>
      </c>
      <c r="B896" t="s">
        <v>1085</v>
      </c>
      <c r="C896">
        <v>47</v>
      </c>
      <c r="D8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96" t="s">
        <v>190</v>
      </c>
      <c r="F896">
        <v>2367</v>
      </c>
      <c r="G896">
        <v>306</v>
      </c>
      <c r="H896">
        <v>282</v>
      </c>
      <c r="I896">
        <f>Table2[[#This Row],[Quantity]]*Table2[[#This Row],[Cost]]</f>
        <v>724302</v>
      </c>
      <c r="J896">
        <f>Table2[[#This Row],[Quantity]]*Table2[[#This Row],[Price]]</f>
        <v>667494</v>
      </c>
      <c r="K896">
        <f>IF(Table2[[#This Row],[Quantity]]&lt;1000,0,IF(Table2[[#This Row],[Quantity]]&gt;1000,Table2[[#This Row],[Quantity]]*15%,IF(Table2[[#This Row],[Quantity]]&gt;1500,Table2[[#This Row],[Quantity]]*20%,Table2[[#This Row],[Quantity]]*25%)))</f>
        <v>355.05</v>
      </c>
      <c r="L896" s="38">
        <f>Table2[[#This Row],[Total Cost]]-Table2[[#This Row],[Discount]]</f>
        <v>723946.95</v>
      </c>
      <c r="M896" s="38">
        <f>Table2[[#This Row],[Total Revenue ]]-Table2[[#This Row],[Discount Amount]]</f>
        <v>-56452.949999999953</v>
      </c>
      <c r="N896" s="38" t="str">
        <f>IF(Table2[[#This Row],[Profit/Loss]]&gt;0,"Profit","Loss")</f>
        <v>Loss</v>
      </c>
    </row>
    <row r="897" spans="1:14" x14ac:dyDescent="0.25">
      <c r="A897">
        <v>896</v>
      </c>
      <c r="B897" t="s">
        <v>1086</v>
      </c>
      <c r="C897">
        <v>23</v>
      </c>
      <c r="D8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97" t="s">
        <v>192</v>
      </c>
      <c r="F897">
        <v>1358</v>
      </c>
      <c r="G897">
        <v>299</v>
      </c>
      <c r="H897">
        <v>392</v>
      </c>
      <c r="I897">
        <f>Table2[[#This Row],[Quantity]]*Table2[[#This Row],[Cost]]</f>
        <v>406042</v>
      </c>
      <c r="J897">
        <f>Table2[[#This Row],[Quantity]]*Table2[[#This Row],[Price]]</f>
        <v>532336</v>
      </c>
      <c r="K897">
        <f>IF(Table2[[#This Row],[Quantity]]&lt;1000,0,IF(Table2[[#This Row],[Quantity]]&gt;1000,Table2[[#This Row],[Quantity]]*15%,IF(Table2[[#This Row],[Quantity]]&gt;1500,Table2[[#This Row],[Quantity]]*20%,Table2[[#This Row],[Quantity]]*25%)))</f>
        <v>203.7</v>
      </c>
      <c r="L897" s="38">
        <f>Table2[[#This Row],[Total Cost]]-Table2[[#This Row],[Discount]]</f>
        <v>405838.3</v>
      </c>
      <c r="M897" s="38">
        <f>Table2[[#This Row],[Total Revenue ]]-Table2[[#This Row],[Discount Amount]]</f>
        <v>126497.70000000001</v>
      </c>
      <c r="N897" s="38" t="str">
        <f>IF(Table2[[#This Row],[Profit/Loss]]&gt;0,"Profit","Loss")</f>
        <v>Profit</v>
      </c>
    </row>
    <row r="898" spans="1:14" x14ac:dyDescent="0.25">
      <c r="A898">
        <v>897</v>
      </c>
      <c r="B898" t="s">
        <v>1087</v>
      </c>
      <c r="C898">
        <v>58</v>
      </c>
      <c r="D8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898" t="s">
        <v>192</v>
      </c>
      <c r="F898">
        <v>2008</v>
      </c>
      <c r="G898">
        <v>213</v>
      </c>
      <c r="H898">
        <v>221</v>
      </c>
      <c r="I898">
        <f>Table2[[#This Row],[Quantity]]*Table2[[#This Row],[Cost]]</f>
        <v>427704</v>
      </c>
      <c r="J898">
        <f>Table2[[#This Row],[Quantity]]*Table2[[#This Row],[Price]]</f>
        <v>443768</v>
      </c>
      <c r="K898">
        <f>IF(Table2[[#This Row],[Quantity]]&lt;1000,0,IF(Table2[[#This Row],[Quantity]]&gt;1000,Table2[[#This Row],[Quantity]]*15%,IF(Table2[[#This Row],[Quantity]]&gt;1500,Table2[[#This Row],[Quantity]]*20%,Table2[[#This Row],[Quantity]]*25%)))</f>
        <v>301.2</v>
      </c>
      <c r="L898" s="38">
        <f>Table2[[#This Row],[Total Cost]]-Table2[[#This Row],[Discount]]</f>
        <v>427402.8</v>
      </c>
      <c r="M898" s="38">
        <f>Table2[[#This Row],[Total Revenue ]]-Table2[[#This Row],[Discount Amount]]</f>
        <v>16365.200000000012</v>
      </c>
      <c r="N898" s="38" t="str">
        <f>IF(Table2[[#This Row],[Profit/Loss]]&gt;0,"Profit","Loss")</f>
        <v>Profit</v>
      </c>
    </row>
    <row r="899" spans="1:14" x14ac:dyDescent="0.25">
      <c r="A899">
        <v>898</v>
      </c>
      <c r="B899" t="s">
        <v>1088</v>
      </c>
      <c r="C899">
        <v>23</v>
      </c>
      <c r="D8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899" t="s">
        <v>190</v>
      </c>
      <c r="F899">
        <v>1441</v>
      </c>
      <c r="G899">
        <v>394</v>
      </c>
      <c r="H899">
        <v>416</v>
      </c>
      <c r="I899">
        <f>Table2[[#This Row],[Quantity]]*Table2[[#This Row],[Cost]]</f>
        <v>567754</v>
      </c>
      <c r="J899">
        <f>Table2[[#This Row],[Quantity]]*Table2[[#This Row],[Price]]</f>
        <v>599456</v>
      </c>
      <c r="K899">
        <f>IF(Table2[[#This Row],[Quantity]]&lt;1000,0,IF(Table2[[#This Row],[Quantity]]&gt;1000,Table2[[#This Row],[Quantity]]*15%,IF(Table2[[#This Row],[Quantity]]&gt;1500,Table2[[#This Row],[Quantity]]*20%,Table2[[#This Row],[Quantity]]*25%)))</f>
        <v>216.15</v>
      </c>
      <c r="L899" s="38">
        <f>Table2[[#This Row],[Total Cost]]-Table2[[#This Row],[Discount]]</f>
        <v>567537.85</v>
      </c>
      <c r="M899" s="38">
        <f>Table2[[#This Row],[Total Revenue ]]-Table2[[#This Row],[Discount Amount]]</f>
        <v>31918.150000000023</v>
      </c>
      <c r="N899" s="38" t="str">
        <f>IF(Table2[[#This Row],[Profit/Loss]]&gt;0,"Profit","Loss")</f>
        <v>Profit</v>
      </c>
    </row>
    <row r="900" spans="1:14" x14ac:dyDescent="0.25">
      <c r="A900">
        <v>899</v>
      </c>
      <c r="B900" t="s">
        <v>1089</v>
      </c>
      <c r="C900">
        <v>54</v>
      </c>
      <c r="D9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00" t="s">
        <v>190</v>
      </c>
      <c r="F900">
        <v>1785</v>
      </c>
      <c r="G900">
        <v>245</v>
      </c>
      <c r="H900">
        <v>208</v>
      </c>
      <c r="I900">
        <f>Table2[[#This Row],[Quantity]]*Table2[[#This Row],[Cost]]</f>
        <v>437325</v>
      </c>
      <c r="J900">
        <f>Table2[[#This Row],[Quantity]]*Table2[[#This Row],[Price]]</f>
        <v>371280</v>
      </c>
      <c r="K900">
        <f>IF(Table2[[#This Row],[Quantity]]&lt;1000,0,IF(Table2[[#This Row],[Quantity]]&gt;1000,Table2[[#This Row],[Quantity]]*15%,IF(Table2[[#This Row],[Quantity]]&gt;1500,Table2[[#This Row],[Quantity]]*20%,Table2[[#This Row],[Quantity]]*25%)))</f>
        <v>267.75</v>
      </c>
      <c r="L900" s="38">
        <f>Table2[[#This Row],[Total Cost]]-Table2[[#This Row],[Discount]]</f>
        <v>437057.25</v>
      </c>
      <c r="M900" s="38">
        <f>Table2[[#This Row],[Total Revenue ]]-Table2[[#This Row],[Discount Amount]]</f>
        <v>-65777.25</v>
      </c>
      <c r="N900" s="38" t="str">
        <f>IF(Table2[[#This Row],[Profit/Loss]]&gt;0,"Profit","Loss")</f>
        <v>Loss</v>
      </c>
    </row>
    <row r="901" spans="1:14" x14ac:dyDescent="0.25">
      <c r="A901">
        <v>900</v>
      </c>
      <c r="B901" t="s">
        <v>1090</v>
      </c>
      <c r="C901">
        <v>84</v>
      </c>
      <c r="D9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01" t="s">
        <v>192</v>
      </c>
      <c r="F901">
        <v>2022</v>
      </c>
      <c r="G901">
        <v>379</v>
      </c>
      <c r="H901">
        <v>313</v>
      </c>
      <c r="I901">
        <f>Table2[[#This Row],[Quantity]]*Table2[[#This Row],[Cost]]</f>
        <v>766338</v>
      </c>
      <c r="J901">
        <f>Table2[[#This Row],[Quantity]]*Table2[[#This Row],[Price]]</f>
        <v>632886</v>
      </c>
      <c r="K901">
        <f>IF(Table2[[#This Row],[Quantity]]&lt;1000,0,IF(Table2[[#This Row],[Quantity]]&gt;1000,Table2[[#This Row],[Quantity]]*15%,IF(Table2[[#This Row],[Quantity]]&gt;1500,Table2[[#This Row],[Quantity]]*20%,Table2[[#This Row],[Quantity]]*25%)))</f>
        <v>303.3</v>
      </c>
      <c r="L901" s="38">
        <f>Table2[[#This Row],[Total Cost]]-Table2[[#This Row],[Discount]]</f>
        <v>766034.7</v>
      </c>
      <c r="M901" s="38">
        <f>Table2[[#This Row],[Total Revenue ]]-Table2[[#This Row],[Discount Amount]]</f>
        <v>-133148.69999999995</v>
      </c>
      <c r="N901" s="38" t="str">
        <f>IF(Table2[[#This Row],[Profit/Loss]]&gt;0,"Profit","Loss")</f>
        <v>Loss</v>
      </c>
    </row>
    <row r="902" spans="1:14" x14ac:dyDescent="0.25">
      <c r="A902">
        <v>901</v>
      </c>
      <c r="B902" t="s">
        <v>1091</v>
      </c>
      <c r="C902">
        <v>49</v>
      </c>
      <c r="D90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02" t="s">
        <v>192</v>
      </c>
      <c r="F902">
        <v>1865</v>
      </c>
      <c r="G902">
        <v>280</v>
      </c>
      <c r="H902">
        <v>241</v>
      </c>
      <c r="I902">
        <f>Table2[[#This Row],[Quantity]]*Table2[[#This Row],[Cost]]</f>
        <v>522200</v>
      </c>
      <c r="J902">
        <f>Table2[[#This Row],[Quantity]]*Table2[[#This Row],[Price]]</f>
        <v>449465</v>
      </c>
      <c r="K902">
        <f>IF(Table2[[#This Row],[Quantity]]&lt;1000,0,IF(Table2[[#This Row],[Quantity]]&gt;1000,Table2[[#This Row],[Quantity]]*15%,IF(Table2[[#This Row],[Quantity]]&gt;1500,Table2[[#This Row],[Quantity]]*20%,Table2[[#This Row],[Quantity]]*25%)))</f>
        <v>279.75</v>
      </c>
      <c r="L902" s="38">
        <f>Table2[[#This Row],[Total Cost]]-Table2[[#This Row],[Discount]]</f>
        <v>521920.25</v>
      </c>
      <c r="M902" s="38">
        <f>Table2[[#This Row],[Total Revenue ]]-Table2[[#This Row],[Discount Amount]]</f>
        <v>-72455.25</v>
      </c>
      <c r="N902" s="38" t="str">
        <f>IF(Table2[[#This Row],[Profit/Loss]]&gt;0,"Profit","Loss")</f>
        <v>Loss</v>
      </c>
    </row>
    <row r="903" spans="1:14" x14ac:dyDescent="0.25">
      <c r="A903">
        <v>902</v>
      </c>
      <c r="B903" t="s">
        <v>1092</v>
      </c>
      <c r="C903">
        <v>63</v>
      </c>
      <c r="D90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03" t="s">
        <v>192</v>
      </c>
      <c r="F903">
        <v>1729</v>
      </c>
      <c r="G903">
        <v>239</v>
      </c>
      <c r="H903">
        <v>367</v>
      </c>
      <c r="I903">
        <f>Table2[[#This Row],[Quantity]]*Table2[[#This Row],[Cost]]</f>
        <v>413231</v>
      </c>
      <c r="J903">
        <f>Table2[[#This Row],[Quantity]]*Table2[[#This Row],[Price]]</f>
        <v>634543</v>
      </c>
      <c r="K903">
        <f>IF(Table2[[#This Row],[Quantity]]&lt;1000,0,IF(Table2[[#This Row],[Quantity]]&gt;1000,Table2[[#This Row],[Quantity]]*15%,IF(Table2[[#This Row],[Quantity]]&gt;1500,Table2[[#This Row],[Quantity]]*20%,Table2[[#This Row],[Quantity]]*25%)))</f>
        <v>259.34999999999997</v>
      </c>
      <c r="L903" s="38">
        <f>Table2[[#This Row],[Total Cost]]-Table2[[#This Row],[Discount]]</f>
        <v>412971.65</v>
      </c>
      <c r="M903" s="38">
        <f>Table2[[#This Row],[Total Revenue ]]-Table2[[#This Row],[Discount Amount]]</f>
        <v>221571.34999999998</v>
      </c>
      <c r="N903" s="38" t="str">
        <f>IF(Table2[[#This Row],[Profit/Loss]]&gt;0,"Profit","Loss")</f>
        <v>Profit</v>
      </c>
    </row>
    <row r="904" spans="1:14" x14ac:dyDescent="0.25">
      <c r="A904">
        <v>903</v>
      </c>
      <c r="B904" t="s">
        <v>1093</v>
      </c>
      <c r="C904">
        <v>67</v>
      </c>
      <c r="D90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04" t="s">
        <v>190</v>
      </c>
      <c r="F904">
        <v>2173</v>
      </c>
      <c r="G904">
        <v>320</v>
      </c>
      <c r="H904">
        <v>548</v>
      </c>
      <c r="I904">
        <f>Table2[[#This Row],[Quantity]]*Table2[[#This Row],[Cost]]</f>
        <v>695360</v>
      </c>
      <c r="J904">
        <f>Table2[[#This Row],[Quantity]]*Table2[[#This Row],[Price]]</f>
        <v>1190804</v>
      </c>
      <c r="K904">
        <f>IF(Table2[[#This Row],[Quantity]]&lt;1000,0,IF(Table2[[#This Row],[Quantity]]&gt;1000,Table2[[#This Row],[Quantity]]*15%,IF(Table2[[#This Row],[Quantity]]&gt;1500,Table2[[#This Row],[Quantity]]*20%,Table2[[#This Row],[Quantity]]*25%)))</f>
        <v>325.95</v>
      </c>
      <c r="L904" s="38">
        <f>Table2[[#This Row],[Total Cost]]-Table2[[#This Row],[Discount]]</f>
        <v>695034.05</v>
      </c>
      <c r="M904" s="38">
        <f>Table2[[#This Row],[Total Revenue ]]-Table2[[#This Row],[Discount Amount]]</f>
        <v>495769.94999999995</v>
      </c>
      <c r="N904" s="38" t="str">
        <f>IF(Table2[[#This Row],[Profit/Loss]]&gt;0,"Profit","Loss")</f>
        <v>Profit</v>
      </c>
    </row>
    <row r="905" spans="1:14" x14ac:dyDescent="0.25">
      <c r="A905">
        <v>904</v>
      </c>
      <c r="B905" t="s">
        <v>1094</v>
      </c>
      <c r="C905">
        <v>48</v>
      </c>
      <c r="D90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05" t="s">
        <v>192</v>
      </c>
      <c r="F905">
        <v>1638</v>
      </c>
      <c r="G905">
        <v>155</v>
      </c>
      <c r="H905">
        <v>399</v>
      </c>
      <c r="I905">
        <f>Table2[[#This Row],[Quantity]]*Table2[[#This Row],[Cost]]</f>
        <v>253890</v>
      </c>
      <c r="J905">
        <f>Table2[[#This Row],[Quantity]]*Table2[[#This Row],[Price]]</f>
        <v>653562</v>
      </c>
      <c r="K905">
        <f>IF(Table2[[#This Row],[Quantity]]&lt;1000,0,IF(Table2[[#This Row],[Quantity]]&gt;1000,Table2[[#This Row],[Quantity]]*15%,IF(Table2[[#This Row],[Quantity]]&gt;1500,Table2[[#This Row],[Quantity]]*20%,Table2[[#This Row],[Quantity]]*25%)))</f>
        <v>245.7</v>
      </c>
      <c r="L905" s="38">
        <f>Table2[[#This Row],[Total Cost]]-Table2[[#This Row],[Discount]]</f>
        <v>253644.3</v>
      </c>
      <c r="M905" s="38">
        <f>Table2[[#This Row],[Total Revenue ]]-Table2[[#This Row],[Discount Amount]]</f>
        <v>399917.7</v>
      </c>
      <c r="N905" s="38" t="str">
        <f>IF(Table2[[#This Row],[Profit/Loss]]&gt;0,"Profit","Loss")</f>
        <v>Profit</v>
      </c>
    </row>
    <row r="906" spans="1:14" x14ac:dyDescent="0.25">
      <c r="A906">
        <v>905</v>
      </c>
      <c r="B906" t="s">
        <v>1095</v>
      </c>
      <c r="C906">
        <v>61</v>
      </c>
      <c r="D90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06" t="s">
        <v>190</v>
      </c>
      <c r="F906">
        <v>2419</v>
      </c>
      <c r="G906">
        <v>396</v>
      </c>
      <c r="H906">
        <v>526</v>
      </c>
      <c r="I906">
        <f>Table2[[#This Row],[Quantity]]*Table2[[#This Row],[Cost]]</f>
        <v>957924</v>
      </c>
      <c r="J906">
        <f>Table2[[#This Row],[Quantity]]*Table2[[#This Row],[Price]]</f>
        <v>1272394</v>
      </c>
      <c r="K906">
        <f>IF(Table2[[#This Row],[Quantity]]&lt;1000,0,IF(Table2[[#This Row],[Quantity]]&gt;1000,Table2[[#This Row],[Quantity]]*15%,IF(Table2[[#This Row],[Quantity]]&gt;1500,Table2[[#This Row],[Quantity]]*20%,Table2[[#This Row],[Quantity]]*25%)))</f>
        <v>362.84999999999997</v>
      </c>
      <c r="L906" s="38">
        <f>Table2[[#This Row],[Total Cost]]-Table2[[#This Row],[Discount]]</f>
        <v>957561.15</v>
      </c>
      <c r="M906" s="38">
        <f>Table2[[#This Row],[Total Revenue ]]-Table2[[#This Row],[Discount Amount]]</f>
        <v>314832.84999999998</v>
      </c>
      <c r="N906" s="38" t="str">
        <f>IF(Table2[[#This Row],[Profit/Loss]]&gt;0,"Profit","Loss")</f>
        <v>Profit</v>
      </c>
    </row>
    <row r="907" spans="1:14" x14ac:dyDescent="0.25">
      <c r="A907">
        <v>906</v>
      </c>
      <c r="B907" t="s">
        <v>1096</v>
      </c>
      <c r="C907">
        <v>41</v>
      </c>
      <c r="D90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07" t="s">
        <v>190</v>
      </c>
      <c r="F907">
        <v>1883</v>
      </c>
      <c r="G907">
        <v>283</v>
      </c>
      <c r="H907">
        <v>406</v>
      </c>
      <c r="I907">
        <f>Table2[[#This Row],[Quantity]]*Table2[[#This Row],[Cost]]</f>
        <v>532889</v>
      </c>
      <c r="J907">
        <f>Table2[[#This Row],[Quantity]]*Table2[[#This Row],[Price]]</f>
        <v>764498</v>
      </c>
      <c r="K907">
        <f>IF(Table2[[#This Row],[Quantity]]&lt;1000,0,IF(Table2[[#This Row],[Quantity]]&gt;1000,Table2[[#This Row],[Quantity]]*15%,IF(Table2[[#This Row],[Quantity]]&gt;1500,Table2[[#This Row],[Quantity]]*20%,Table2[[#This Row],[Quantity]]*25%)))</f>
        <v>282.45</v>
      </c>
      <c r="L907" s="38">
        <f>Table2[[#This Row],[Total Cost]]-Table2[[#This Row],[Discount]]</f>
        <v>532606.55000000005</v>
      </c>
      <c r="M907" s="38">
        <f>Table2[[#This Row],[Total Revenue ]]-Table2[[#This Row],[Discount Amount]]</f>
        <v>231891.44999999995</v>
      </c>
      <c r="N907" s="38" t="str">
        <f>IF(Table2[[#This Row],[Profit/Loss]]&gt;0,"Profit","Loss")</f>
        <v>Profit</v>
      </c>
    </row>
    <row r="908" spans="1:14" x14ac:dyDescent="0.25">
      <c r="A908">
        <v>907</v>
      </c>
      <c r="B908" t="s">
        <v>1097</v>
      </c>
      <c r="C908">
        <v>69</v>
      </c>
      <c r="D90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08" t="s">
        <v>190</v>
      </c>
      <c r="F908">
        <v>2034</v>
      </c>
      <c r="G908">
        <v>142</v>
      </c>
      <c r="H908">
        <v>479</v>
      </c>
      <c r="I908">
        <f>Table2[[#This Row],[Quantity]]*Table2[[#This Row],[Cost]]</f>
        <v>288828</v>
      </c>
      <c r="J908">
        <f>Table2[[#This Row],[Quantity]]*Table2[[#This Row],[Price]]</f>
        <v>974286</v>
      </c>
      <c r="K908">
        <f>IF(Table2[[#This Row],[Quantity]]&lt;1000,0,IF(Table2[[#This Row],[Quantity]]&gt;1000,Table2[[#This Row],[Quantity]]*15%,IF(Table2[[#This Row],[Quantity]]&gt;1500,Table2[[#This Row],[Quantity]]*20%,Table2[[#This Row],[Quantity]]*25%)))</f>
        <v>305.09999999999997</v>
      </c>
      <c r="L908" s="38">
        <f>Table2[[#This Row],[Total Cost]]-Table2[[#This Row],[Discount]]</f>
        <v>288522.90000000002</v>
      </c>
      <c r="M908" s="38">
        <f>Table2[[#This Row],[Total Revenue ]]-Table2[[#This Row],[Discount Amount]]</f>
        <v>685763.1</v>
      </c>
      <c r="N908" s="38" t="str">
        <f>IF(Table2[[#This Row],[Profit/Loss]]&gt;0,"Profit","Loss")</f>
        <v>Profit</v>
      </c>
    </row>
    <row r="909" spans="1:14" x14ac:dyDescent="0.25">
      <c r="A909">
        <v>908</v>
      </c>
      <c r="B909" t="s">
        <v>1098</v>
      </c>
      <c r="C909">
        <v>23</v>
      </c>
      <c r="D90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09" t="s">
        <v>190</v>
      </c>
      <c r="F909">
        <v>2459</v>
      </c>
      <c r="G909">
        <v>394</v>
      </c>
      <c r="H909">
        <v>271</v>
      </c>
      <c r="I909">
        <f>Table2[[#This Row],[Quantity]]*Table2[[#This Row],[Cost]]</f>
        <v>968846</v>
      </c>
      <c r="J909">
        <f>Table2[[#This Row],[Quantity]]*Table2[[#This Row],[Price]]</f>
        <v>666389</v>
      </c>
      <c r="K909">
        <f>IF(Table2[[#This Row],[Quantity]]&lt;1000,0,IF(Table2[[#This Row],[Quantity]]&gt;1000,Table2[[#This Row],[Quantity]]*15%,IF(Table2[[#This Row],[Quantity]]&gt;1500,Table2[[#This Row],[Quantity]]*20%,Table2[[#This Row],[Quantity]]*25%)))</f>
        <v>368.84999999999997</v>
      </c>
      <c r="L909" s="38">
        <f>Table2[[#This Row],[Total Cost]]-Table2[[#This Row],[Discount]]</f>
        <v>968477.15</v>
      </c>
      <c r="M909" s="38">
        <f>Table2[[#This Row],[Total Revenue ]]-Table2[[#This Row],[Discount Amount]]</f>
        <v>-302088.15000000002</v>
      </c>
      <c r="N909" s="38" t="str">
        <f>IF(Table2[[#This Row],[Profit/Loss]]&gt;0,"Profit","Loss")</f>
        <v>Loss</v>
      </c>
    </row>
    <row r="910" spans="1:14" x14ac:dyDescent="0.25">
      <c r="A910">
        <v>909</v>
      </c>
      <c r="B910" t="s">
        <v>1099</v>
      </c>
      <c r="C910">
        <v>54</v>
      </c>
      <c r="D91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10" t="s">
        <v>192</v>
      </c>
      <c r="F910">
        <v>2346</v>
      </c>
      <c r="G910">
        <v>247</v>
      </c>
      <c r="H910">
        <v>531</v>
      </c>
      <c r="I910">
        <f>Table2[[#This Row],[Quantity]]*Table2[[#This Row],[Cost]]</f>
        <v>579462</v>
      </c>
      <c r="J910">
        <f>Table2[[#This Row],[Quantity]]*Table2[[#This Row],[Price]]</f>
        <v>1245726</v>
      </c>
      <c r="K910">
        <f>IF(Table2[[#This Row],[Quantity]]&lt;1000,0,IF(Table2[[#This Row],[Quantity]]&gt;1000,Table2[[#This Row],[Quantity]]*15%,IF(Table2[[#This Row],[Quantity]]&gt;1500,Table2[[#This Row],[Quantity]]*20%,Table2[[#This Row],[Quantity]]*25%)))</f>
        <v>351.9</v>
      </c>
      <c r="L910" s="38">
        <f>Table2[[#This Row],[Total Cost]]-Table2[[#This Row],[Discount]]</f>
        <v>579110.1</v>
      </c>
      <c r="M910" s="38">
        <f>Table2[[#This Row],[Total Revenue ]]-Table2[[#This Row],[Discount Amount]]</f>
        <v>666615.9</v>
      </c>
      <c r="N910" s="38" t="str">
        <f>IF(Table2[[#This Row],[Profit/Loss]]&gt;0,"Profit","Loss")</f>
        <v>Profit</v>
      </c>
    </row>
    <row r="911" spans="1:14" x14ac:dyDescent="0.25">
      <c r="A911">
        <v>910</v>
      </c>
      <c r="B911" t="s">
        <v>1100</v>
      </c>
      <c r="C911">
        <v>84</v>
      </c>
      <c r="D91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11" t="s">
        <v>192</v>
      </c>
      <c r="F911">
        <v>1044</v>
      </c>
      <c r="G911">
        <v>234</v>
      </c>
      <c r="H911">
        <v>476</v>
      </c>
      <c r="I911">
        <f>Table2[[#This Row],[Quantity]]*Table2[[#This Row],[Cost]]</f>
        <v>244296</v>
      </c>
      <c r="J911">
        <f>Table2[[#This Row],[Quantity]]*Table2[[#This Row],[Price]]</f>
        <v>496944</v>
      </c>
      <c r="K911">
        <f>IF(Table2[[#This Row],[Quantity]]&lt;1000,0,IF(Table2[[#This Row],[Quantity]]&gt;1000,Table2[[#This Row],[Quantity]]*15%,IF(Table2[[#This Row],[Quantity]]&gt;1500,Table2[[#This Row],[Quantity]]*20%,Table2[[#This Row],[Quantity]]*25%)))</f>
        <v>156.6</v>
      </c>
      <c r="L911" s="38">
        <f>Table2[[#This Row],[Total Cost]]-Table2[[#This Row],[Discount]]</f>
        <v>244139.4</v>
      </c>
      <c r="M911" s="38">
        <f>Table2[[#This Row],[Total Revenue ]]-Table2[[#This Row],[Discount Amount]]</f>
        <v>252804.6</v>
      </c>
      <c r="N911" s="38" t="str">
        <f>IF(Table2[[#This Row],[Profit/Loss]]&gt;0,"Profit","Loss")</f>
        <v>Profit</v>
      </c>
    </row>
    <row r="912" spans="1:14" x14ac:dyDescent="0.25">
      <c r="A912">
        <v>911</v>
      </c>
      <c r="B912" t="s">
        <v>1101</v>
      </c>
      <c r="C912">
        <v>45</v>
      </c>
      <c r="D91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12" t="s">
        <v>190</v>
      </c>
      <c r="F912">
        <v>1928</v>
      </c>
      <c r="G912">
        <v>295</v>
      </c>
      <c r="H912">
        <v>509</v>
      </c>
      <c r="I912">
        <f>Table2[[#This Row],[Quantity]]*Table2[[#This Row],[Cost]]</f>
        <v>568760</v>
      </c>
      <c r="J912">
        <f>Table2[[#This Row],[Quantity]]*Table2[[#This Row],[Price]]</f>
        <v>981352</v>
      </c>
      <c r="K912">
        <f>IF(Table2[[#This Row],[Quantity]]&lt;1000,0,IF(Table2[[#This Row],[Quantity]]&gt;1000,Table2[[#This Row],[Quantity]]*15%,IF(Table2[[#This Row],[Quantity]]&gt;1500,Table2[[#This Row],[Quantity]]*20%,Table2[[#This Row],[Quantity]]*25%)))</f>
        <v>289.2</v>
      </c>
      <c r="L912" s="38">
        <f>Table2[[#This Row],[Total Cost]]-Table2[[#This Row],[Discount]]</f>
        <v>568470.80000000005</v>
      </c>
      <c r="M912" s="38">
        <f>Table2[[#This Row],[Total Revenue ]]-Table2[[#This Row],[Discount Amount]]</f>
        <v>412881.19999999995</v>
      </c>
      <c r="N912" s="38" t="str">
        <f>IF(Table2[[#This Row],[Profit/Loss]]&gt;0,"Profit","Loss")</f>
        <v>Profit</v>
      </c>
    </row>
    <row r="913" spans="1:14" x14ac:dyDescent="0.25">
      <c r="A913">
        <v>912</v>
      </c>
      <c r="B913" t="s">
        <v>1102</v>
      </c>
      <c r="C913">
        <v>46</v>
      </c>
      <c r="D91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13" t="s">
        <v>190</v>
      </c>
      <c r="F913">
        <v>2243</v>
      </c>
      <c r="G913">
        <v>206</v>
      </c>
      <c r="H913">
        <v>304</v>
      </c>
      <c r="I913">
        <f>Table2[[#This Row],[Quantity]]*Table2[[#This Row],[Cost]]</f>
        <v>462058</v>
      </c>
      <c r="J913">
        <f>Table2[[#This Row],[Quantity]]*Table2[[#This Row],[Price]]</f>
        <v>681872</v>
      </c>
      <c r="K913">
        <f>IF(Table2[[#This Row],[Quantity]]&lt;1000,0,IF(Table2[[#This Row],[Quantity]]&gt;1000,Table2[[#This Row],[Quantity]]*15%,IF(Table2[[#This Row],[Quantity]]&gt;1500,Table2[[#This Row],[Quantity]]*20%,Table2[[#This Row],[Quantity]]*25%)))</f>
        <v>336.45</v>
      </c>
      <c r="L913" s="38">
        <f>Table2[[#This Row],[Total Cost]]-Table2[[#This Row],[Discount]]</f>
        <v>461721.55</v>
      </c>
      <c r="M913" s="38">
        <f>Table2[[#This Row],[Total Revenue ]]-Table2[[#This Row],[Discount Amount]]</f>
        <v>220150.45</v>
      </c>
      <c r="N913" s="38" t="str">
        <f>IF(Table2[[#This Row],[Profit/Loss]]&gt;0,"Profit","Loss")</f>
        <v>Profit</v>
      </c>
    </row>
    <row r="914" spans="1:14" x14ac:dyDescent="0.25">
      <c r="A914">
        <v>913</v>
      </c>
      <c r="B914" t="s">
        <v>1103</v>
      </c>
      <c r="C914">
        <v>63</v>
      </c>
      <c r="D91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14" t="s">
        <v>192</v>
      </c>
      <c r="F914">
        <v>1209</v>
      </c>
      <c r="G914">
        <v>389</v>
      </c>
      <c r="H914">
        <v>204</v>
      </c>
      <c r="I914">
        <f>Table2[[#This Row],[Quantity]]*Table2[[#This Row],[Cost]]</f>
        <v>470301</v>
      </c>
      <c r="J914">
        <f>Table2[[#This Row],[Quantity]]*Table2[[#This Row],[Price]]</f>
        <v>246636</v>
      </c>
      <c r="K914">
        <f>IF(Table2[[#This Row],[Quantity]]&lt;1000,0,IF(Table2[[#This Row],[Quantity]]&gt;1000,Table2[[#This Row],[Quantity]]*15%,IF(Table2[[#This Row],[Quantity]]&gt;1500,Table2[[#This Row],[Quantity]]*20%,Table2[[#This Row],[Quantity]]*25%)))</f>
        <v>181.35</v>
      </c>
      <c r="L914" s="38">
        <f>Table2[[#This Row],[Total Cost]]-Table2[[#This Row],[Discount]]</f>
        <v>470119.65</v>
      </c>
      <c r="M914" s="38">
        <f>Table2[[#This Row],[Total Revenue ]]-Table2[[#This Row],[Discount Amount]]</f>
        <v>-223483.65000000002</v>
      </c>
      <c r="N914" s="38" t="str">
        <f>IF(Table2[[#This Row],[Profit/Loss]]&gt;0,"Profit","Loss")</f>
        <v>Loss</v>
      </c>
    </row>
    <row r="915" spans="1:14" x14ac:dyDescent="0.25">
      <c r="A915">
        <v>914</v>
      </c>
      <c r="B915" t="s">
        <v>1104</v>
      </c>
      <c r="C915">
        <v>36</v>
      </c>
      <c r="D91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15" t="s">
        <v>190</v>
      </c>
      <c r="F915">
        <v>1522</v>
      </c>
      <c r="G915">
        <v>329</v>
      </c>
      <c r="H915">
        <v>500</v>
      </c>
      <c r="I915">
        <f>Table2[[#This Row],[Quantity]]*Table2[[#This Row],[Cost]]</f>
        <v>500738</v>
      </c>
      <c r="J915">
        <f>Table2[[#This Row],[Quantity]]*Table2[[#This Row],[Price]]</f>
        <v>761000</v>
      </c>
      <c r="K915">
        <f>IF(Table2[[#This Row],[Quantity]]&lt;1000,0,IF(Table2[[#This Row],[Quantity]]&gt;1000,Table2[[#This Row],[Quantity]]*15%,IF(Table2[[#This Row],[Quantity]]&gt;1500,Table2[[#This Row],[Quantity]]*20%,Table2[[#This Row],[Quantity]]*25%)))</f>
        <v>228.29999999999998</v>
      </c>
      <c r="L915" s="38">
        <f>Table2[[#This Row],[Total Cost]]-Table2[[#This Row],[Discount]]</f>
        <v>500509.7</v>
      </c>
      <c r="M915" s="38">
        <f>Table2[[#This Row],[Total Revenue ]]-Table2[[#This Row],[Discount Amount]]</f>
        <v>260490.3</v>
      </c>
      <c r="N915" s="38" t="str">
        <f>IF(Table2[[#This Row],[Profit/Loss]]&gt;0,"Profit","Loss")</f>
        <v>Profit</v>
      </c>
    </row>
    <row r="916" spans="1:14" x14ac:dyDescent="0.25">
      <c r="A916">
        <v>915</v>
      </c>
      <c r="B916" t="s">
        <v>1105</v>
      </c>
      <c r="C916">
        <v>70</v>
      </c>
      <c r="D91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16" t="s">
        <v>190</v>
      </c>
      <c r="F916">
        <v>2354</v>
      </c>
      <c r="G916">
        <v>394</v>
      </c>
      <c r="H916">
        <v>494</v>
      </c>
      <c r="I916">
        <f>Table2[[#This Row],[Quantity]]*Table2[[#This Row],[Cost]]</f>
        <v>927476</v>
      </c>
      <c r="J916">
        <f>Table2[[#This Row],[Quantity]]*Table2[[#This Row],[Price]]</f>
        <v>1162876</v>
      </c>
      <c r="K916">
        <f>IF(Table2[[#This Row],[Quantity]]&lt;1000,0,IF(Table2[[#This Row],[Quantity]]&gt;1000,Table2[[#This Row],[Quantity]]*15%,IF(Table2[[#This Row],[Quantity]]&gt;1500,Table2[[#This Row],[Quantity]]*20%,Table2[[#This Row],[Quantity]]*25%)))</f>
        <v>353.09999999999997</v>
      </c>
      <c r="L916" s="38">
        <f>Table2[[#This Row],[Total Cost]]-Table2[[#This Row],[Discount]]</f>
        <v>927122.9</v>
      </c>
      <c r="M916" s="38">
        <f>Table2[[#This Row],[Total Revenue ]]-Table2[[#This Row],[Discount Amount]]</f>
        <v>235753.09999999998</v>
      </c>
      <c r="N916" s="38" t="str">
        <f>IF(Table2[[#This Row],[Profit/Loss]]&gt;0,"Profit","Loss")</f>
        <v>Profit</v>
      </c>
    </row>
    <row r="917" spans="1:14" x14ac:dyDescent="0.25">
      <c r="A917">
        <v>916</v>
      </c>
      <c r="B917" t="s">
        <v>1106</v>
      </c>
      <c r="C917">
        <v>44</v>
      </c>
      <c r="D91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17" t="s">
        <v>190</v>
      </c>
      <c r="F917">
        <v>2107</v>
      </c>
      <c r="G917">
        <v>351</v>
      </c>
      <c r="H917">
        <v>447</v>
      </c>
      <c r="I917">
        <f>Table2[[#This Row],[Quantity]]*Table2[[#This Row],[Cost]]</f>
        <v>739557</v>
      </c>
      <c r="J917">
        <f>Table2[[#This Row],[Quantity]]*Table2[[#This Row],[Price]]</f>
        <v>941829</v>
      </c>
      <c r="K917">
        <f>IF(Table2[[#This Row],[Quantity]]&lt;1000,0,IF(Table2[[#This Row],[Quantity]]&gt;1000,Table2[[#This Row],[Quantity]]*15%,IF(Table2[[#This Row],[Quantity]]&gt;1500,Table2[[#This Row],[Quantity]]*20%,Table2[[#This Row],[Quantity]]*25%)))</f>
        <v>316.05</v>
      </c>
      <c r="L917" s="38">
        <f>Table2[[#This Row],[Total Cost]]-Table2[[#This Row],[Discount]]</f>
        <v>739240.95</v>
      </c>
      <c r="M917" s="38">
        <f>Table2[[#This Row],[Total Revenue ]]-Table2[[#This Row],[Discount Amount]]</f>
        <v>202588.05000000005</v>
      </c>
      <c r="N917" s="38" t="str">
        <f>IF(Table2[[#This Row],[Profit/Loss]]&gt;0,"Profit","Loss")</f>
        <v>Profit</v>
      </c>
    </row>
    <row r="918" spans="1:14" x14ac:dyDescent="0.25">
      <c r="A918">
        <v>917</v>
      </c>
      <c r="B918" t="s">
        <v>1107</v>
      </c>
      <c r="C918">
        <v>59</v>
      </c>
      <c r="D91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18" t="s">
        <v>190</v>
      </c>
      <c r="F918">
        <v>1500</v>
      </c>
      <c r="G918">
        <v>323</v>
      </c>
      <c r="H918">
        <v>513</v>
      </c>
      <c r="I918">
        <f>Table2[[#This Row],[Quantity]]*Table2[[#This Row],[Cost]]</f>
        <v>484500</v>
      </c>
      <c r="J918">
        <f>Table2[[#This Row],[Quantity]]*Table2[[#This Row],[Price]]</f>
        <v>769500</v>
      </c>
      <c r="K918">
        <f>IF(Table2[[#This Row],[Quantity]]&lt;1000,0,IF(Table2[[#This Row],[Quantity]]&gt;1000,Table2[[#This Row],[Quantity]]*15%,IF(Table2[[#This Row],[Quantity]]&gt;1500,Table2[[#This Row],[Quantity]]*20%,Table2[[#This Row],[Quantity]]*25%)))</f>
        <v>225</v>
      </c>
      <c r="L918" s="38">
        <f>Table2[[#This Row],[Total Cost]]-Table2[[#This Row],[Discount]]</f>
        <v>484275</v>
      </c>
      <c r="M918" s="38">
        <f>Table2[[#This Row],[Total Revenue ]]-Table2[[#This Row],[Discount Amount]]</f>
        <v>285225</v>
      </c>
      <c r="N918" s="38" t="str">
        <f>IF(Table2[[#This Row],[Profit/Loss]]&gt;0,"Profit","Loss")</f>
        <v>Profit</v>
      </c>
    </row>
    <row r="919" spans="1:14" x14ac:dyDescent="0.25">
      <c r="A919">
        <v>918</v>
      </c>
      <c r="B919" t="s">
        <v>1108</v>
      </c>
      <c r="C919">
        <v>55</v>
      </c>
      <c r="D91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19" t="s">
        <v>190</v>
      </c>
      <c r="F919">
        <v>1697</v>
      </c>
      <c r="G919">
        <v>143</v>
      </c>
      <c r="H919">
        <v>507</v>
      </c>
      <c r="I919">
        <f>Table2[[#This Row],[Quantity]]*Table2[[#This Row],[Cost]]</f>
        <v>242671</v>
      </c>
      <c r="J919">
        <f>Table2[[#This Row],[Quantity]]*Table2[[#This Row],[Price]]</f>
        <v>860379</v>
      </c>
      <c r="K919">
        <f>IF(Table2[[#This Row],[Quantity]]&lt;1000,0,IF(Table2[[#This Row],[Quantity]]&gt;1000,Table2[[#This Row],[Quantity]]*15%,IF(Table2[[#This Row],[Quantity]]&gt;1500,Table2[[#This Row],[Quantity]]*20%,Table2[[#This Row],[Quantity]]*25%)))</f>
        <v>254.54999999999998</v>
      </c>
      <c r="L919" s="38">
        <f>Table2[[#This Row],[Total Cost]]-Table2[[#This Row],[Discount]]</f>
        <v>242416.45</v>
      </c>
      <c r="M919" s="38">
        <f>Table2[[#This Row],[Total Revenue ]]-Table2[[#This Row],[Discount Amount]]</f>
        <v>617962.55000000005</v>
      </c>
      <c r="N919" s="38" t="str">
        <f>IF(Table2[[#This Row],[Profit/Loss]]&gt;0,"Profit","Loss")</f>
        <v>Profit</v>
      </c>
    </row>
    <row r="920" spans="1:14" x14ac:dyDescent="0.25">
      <c r="A920">
        <v>919</v>
      </c>
      <c r="B920" t="s">
        <v>1109</v>
      </c>
      <c r="C920">
        <v>67</v>
      </c>
      <c r="D92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20" t="s">
        <v>190</v>
      </c>
      <c r="F920">
        <v>1778</v>
      </c>
      <c r="G920">
        <v>295</v>
      </c>
      <c r="H920">
        <v>265</v>
      </c>
      <c r="I920">
        <f>Table2[[#This Row],[Quantity]]*Table2[[#This Row],[Cost]]</f>
        <v>524510</v>
      </c>
      <c r="J920">
        <f>Table2[[#This Row],[Quantity]]*Table2[[#This Row],[Price]]</f>
        <v>471170</v>
      </c>
      <c r="K920">
        <f>IF(Table2[[#This Row],[Quantity]]&lt;1000,0,IF(Table2[[#This Row],[Quantity]]&gt;1000,Table2[[#This Row],[Quantity]]*15%,IF(Table2[[#This Row],[Quantity]]&gt;1500,Table2[[#This Row],[Quantity]]*20%,Table2[[#This Row],[Quantity]]*25%)))</f>
        <v>266.7</v>
      </c>
      <c r="L920" s="38">
        <f>Table2[[#This Row],[Total Cost]]-Table2[[#This Row],[Discount]]</f>
        <v>524243.3</v>
      </c>
      <c r="M920" s="38">
        <f>Table2[[#This Row],[Total Revenue ]]-Table2[[#This Row],[Discount Amount]]</f>
        <v>-53073.299999999988</v>
      </c>
      <c r="N920" s="38" t="str">
        <f>IF(Table2[[#This Row],[Profit/Loss]]&gt;0,"Profit","Loss")</f>
        <v>Loss</v>
      </c>
    </row>
    <row r="921" spans="1:14" x14ac:dyDescent="0.25">
      <c r="A921">
        <v>920</v>
      </c>
      <c r="B921" t="s">
        <v>1110</v>
      </c>
      <c r="C921">
        <v>71</v>
      </c>
      <c r="D92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21" t="s">
        <v>190</v>
      </c>
      <c r="F921">
        <v>1895</v>
      </c>
      <c r="G921">
        <v>300</v>
      </c>
      <c r="H921">
        <v>250</v>
      </c>
      <c r="I921">
        <f>Table2[[#This Row],[Quantity]]*Table2[[#This Row],[Cost]]</f>
        <v>568500</v>
      </c>
      <c r="J921">
        <f>Table2[[#This Row],[Quantity]]*Table2[[#This Row],[Price]]</f>
        <v>473750</v>
      </c>
      <c r="K921">
        <f>IF(Table2[[#This Row],[Quantity]]&lt;1000,0,IF(Table2[[#This Row],[Quantity]]&gt;1000,Table2[[#This Row],[Quantity]]*15%,IF(Table2[[#This Row],[Quantity]]&gt;1500,Table2[[#This Row],[Quantity]]*20%,Table2[[#This Row],[Quantity]]*25%)))</f>
        <v>284.25</v>
      </c>
      <c r="L921" s="38">
        <f>Table2[[#This Row],[Total Cost]]-Table2[[#This Row],[Discount]]</f>
        <v>568215.75</v>
      </c>
      <c r="M921" s="38">
        <f>Table2[[#This Row],[Total Revenue ]]-Table2[[#This Row],[Discount Amount]]</f>
        <v>-94465.75</v>
      </c>
      <c r="N921" s="38" t="str">
        <f>IF(Table2[[#This Row],[Profit/Loss]]&gt;0,"Profit","Loss")</f>
        <v>Loss</v>
      </c>
    </row>
    <row r="922" spans="1:14" x14ac:dyDescent="0.25">
      <c r="A922">
        <v>921</v>
      </c>
      <c r="B922" t="s">
        <v>1111</v>
      </c>
      <c r="C922">
        <v>78</v>
      </c>
      <c r="D92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22" t="s">
        <v>190</v>
      </c>
      <c r="F922">
        <v>2347</v>
      </c>
      <c r="G922">
        <v>225</v>
      </c>
      <c r="H922">
        <v>469</v>
      </c>
      <c r="I922">
        <f>Table2[[#This Row],[Quantity]]*Table2[[#This Row],[Cost]]</f>
        <v>528075</v>
      </c>
      <c r="J922">
        <f>Table2[[#This Row],[Quantity]]*Table2[[#This Row],[Price]]</f>
        <v>1100743</v>
      </c>
      <c r="K922">
        <f>IF(Table2[[#This Row],[Quantity]]&lt;1000,0,IF(Table2[[#This Row],[Quantity]]&gt;1000,Table2[[#This Row],[Quantity]]*15%,IF(Table2[[#This Row],[Quantity]]&gt;1500,Table2[[#This Row],[Quantity]]*20%,Table2[[#This Row],[Quantity]]*25%)))</f>
        <v>352.05</v>
      </c>
      <c r="L922" s="38">
        <f>Table2[[#This Row],[Total Cost]]-Table2[[#This Row],[Discount]]</f>
        <v>527722.94999999995</v>
      </c>
      <c r="M922" s="38">
        <f>Table2[[#This Row],[Total Revenue ]]-Table2[[#This Row],[Discount Amount]]</f>
        <v>573020.05000000005</v>
      </c>
      <c r="N922" s="38" t="str">
        <f>IF(Table2[[#This Row],[Profit/Loss]]&gt;0,"Profit","Loss")</f>
        <v>Profit</v>
      </c>
    </row>
    <row r="923" spans="1:14" x14ac:dyDescent="0.25">
      <c r="A923">
        <v>922</v>
      </c>
      <c r="B923" t="s">
        <v>1112</v>
      </c>
      <c r="C923">
        <v>32</v>
      </c>
      <c r="D92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23" t="s">
        <v>190</v>
      </c>
      <c r="F923">
        <v>1189</v>
      </c>
      <c r="G923">
        <v>208</v>
      </c>
      <c r="H923">
        <v>337</v>
      </c>
      <c r="I923">
        <f>Table2[[#This Row],[Quantity]]*Table2[[#This Row],[Cost]]</f>
        <v>247312</v>
      </c>
      <c r="J923">
        <f>Table2[[#This Row],[Quantity]]*Table2[[#This Row],[Price]]</f>
        <v>400693</v>
      </c>
      <c r="K923">
        <f>IF(Table2[[#This Row],[Quantity]]&lt;1000,0,IF(Table2[[#This Row],[Quantity]]&gt;1000,Table2[[#This Row],[Quantity]]*15%,IF(Table2[[#This Row],[Quantity]]&gt;1500,Table2[[#This Row],[Quantity]]*20%,Table2[[#This Row],[Quantity]]*25%)))</f>
        <v>178.35</v>
      </c>
      <c r="L923" s="38">
        <f>Table2[[#This Row],[Total Cost]]-Table2[[#This Row],[Discount]]</f>
        <v>247133.65</v>
      </c>
      <c r="M923" s="38">
        <f>Table2[[#This Row],[Total Revenue ]]-Table2[[#This Row],[Discount Amount]]</f>
        <v>153559.35</v>
      </c>
      <c r="N923" s="38" t="str">
        <f>IF(Table2[[#This Row],[Profit/Loss]]&gt;0,"Profit","Loss")</f>
        <v>Profit</v>
      </c>
    </row>
    <row r="924" spans="1:14" x14ac:dyDescent="0.25">
      <c r="A924">
        <v>923</v>
      </c>
      <c r="B924" t="s">
        <v>1113</v>
      </c>
      <c r="C924">
        <v>35</v>
      </c>
      <c r="D92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24" t="s">
        <v>192</v>
      </c>
      <c r="F924">
        <v>2038</v>
      </c>
      <c r="G924">
        <v>249</v>
      </c>
      <c r="H924">
        <v>389</v>
      </c>
      <c r="I924">
        <f>Table2[[#This Row],[Quantity]]*Table2[[#This Row],[Cost]]</f>
        <v>507462</v>
      </c>
      <c r="J924">
        <f>Table2[[#This Row],[Quantity]]*Table2[[#This Row],[Price]]</f>
        <v>792782</v>
      </c>
      <c r="K924">
        <f>IF(Table2[[#This Row],[Quantity]]&lt;1000,0,IF(Table2[[#This Row],[Quantity]]&gt;1000,Table2[[#This Row],[Quantity]]*15%,IF(Table2[[#This Row],[Quantity]]&gt;1500,Table2[[#This Row],[Quantity]]*20%,Table2[[#This Row],[Quantity]]*25%)))</f>
        <v>305.7</v>
      </c>
      <c r="L924" s="38">
        <f>Table2[[#This Row],[Total Cost]]-Table2[[#This Row],[Discount]]</f>
        <v>507156.3</v>
      </c>
      <c r="M924" s="38">
        <f>Table2[[#This Row],[Total Revenue ]]-Table2[[#This Row],[Discount Amount]]</f>
        <v>285625.7</v>
      </c>
      <c r="N924" s="38" t="str">
        <f>IF(Table2[[#This Row],[Profit/Loss]]&gt;0,"Profit","Loss")</f>
        <v>Profit</v>
      </c>
    </row>
    <row r="925" spans="1:14" x14ac:dyDescent="0.25">
      <c r="A925">
        <v>924</v>
      </c>
      <c r="B925" t="s">
        <v>1114</v>
      </c>
      <c r="C925">
        <v>72</v>
      </c>
      <c r="D92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25" t="s">
        <v>190</v>
      </c>
      <c r="F925">
        <v>1347</v>
      </c>
      <c r="G925">
        <v>343</v>
      </c>
      <c r="H925">
        <v>425</v>
      </c>
      <c r="I925">
        <f>Table2[[#This Row],[Quantity]]*Table2[[#This Row],[Cost]]</f>
        <v>462021</v>
      </c>
      <c r="J925">
        <f>Table2[[#This Row],[Quantity]]*Table2[[#This Row],[Price]]</f>
        <v>572475</v>
      </c>
      <c r="K925">
        <f>IF(Table2[[#This Row],[Quantity]]&lt;1000,0,IF(Table2[[#This Row],[Quantity]]&gt;1000,Table2[[#This Row],[Quantity]]*15%,IF(Table2[[#This Row],[Quantity]]&gt;1500,Table2[[#This Row],[Quantity]]*20%,Table2[[#This Row],[Quantity]]*25%)))</f>
        <v>202.04999999999998</v>
      </c>
      <c r="L925" s="38">
        <f>Table2[[#This Row],[Total Cost]]-Table2[[#This Row],[Discount]]</f>
        <v>461818.95</v>
      </c>
      <c r="M925" s="38">
        <f>Table2[[#This Row],[Total Revenue ]]-Table2[[#This Row],[Discount Amount]]</f>
        <v>110656.04999999999</v>
      </c>
      <c r="N925" s="38" t="str">
        <f>IF(Table2[[#This Row],[Profit/Loss]]&gt;0,"Profit","Loss")</f>
        <v>Profit</v>
      </c>
    </row>
    <row r="926" spans="1:14" x14ac:dyDescent="0.25">
      <c r="A926">
        <v>925</v>
      </c>
      <c r="B926" t="s">
        <v>1115</v>
      </c>
      <c r="C926">
        <v>41</v>
      </c>
      <c r="D92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26" t="s">
        <v>190</v>
      </c>
      <c r="F926">
        <v>2153</v>
      </c>
      <c r="G926">
        <v>130</v>
      </c>
      <c r="H926">
        <v>418</v>
      </c>
      <c r="I926">
        <f>Table2[[#This Row],[Quantity]]*Table2[[#This Row],[Cost]]</f>
        <v>279890</v>
      </c>
      <c r="J926">
        <f>Table2[[#This Row],[Quantity]]*Table2[[#This Row],[Price]]</f>
        <v>899954</v>
      </c>
      <c r="K926">
        <f>IF(Table2[[#This Row],[Quantity]]&lt;1000,0,IF(Table2[[#This Row],[Quantity]]&gt;1000,Table2[[#This Row],[Quantity]]*15%,IF(Table2[[#This Row],[Quantity]]&gt;1500,Table2[[#This Row],[Quantity]]*20%,Table2[[#This Row],[Quantity]]*25%)))</f>
        <v>322.95</v>
      </c>
      <c r="L926" s="38">
        <f>Table2[[#This Row],[Total Cost]]-Table2[[#This Row],[Discount]]</f>
        <v>279567.05</v>
      </c>
      <c r="M926" s="38">
        <f>Table2[[#This Row],[Total Revenue ]]-Table2[[#This Row],[Discount Amount]]</f>
        <v>620386.94999999995</v>
      </c>
      <c r="N926" s="38" t="str">
        <f>IF(Table2[[#This Row],[Profit/Loss]]&gt;0,"Profit","Loss")</f>
        <v>Profit</v>
      </c>
    </row>
    <row r="927" spans="1:14" x14ac:dyDescent="0.25">
      <c r="A927">
        <v>926</v>
      </c>
      <c r="B927" t="s">
        <v>1116</v>
      </c>
      <c r="C927">
        <v>42</v>
      </c>
      <c r="D92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27" t="s">
        <v>190</v>
      </c>
      <c r="F927">
        <v>2148</v>
      </c>
      <c r="G927">
        <v>365</v>
      </c>
      <c r="H927">
        <v>521</v>
      </c>
      <c r="I927">
        <f>Table2[[#This Row],[Quantity]]*Table2[[#This Row],[Cost]]</f>
        <v>784020</v>
      </c>
      <c r="J927">
        <f>Table2[[#This Row],[Quantity]]*Table2[[#This Row],[Price]]</f>
        <v>1119108</v>
      </c>
      <c r="K927">
        <f>IF(Table2[[#This Row],[Quantity]]&lt;1000,0,IF(Table2[[#This Row],[Quantity]]&gt;1000,Table2[[#This Row],[Quantity]]*15%,IF(Table2[[#This Row],[Quantity]]&gt;1500,Table2[[#This Row],[Quantity]]*20%,Table2[[#This Row],[Quantity]]*25%)))</f>
        <v>322.2</v>
      </c>
      <c r="L927" s="38">
        <f>Table2[[#This Row],[Total Cost]]-Table2[[#This Row],[Discount]]</f>
        <v>783697.8</v>
      </c>
      <c r="M927" s="38">
        <f>Table2[[#This Row],[Total Revenue ]]-Table2[[#This Row],[Discount Amount]]</f>
        <v>335410.19999999995</v>
      </c>
      <c r="N927" s="38" t="str">
        <f>IF(Table2[[#This Row],[Profit/Loss]]&gt;0,"Profit","Loss")</f>
        <v>Profit</v>
      </c>
    </row>
    <row r="928" spans="1:14" x14ac:dyDescent="0.25">
      <c r="A928">
        <v>927</v>
      </c>
      <c r="B928" t="s">
        <v>1117</v>
      </c>
      <c r="C928">
        <v>79</v>
      </c>
      <c r="D92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28" t="s">
        <v>190</v>
      </c>
      <c r="F928">
        <v>1445</v>
      </c>
      <c r="G928">
        <v>130</v>
      </c>
      <c r="H928">
        <v>296</v>
      </c>
      <c r="I928">
        <f>Table2[[#This Row],[Quantity]]*Table2[[#This Row],[Cost]]</f>
        <v>187850</v>
      </c>
      <c r="J928">
        <f>Table2[[#This Row],[Quantity]]*Table2[[#This Row],[Price]]</f>
        <v>427720</v>
      </c>
      <c r="K928">
        <f>IF(Table2[[#This Row],[Quantity]]&lt;1000,0,IF(Table2[[#This Row],[Quantity]]&gt;1000,Table2[[#This Row],[Quantity]]*15%,IF(Table2[[#This Row],[Quantity]]&gt;1500,Table2[[#This Row],[Quantity]]*20%,Table2[[#This Row],[Quantity]]*25%)))</f>
        <v>216.75</v>
      </c>
      <c r="L928" s="38">
        <f>Table2[[#This Row],[Total Cost]]-Table2[[#This Row],[Discount]]</f>
        <v>187633.25</v>
      </c>
      <c r="M928" s="38">
        <f>Table2[[#This Row],[Total Revenue ]]-Table2[[#This Row],[Discount Amount]]</f>
        <v>240086.75</v>
      </c>
      <c r="N928" s="38" t="str">
        <f>IF(Table2[[#This Row],[Profit/Loss]]&gt;0,"Profit","Loss")</f>
        <v>Profit</v>
      </c>
    </row>
    <row r="929" spans="1:14" x14ac:dyDescent="0.25">
      <c r="A929">
        <v>928</v>
      </c>
      <c r="B929" t="s">
        <v>1118</v>
      </c>
      <c r="C929">
        <v>30</v>
      </c>
      <c r="D92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29" t="s">
        <v>192</v>
      </c>
      <c r="F929">
        <v>2466</v>
      </c>
      <c r="G929">
        <v>128</v>
      </c>
      <c r="H929">
        <v>308</v>
      </c>
      <c r="I929">
        <f>Table2[[#This Row],[Quantity]]*Table2[[#This Row],[Cost]]</f>
        <v>315648</v>
      </c>
      <c r="J929">
        <f>Table2[[#This Row],[Quantity]]*Table2[[#This Row],[Price]]</f>
        <v>759528</v>
      </c>
      <c r="K929">
        <f>IF(Table2[[#This Row],[Quantity]]&lt;1000,0,IF(Table2[[#This Row],[Quantity]]&gt;1000,Table2[[#This Row],[Quantity]]*15%,IF(Table2[[#This Row],[Quantity]]&gt;1500,Table2[[#This Row],[Quantity]]*20%,Table2[[#This Row],[Quantity]]*25%)))</f>
        <v>369.9</v>
      </c>
      <c r="L929" s="38">
        <f>Table2[[#This Row],[Total Cost]]-Table2[[#This Row],[Discount]]</f>
        <v>315278.09999999998</v>
      </c>
      <c r="M929" s="38">
        <f>Table2[[#This Row],[Total Revenue ]]-Table2[[#This Row],[Discount Amount]]</f>
        <v>444249.9</v>
      </c>
      <c r="N929" s="38" t="str">
        <f>IF(Table2[[#This Row],[Profit/Loss]]&gt;0,"Profit","Loss")</f>
        <v>Profit</v>
      </c>
    </row>
    <row r="930" spans="1:14" x14ac:dyDescent="0.25">
      <c r="A930">
        <v>929</v>
      </c>
      <c r="B930" t="s">
        <v>1119</v>
      </c>
      <c r="C930">
        <v>54</v>
      </c>
      <c r="D93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30" t="s">
        <v>190</v>
      </c>
      <c r="F930">
        <v>1419</v>
      </c>
      <c r="G930">
        <v>191</v>
      </c>
      <c r="H930">
        <v>463</v>
      </c>
      <c r="I930">
        <f>Table2[[#This Row],[Quantity]]*Table2[[#This Row],[Cost]]</f>
        <v>271029</v>
      </c>
      <c r="J930">
        <f>Table2[[#This Row],[Quantity]]*Table2[[#This Row],[Price]]</f>
        <v>656997</v>
      </c>
      <c r="K930">
        <f>IF(Table2[[#This Row],[Quantity]]&lt;1000,0,IF(Table2[[#This Row],[Quantity]]&gt;1000,Table2[[#This Row],[Quantity]]*15%,IF(Table2[[#This Row],[Quantity]]&gt;1500,Table2[[#This Row],[Quantity]]*20%,Table2[[#This Row],[Quantity]]*25%)))</f>
        <v>212.85</v>
      </c>
      <c r="L930" s="38">
        <f>Table2[[#This Row],[Total Cost]]-Table2[[#This Row],[Discount]]</f>
        <v>270816.15000000002</v>
      </c>
      <c r="M930" s="38">
        <f>Table2[[#This Row],[Total Revenue ]]-Table2[[#This Row],[Discount Amount]]</f>
        <v>386180.85</v>
      </c>
      <c r="N930" s="38" t="str">
        <f>IF(Table2[[#This Row],[Profit/Loss]]&gt;0,"Profit","Loss")</f>
        <v>Profit</v>
      </c>
    </row>
    <row r="931" spans="1:14" x14ac:dyDescent="0.25">
      <c r="A931">
        <v>930</v>
      </c>
      <c r="B931" t="s">
        <v>1120</v>
      </c>
      <c r="C931">
        <v>53</v>
      </c>
      <c r="D93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31" t="s">
        <v>192</v>
      </c>
      <c r="F931">
        <v>1398</v>
      </c>
      <c r="G931">
        <v>303</v>
      </c>
      <c r="H931">
        <v>229</v>
      </c>
      <c r="I931">
        <f>Table2[[#This Row],[Quantity]]*Table2[[#This Row],[Cost]]</f>
        <v>423594</v>
      </c>
      <c r="J931">
        <f>Table2[[#This Row],[Quantity]]*Table2[[#This Row],[Price]]</f>
        <v>320142</v>
      </c>
      <c r="K931">
        <f>IF(Table2[[#This Row],[Quantity]]&lt;1000,0,IF(Table2[[#This Row],[Quantity]]&gt;1000,Table2[[#This Row],[Quantity]]*15%,IF(Table2[[#This Row],[Quantity]]&gt;1500,Table2[[#This Row],[Quantity]]*20%,Table2[[#This Row],[Quantity]]*25%)))</f>
        <v>209.7</v>
      </c>
      <c r="L931" s="38">
        <f>Table2[[#This Row],[Total Cost]]-Table2[[#This Row],[Discount]]</f>
        <v>423384.3</v>
      </c>
      <c r="M931" s="38">
        <f>Table2[[#This Row],[Total Revenue ]]-Table2[[#This Row],[Discount Amount]]</f>
        <v>-103242.29999999999</v>
      </c>
      <c r="N931" s="38" t="str">
        <f>IF(Table2[[#This Row],[Profit/Loss]]&gt;0,"Profit","Loss")</f>
        <v>Loss</v>
      </c>
    </row>
    <row r="932" spans="1:14" x14ac:dyDescent="0.25">
      <c r="A932">
        <v>931</v>
      </c>
      <c r="B932" t="s">
        <v>1121</v>
      </c>
      <c r="C932">
        <v>57</v>
      </c>
      <c r="D93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32" t="s">
        <v>190</v>
      </c>
      <c r="F932">
        <v>1090</v>
      </c>
      <c r="G932">
        <v>354</v>
      </c>
      <c r="H932">
        <v>277</v>
      </c>
      <c r="I932">
        <f>Table2[[#This Row],[Quantity]]*Table2[[#This Row],[Cost]]</f>
        <v>385860</v>
      </c>
      <c r="J932">
        <f>Table2[[#This Row],[Quantity]]*Table2[[#This Row],[Price]]</f>
        <v>301930</v>
      </c>
      <c r="K932">
        <f>IF(Table2[[#This Row],[Quantity]]&lt;1000,0,IF(Table2[[#This Row],[Quantity]]&gt;1000,Table2[[#This Row],[Quantity]]*15%,IF(Table2[[#This Row],[Quantity]]&gt;1500,Table2[[#This Row],[Quantity]]*20%,Table2[[#This Row],[Quantity]]*25%)))</f>
        <v>163.5</v>
      </c>
      <c r="L932" s="38">
        <f>Table2[[#This Row],[Total Cost]]-Table2[[#This Row],[Discount]]</f>
        <v>385696.5</v>
      </c>
      <c r="M932" s="38">
        <f>Table2[[#This Row],[Total Revenue ]]-Table2[[#This Row],[Discount Amount]]</f>
        <v>-83766.5</v>
      </c>
      <c r="N932" s="38" t="str">
        <f>IF(Table2[[#This Row],[Profit/Loss]]&gt;0,"Profit","Loss")</f>
        <v>Loss</v>
      </c>
    </row>
    <row r="933" spans="1:14" x14ac:dyDescent="0.25">
      <c r="A933">
        <v>932</v>
      </c>
      <c r="B933" t="s">
        <v>1122</v>
      </c>
      <c r="C933">
        <v>16</v>
      </c>
      <c r="D93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33" t="s">
        <v>190</v>
      </c>
      <c r="F933">
        <v>1284</v>
      </c>
      <c r="G933">
        <v>399</v>
      </c>
      <c r="H933">
        <v>383</v>
      </c>
      <c r="I933">
        <f>Table2[[#This Row],[Quantity]]*Table2[[#This Row],[Cost]]</f>
        <v>512316</v>
      </c>
      <c r="J933">
        <f>Table2[[#This Row],[Quantity]]*Table2[[#This Row],[Price]]</f>
        <v>491772</v>
      </c>
      <c r="K933">
        <f>IF(Table2[[#This Row],[Quantity]]&lt;1000,0,IF(Table2[[#This Row],[Quantity]]&gt;1000,Table2[[#This Row],[Quantity]]*15%,IF(Table2[[#This Row],[Quantity]]&gt;1500,Table2[[#This Row],[Quantity]]*20%,Table2[[#This Row],[Quantity]]*25%)))</f>
        <v>192.6</v>
      </c>
      <c r="L933" s="38">
        <f>Table2[[#This Row],[Total Cost]]-Table2[[#This Row],[Discount]]</f>
        <v>512123.4</v>
      </c>
      <c r="M933" s="38">
        <f>Table2[[#This Row],[Total Revenue ]]-Table2[[#This Row],[Discount Amount]]</f>
        <v>-20351.400000000023</v>
      </c>
      <c r="N933" s="38" t="str">
        <f>IF(Table2[[#This Row],[Profit/Loss]]&gt;0,"Profit","Loss")</f>
        <v>Loss</v>
      </c>
    </row>
    <row r="934" spans="1:14" x14ac:dyDescent="0.25">
      <c r="A934">
        <v>933</v>
      </c>
      <c r="B934" t="s">
        <v>1123</v>
      </c>
      <c r="C934">
        <v>58</v>
      </c>
      <c r="D93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34" t="s">
        <v>192</v>
      </c>
      <c r="F934">
        <v>2484</v>
      </c>
      <c r="G934">
        <v>265</v>
      </c>
      <c r="H934">
        <v>411</v>
      </c>
      <c r="I934">
        <f>Table2[[#This Row],[Quantity]]*Table2[[#This Row],[Cost]]</f>
        <v>658260</v>
      </c>
      <c r="J934">
        <f>Table2[[#This Row],[Quantity]]*Table2[[#This Row],[Price]]</f>
        <v>1020924</v>
      </c>
      <c r="K934">
        <f>IF(Table2[[#This Row],[Quantity]]&lt;1000,0,IF(Table2[[#This Row],[Quantity]]&gt;1000,Table2[[#This Row],[Quantity]]*15%,IF(Table2[[#This Row],[Quantity]]&gt;1500,Table2[[#This Row],[Quantity]]*20%,Table2[[#This Row],[Quantity]]*25%)))</f>
        <v>372.59999999999997</v>
      </c>
      <c r="L934" s="38">
        <f>Table2[[#This Row],[Total Cost]]-Table2[[#This Row],[Discount]]</f>
        <v>657887.4</v>
      </c>
      <c r="M934" s="38">
        <f>Table2[[#This Row],[Total Revenue ]]-Table2[[#This Row],[Discount Amount]]</f>
        <v>363036.6</v>
      </c>
      <c r="N934" s="38" t="str">
        <f>IF(Table2[[#This Row],[Profit/Loss]]&gt;0,"Profit","Loss")</f>
        <v>Profit</v>
      </c>
    </row>
    <row r="935" spans="1:14" x14ac:dyDescent="0.25">
      <c r="A935">
        <v>934</v>
      </c>
      <c r="B935" t="s">
        <v>1124</v>
      </c>
      <c r="C935">
        <v>27</v>
      </c>
      <c r="D93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35" t="s">
        <v>192</v>
      </c>
      <c r="F935">
        <v>1533</v>
      </c>
      <c r="G935">
        <v>227</v>
      </c>
      <c r="H935">
        <v>200</v>
      </c>
      <c r="I935">
        <f>Table2[[#This Row],[Quantity]]*Table2[[#This Row],[Cost]]</f>
        <v>347991</v>
      </c>
      <c r="J935">
        <f>Table2[[#This Row],[Quantity]]*Table2[[#This Row],[Price]]</f>
        <v>306600</v>
      </c>
      <c r="K935">
        <f>IF(Table2[[#This Row],[Quantity]]&lt;1000,0,IF(Table2[[#This Row],[Quantity]]&gt;1000,Table2[[#This Row],[Quantity]]*15%,IF(Table2[[#This Row],[Quantity]]&gt;1500,Table2[[#This Row],[Quantity]]*20%,Table2[[#This Row],[Quantity]]*25%)))</f>
        <v>229.95</v>
      </c>
      <c r="L935" s="38">
        <f>Table2[[#This Row],[Total Cost]]-Table2[[#This Row],[Discount]]</f>
        <v>347761.05</v>
      </c>
      <c r="M935" s="38">
        <f>Table2[[#This Row],[Total Revenue ]]-Table2[[#This Row],[Discount Amount]]</f>
        <v>-41161.049999999988</v>
      </c>
      <c r="N935" s="38" t="str">
        <f>IF(Table2[[#This Row],[Profit/Loss]]&gt;0,"Profit","Loss")</f>
        <v>Loss</v>
      </c>
    </row>
    <row r="936" spans="1:14" x14ac:dyDescent="0.25">
      <c r="A936">
        <v>935</v>
      </c>
      <c r="B936" t="s">
        <v>1125</v>
      </c>
      <c r="C936">
        <v>39</v>
      </c>
      <c r="D93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36" t="s">
        <v>190</v>
      </c>
      <c r="F936">
        <v>2136</v>
      </c>
      <c r="G936">
        <v>272</v>
      </c>
      <c r="H936">
        <v>418</v>
      </c>
      <c r="I936">
        <f>Table2[[#This Row],[Quantity]]*Table2[[#This Row],[Cost]]</f>
        <v>580992</v>
      </c>
      <c r="J936">
        <f>Table2[[#This Row],[Quantity]]*Table2[[#This Row],[Price]]</f>
        <v>892848</v>
      </c>
      <c r="K936">
        <f>IF(Table2[[#This Row],[Quantity]]&lt;1000,0,IF(Table2[[#This Row],[Quantity]]&gt;1000,Table2[[#This Row],[Quantity]]*15%,IF(Table2[[#This Row],[Quantity]]&gt;1500,Table2[[#This Row],[Quantity]]*20%,Table2[[#This Row],[Quantity]]*25%)))</f>
        <v>320.39999999999998</v>
      </c>
      <c r="L936" s="38">
        <f>Table2[[#This Row],[Total Cost]]-Table2[[#This Row],[Discount]]</f>
        <v>580671.6</v>
      </c>
      <c r="M936" s="38">
        <f>Table2[[#This Row],[Total Revenue ]]-Table2[[#This Row],[Discount Amount]]</f>
        <v>312176.40000000002</v>
      </c>
      <c r="N936" s="38" t="str">
        <f>IF(Table2[[#This Row],[Profit/Loss]]&gt;0,"Profit","Loss")</f>
        <v>Profit</v>
      </c>
    </row>
    <row r="937" spans="1:14" x14ac:dyDescent="0.25">
      <c r="A937">
        <v>936</v>
      </c>
      <c r="B937" t="s">
        <v>1126</v>
      </c>
      <c r="C937">
        <v>52</v>
      </c>
      <c r="D93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37" t="s">
        <v>190</v>
      </c>
      <c r="F937">
        <v>2120</v>
      </c>
      <c r="G937">
        <v>271</v>
      </c>
      <c r="H937">
        <v>471</v>
      </c>
      <c r="I937">
        <f>Table2[[#This Row],[Quantity]]*Table2[[#This Row],[Cost]]</f>
        <v>574520</v>
      </c>
      <c r="J937">
        <f>Table2[[#This Row],[Quantity]]*Table2[[#This Row],[Price]]</f>
        <v>998520</v>
      </c>
      <c r="K937">
        <f>IF(Table2[[#This Row],[Quantity]]&lt;1000,0,IF(Table2[[#This Row],[Quantity]]&gt;1000,Table2[[#This Row],[Quantity]]*15%,IF(Table2[[#This Row],[Quantity]]&gt;1500,Table2[[#This Row],[Quantity]]*20%,Table2[[#This Row],[Quantity]]*25%)))</f>
        <v>318</v>
      </c>
      <c r="L937" s="38">
        <f>Table2[[#This Row],[Total Cost]]-Table2[[#This Row],[Discount]]</f>
        <v>574202</v>
      </c>
      <c r="M937" s="38">
        <f>Table2[[#This Row],[Total Revenue ]]-Table2[[#This Row],[Discount Amount]]</f>
        <v>424318</v>
      </c>
      <c r="N937" s="38" t="str">
        <f>IF(Table2[[#This Row],[Profit/Loss]]&gt;0,"Profit","Loss")</f>
        <v>Profit</v>
      </c>
    </row>
    <row r="938" spans="1:14" x14ac:dyDescent="0.25">
      <c r="A938">
        <v>937</v>
      </c>
      <c r="B938" t="s">
        <v>1127</v>
      </c>
      <c r="C938">
        <v>79</v>
      </c>
      <c r="D93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38" t="s">
        <v>192</v>
      </c>
      <c r="F938">
        <v>2059</v>
      </c>
      <c r="G938">
        <v>348</v>
      </c>
      <c r="H938">
        <v>409</v>
      </c>
      <c r="I938">
        <f>Table2[[#This Row],[Quantity]]*Table2[[#This Row],[Cost]]</f>
        <v>716532</v>
      </c>
      <c r="J938">
        <f>Table2[[#This Row],[Quantity]]*Table2[[#This Row],[Price]]</f>
        <v>842131</v>
      </c>
      <c r="K938">
        <f>IF(Table2[[#This Row],[Quantity]]&lt;1000,0,IF(Table2[[#This Row],[Quantity]]&gt;1000,Table2[[#This Row],[Quantity]]*15%,IF(Table2[[#This Row],[Quantity]]&gt;1500,Table2[[#This Row],[Quantity]]*20%,Table2[[#This Row],[Quantity]]*25%)))</f>
        <v>308.84999999999997</v>
      </c>
      <c r="L938" s="38">
        <f>Table2[[#This Row],[Total Cost]]-Table2[[#This Row],[Discount]]</f>
        <v>716223.15</v>
      </c>
      <c r="M938" s="38">
        <f>Table2[[#This Row],[Total Revenue ]]-Table2[[#This Row],[Discount Amount]]</f>
        <v>125907.84999999998</v>
      </c>
      <c r="N938" s="38" t="str">
        <f>IF(Table2[[#This Row],[Profit/Loss]]&gt;0,"Profit","Loss")</f>
        <v>Profit</v>
      </c>
    </row>
    <row r="939" spans="1:14" x14ac:dyDescent="0.25">
      <c r="A939">
        <v>938</v>
      </c>
      <c r="B939" t="s">
        <v>1128</v>
      </c>
      <c r="C939">
        <v>29</v>
      </c>
      <c r="D93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39" t="s">
        <v>190</v>
      </c>
      <c r="F939">
        <v>2350</v>
      </c>
      <c r="G939">
        <v>363</v>
      </c>
      <c r="H939">
        <v>360</v>
      </c>
      <c r="I939">
        <f>Table2[[#This Row],[Quantity]]*Table2[[#This Row],[Cost]]</f>
        <v>853050</v>
      </c>
      <c r="J939">
        <f>Table2[[#This Row],[Quantity]]*Table2[[#This Row],[Price]]</f>
        <v>846000</v>
      </c>
      <c r="K939">
        <f>IF(Table2[[#This Row],[Quantity]]&lt;1000,0,IF(Table2[[#This Row],[Quantity]]&gt;1000,Table2[[#This Row],[Quantity]]*15%,IF(Table2[[#This Row],[Quantity]]&gt;1500,Table2[[#This Row],[Quantity]]*20%,Table2[[#This Row],[Quantity]]*25%)))</f>
        <v>352.5</v>
      </c>
      <c r="L939" s="38">
        <f>Table2[[#This Row],[Total Cost]]-Table2[[#This Row],[Discount]]</f>
        <v>852697.5</v>
      </c>
      <c r="M939" s="38">
        <f>Table2[[#This Row],[Total Revenue ]]-Table2[[#This Row],[Discount Amount]]</f>
        <v>-6697.5</v>
      </c>
      <c r="N939" s="38" t="str">
        <f>IF(Table2[[#This Row],[Profit/Loss]]&gt;0,"Profit","Loss")</f>
        <v>Loss</v>
      </c>
    </row>
    <row r="940" spans="1:14" x14ac:dyDescent="0.25">
      <c r="A940">
        <v>939</v>
      </c>
      <c r="B940" t="s">
        <v>1129</v>
      </c>
      <c r="C940">
        <v>24</v>
      </c>
      <c r="D94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40" t="s">
        <v>192</v>
      </c>
      <c r="F940">
        <v>1827</v>
      </c>
      <c r="G940">
        <v>332</v>
      </c>
      <c r="H940">
        <v>457</v>
      </c>
      <c r="I940">
        <f>Table2[[#This Row],[Quantity]]*Table2[[#This Row],[Cost]]</f>
        <v>606564</v>
      </c>
      <c r="J940">
        <f>Table2[[#This Row],[Quantity]]*Table2[[#This Row],[Price]]</f>
        <v>834939</v>
      </c>
      <c r="K940">
        <f>IF(Table2[[#This Row],[Quantity]]&lt;1000,0,IF(Table2[[#This Row],[Quantity]]&gt;1000,Table2[[#This Row],[Quantity]]*15%,IF(Table2[[#This Row],[Quantity]]&gt;1500,Table2[[#This Row],[Quantity]]*20%,Table2[[#This Row],[Quantity]]*25%)))</f>
        <v>274.05</v>
      </c>
      <c r="L940" s="38">
        <f>Table2[[#This Row],[Total Cost]]-Table2[[#This Row],[Discount]]</f>
        <v>606289.94999999995</v>
      </c>
      <c r="M940" s="38">
        <f>Table2[[#This Row],[Total Revenue ]]-Table2[[#This Row],[Discount Amount]]</f>
        <v>228649.05000000005</v>
      </c>
      <c r="N940" s="38" t="str">
        <f>IF(Table2[[#This Row],[Profit/Loss]]&gt;0,"Profit","Loss")</f>
        <v>Profit</v>
      </c>
    </row>
    <row r="941" spans="1:14" x14ac:dyDescent="0.25">
      <c r="A941">
        <v>940</v>
      </c>
      <c r="B941" t="s">
        <v>1130</v>
      </c>
      <c r="C941">
        <v>24</v>
      </c>
      <c r="D94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41" t="s">
        <v>192</v>
      </c>
      <c r="F941">
        <v>2404</v>
      </c>
      <c r="G941">
        <v>161</v>
      </c>
      <c r="H941">
        <v>415</v>
      </c>
      <c r="I941">
        <f>Table2[[#This Row],[Quantity]]*Table2[[#This Row],[Cost]]</f>
        <v>387044</v>
      </c>
      <c r="J941">
        <f>Table2[[#This Row],[Quantity]]*Table2[[#This Row],[Price]]</f>
        <v>997660</v>
      </c>
      <c r="K941">
        <f>IF(Table2[[#This Row],[Quantity]]&lt;1000,0,IF(Table2[[#This Row],[Quantity]]&gt;1000,Table2[[#This Row],[Quantity]]*15%,IF(Table2[[#This Row],[Quantity]]&gt;1500,Table2[[#This Row],[Quantity]]*20%,Table2[[#This Row],[Quantity]]*25%)))</f>
        <v>360.59999999999997</v>
      </c>
      <c r="L941" s="38">
        <f>Table2[[#This Row],[Total Cost]]-Table2[[#This Row],[Discount]]</f>
        <v>386683.4</v>
      </c>
      <c r="M941" s="38">
        <f>Table2[[#This Row],[Total Revenue ]]-Table2[[#This Row],[Discount Amount]]</f>
        <v>610976.6</v>
      </c>
      <c r="N941" s="38" t="str">
        <f>IF(Table2[[#This Row],[Profit/Loss]]&gt;0,"Profit","Loss")</f>
        <v>Profit</v>
      </c>
    </row>
    <row r="942" spans="1:14" x14ac:dyDescent="0.25">
      <c r="A942">
        <v>941</v>
      </c>
      <c r="B942" t="s">
        <v>1131</v>
      </c>
      <c r="C942">
        <v>59</v>
      </c>
      <c r="D94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42" t="s">
        <v>190</v>
      </c>
      <c r="F942">
        <v>1502</v>
      </c>
      <c r="G942">
        <v>138</v>
      </c>
      <c r="H942">
        <v>469</v>
      </c>
      <c r="I942">
        <f>Table2[[#This Row],[Quantity]]*Table2[[#This Row],[Cost]]</f>
        <v>207276</v>
      </c>
      <c r="J942">
        <f>Table2[[#This Row],[Quantity]]*Table2[[#This Row],[Price]]</f>
        <v>704438</v>
      </c>
      <c r="K942">
        <f>IF(Table2[[#This Row],[Quantity]]&lt;1000,0,IF(Table2[[#This Row],[Quantity]]&gt;1000,Table2[[#This Row],[Quantity]]*15%,IF(Table2[[#This Row],[Quantity]]&gt;1500,Table2[[#This Row],[Quantity]]*20%,Table2[[#This Row],[Quantity]]*25%)))</f>
        <v>225.29999999999998</v>
      </c>
      <c r="L942" s="38">
        <f>Table2[[#This Row],[Total Cost]]-Table2[[#This Row],[Discount]]</f>
        <v>207050.7</v>
      </c>
      <c r="M942" s="38">
        <f>Table2[[#This Row],[Total Revenue ]]-Table2[[#This Row],[Discount Amount]]</f>
        <v>497387.3</v>
      </c>
      <c r="N942" s="38" t="str">
        <f>IF(Table2[[#This Row],[Profit/Loss]]&gt;0,"Profit","Loss")</f>
        <v>Profit</v>
      </c>
    </row>
    <row r="943" spans="1:14" x14ac:dyDescent="0.25">
      <c r="A943">
        <v>942</v>
      </c>
      <c r="B943" t="s">
        <v>1132</v>
      </c>
      <c r="C943">
        <v>73</v>
      </c>
      <c r="D94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43" t="s">
        <v>190</v>
      </c>
      <c r="F943">
        <v>1678</v>
      </c>
      <c r="G943">
        <v>177</v>
      </c>
      <c r="H943">
        <v>495</v>
      </c>
      <c r="I943">
        <f>Table2[[#This Row],[Quantity]]*Table2[[#This Row],[Cost]]</f>
        <v>297006</v>
      </c>
      <c r="J943">
        <f>Table2[[#This Row],[Quantity]]*Table2[[#This Row],[Price]]</f>
        <v>830610</v>
      </c>
      <c r="K943">
        <f>IF(Table2[[#This Row],[Quantity]]&lt;1000,0,IF(Table2[[#This Row],[Quantity]]&gt;1000,Table2[[#This Row],[Quantity]]*15%,IF(Table2[[#This Row],[Quantity]]&gt;1500,Table2[[#This Row],[Quantity]]*20%,Table2[[#This Row],[Quantity]]*25%)))</f>
        <v>251.7</v>
      </c>
      <c r="L943" s="38">
        <f>Table2[[#This Row],[Total Cost]]-Table2[[#This Row],[Discount]]</f>
        <v>296754.3</v>
      </c>
      <c r="M943" s="38">
        <f>Table2[[#This Row],[Total Revenue ]]-Table2[[#This Row],[Discount Amount]]</f>
        <v>533855.69999999995</v>
      </c>
      <c r="N943" s="38" t="str">
        <f>IF(Table2[[#This Row],[Profit/Loss]]&gt;0,"Profit","Loss")</f>
        <v>Profit</v>
      </c>
    </row>
    <row r="944" spans="1:14" x14ac:dyDescent="0.25">
      <c r="A944">
        <v>943</v>
      </c>
      <c r="B944" t="s">
        <v>1133</v>
      </c>
      <c r="C944">
        <v>64</v>
      </c>
      <c r="D94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44" t="s">
        <v>190</v>
      </c>
      <c r="F944">
        <v>1509</v>
      </c>
      <c r="G944">
        <v>103</v>
      </c>
      <c r="H944">
        <v>476</v>
      </c>
      <c r="I944">
        <f>Table2[[#This Row],[Quantity]]*Table2[[#This Row],[Cost]]</f>
        <v>155427</v>
      </c>
      <c r="J944">
        <f>Table2[[#This Row],[Quantity]]*Table2[[#This Row],[Price]]</f>
        <v>718284</v>
      </c>
      <c r="K944">
        <f>IF(Table2[[#This Row],[Quantity]]&lt;1000,0,IF(Table2[[#This Row],[Quantity]]&gt;1000,Table2[[#This Row],[Quantity]]*15%,IF(Table2[[#This Row],[Quantity]]&gt;1500,Table2[[#This Row],[Quantity]]*20%,Table2[[#This Row],[Quantity]]*25%)))</f>
        <v>226.35</v>
      </c>
      <c r="L944" s="38">
        <f>Table2[[#This Row],[Total Cost]]-Table2[[#This Row],[Discount]]</f>
        <v>155200.65</v>
      </c>
      <c r="M944" s="38">
        <f>Table2[[#This Row],[Total Revenue ]]-Table2[[#This Row],[Discount Amount]]</f>
        <v>563083.35</v>
      </c>
      <c r="N944" s="38" t="str">
        <f>IF(Table2[[#This Row],[Profit/Loss]]&gt;0,"Profit","Loss")</f>
        <v>Profit</v>
      </c>
    </row>
    <row r="945" spans="1:14" x14ac:dyDescent="0.25">
      <c r="A945">
        <v>944</v>
      </c>
      <c r="B945" t="s">
        <v>1134</v>
      </c>
      <c r="C945">
        <v>44</v>
      </c>
      <c r="D94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45" t="s">
        <v>192</v>
      </c>
      <c r="F945">
        <v>2031</v>
      </c>
      <c r="G945">
        <v>308</v>
      </c>
      <c r="H945">
        <v>307</v>
      </c>
      <c r="I945">
        <f>Table2[[#This Row],[Quantity]]*Table2[[#This Row],[Cost]]</f>
        <v>625548</v>
      </c>
      <c r="J945">
        <f>Table2[[#This Row],[Quantity]]*Table2[[#This Row],[Price]]</f>
        <v>623517</v>
      </c>
      <c r="K945">
        <f>IF(Table2[[#This Row],[Quantity]]&lt;1000,0,IF(Table2[[#This Row],[Quantity]]&gt;1000,Table2[[#This Row],[Quantity]]*15%,IF(Table2[[#This Row],[Quantity]]&gt;1500,Table2[[#This Row],[Quantity]]*20%,Table2[[#This Row],[Quantity]]*25%)))</f>
        <v>304.64999999999998</v>
      </c>
      <c r="L945" s="38">
        <f>Table2[[#This Row],[Total Cost]]-Table2[[#This Row],[Discount]]</f>
        <v>625243.35</v>
      </c>
      <c r="M945" s="38">
        <f>Table2[[#This Row],[Total Revenue ]]-Table2[[#This Row],[Discount Amount]]</f>
        <v>-1726.3499999999767</v>
      </c>
      <c r="N945" s="38" t="str">
        <f>IF(Table2[[#This Row],[Profit/Loss]]&gt;0,"Profit","Loss")</f>
        <v>Loss</v>
      </c>
    </row>
    <row r="946" spans="1:14" x14ac:dyDescent="0.25">
      <c r="A946">
        <v>945</v>
      </c>
      <c r="B946" t="s">
        <v>1135</v>
      </c>
      <c r="C946">
        <v>61</v>
      </c>
      <c r="D94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46" t="s">
        <v>192</v>
      </c>
      <c r="F946">
        <v>1583</v>
      </c>
      <c r="G946">
        <v>228</v>
      </c>
      <c r="H946">
        <v>424</v>
      </c>
      <c r="I946">
        <f>Table2[[#This Row],[Quantity]]*Table2[[#This Row],[Cost]]</f>
        <v>360924</v>
      </c>
      <c r="J946">
        <f>Table2[[#This Row],[Quantity]]*Table2[[#This Row],[Price]]</f>
        <v>671192</v>
      </c>
      <c r="K946">
        <f>IF(Table2[[#This Row],[Quantity]]&lt;1000,0,IF(Table2[[#This Row],[Quantity]]&gt;1000,Table2[[#This Row],[Quantity]]*15%,IF(Table2[[#This Row],[Quantity]]&gt;1500,Table2[[#This Row],[Quantity]]*20%,Table2[[#This Row],[Quantity]]*25%)))</f>
        <v>237.45</v>
      </c>
      <c r="L946" s="38">
        <f>Table2[[#This Row],[Total Cost]]-Table2[[#This Row],[Discount]]</f>
        <v>360686.55</v>
      </c>
      <c r="M946" s="38">
        <f>Table2[[#This Row],[Total Revenue ]]-Table2[[#This Row],[Discount Amount]]</f>
        <v>310505.45</v>
      </c>
      <c r="N946" s="38" t="str">
        <f>IF(Table2[[#This Row],[Profit/Loss]]&gt;0,"Profit","Loss")</f>
        <v>Profit</v>
      </c>
    </row>
    <row r="947" spans="1:14" x14ac:dyDescent="0.25">
      <c r="A947">
        <v>946</v>
      </c>
      <c r="B947" t="s">
        <v>1136</v>
      </c>
      <c r="C947">
        <v>60</v>
      </c>
      <c r="D94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47" t="s">
        <v>192</v>
      </c>
      <c r="F947">
        <v>1353</v>
      </c>
      <c r="G947">
        <v>356</v>
      </c>
      <c r="H947">
        <v>510</v>
      </c>
      <c r="I947">
        <f>Table2[[#This Row],[Quantity]]*Table2[[#This Row],[Cost]]</f>
        <v>481668</v>
      </c>
      <c r="J947">
        <f>Table2[[#This Row],[Quantity]]*Table2[[#This Row],[Price]]</f>
        <v>690030</v>
      </c>
      <c r="K947">
        <f>IF(Table2[[#This Row],[Quantity]]&lt;1000,0,IF(Table2[[#This Row],[Quantity]]&gt;1000,Table2[[#This Row],[Quantity]]*15%,IF(Table2[[#This Row],[Quantity]]&gt;1500,Table2[[#This Row],[Quantity]]*20%,Table2[[#This Row],[Quantity]]*25%)))</f>
        <v>202.95</v>
      </c>
      <c r="L947" s="38">
        <f>Table2[[#This Row],[Total Cost]]-Table2[[#This Row],[Discount]]</f>
        <v>481465.05</v>
      </c>
      <c r="M947" s="38">
        <f>Table2[[#This Row],[Total Revenue ]]-Table2[[#This Row],[Discount Amount]]</f>
        <v>208564.95</v>
      </c>
      <c r="N947" s="38" t="str">
        <f>IF(Table2[[#This Row],[Profit/Loss]]&gt;0,"Profit","Loss")</f>
        <v>Profit</v>
      </c>
    </row>
    <row r="948" spans="1:14" x14ac:dyDescent="0.25">
      <c r="A948">
        <v>947</v>
      </c>
      <c r="B948" t="s">
        <v>1137</v>
      </c>
      <c r="C948">
        <v>51</v>
      </c>
      <c r="D94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48" t="s">
        <v>192</v>
      </c>
      <c r="F948">
        <v>2334</v>
      </c>
      <c r="G948">
        <v>377</v>
      </c>
      <c r="H948">
        <v>497</v>
      </c>
      <c r="I948">
        <f>Table2[[#This Row],[Quantity]]*Table2[[#This Row],[Cost]]</f>
        <v>879918</v>
      </c>
      <c r="J948">
        <f>Table2[[#This Row],[Quantity]]*Table2[[#This Row],[Price]]</f>
        <v>1159998</v>
      </c>
      <c r="K948">
        <f>IF(Table2[[#This Row],[Quantity]]&lt;1000,0,IF(Table2[[#This Row],[Quantity]]&gt;1000,Table2[[#This Row],[Quantity]]*15%,IF(Table2[[#This Row],[Quantity]]&gt;1500,Table2[[#This Row],[Quantity]]*20%,Table2[[#This Row],[Quantity]]*25%)))</f>
        <v>350.09999999999997</v>
      </c>
      <c r="L948" s="38">
        <f>Table2[[#This Row],[Total Cost]]-Table2[[#This Row],[Discount]]</f>
        <v>879567.9</v>
      </c>
      <c r="M948" s="38">
        <f>Table2[[#This Row],[Total Revenue ]]-Table2[[#This Row],[Discount Amount]]</f>
        <v>280430.09999999998</v>
      </c>
      <c r="N948" s="38" t="str">
        <f>IF(Table2[[#This Row],[Profit/Loss]]&gt;0,"Profit","Loss")</f>
        <v>Profit</v>
      </c>
    </row>
    <row r="949" spans="1:14" x14ac:dyDescent="0.25">
      <c r="A949">
        <v>948</v>
      </c>
      <c r="B949" t="s">
        <v>1138</v>
      </c>
      <c r="C949">
        <v>60</v>
      </c>
      <c r="D94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49" t="s">
        <v>192</v>
      </c>
      <c r="F949">
        <v>1528</v>
      </c>
      <c r="G949">
        <v>209</v>
      </c>
      <c r="H949">
        <v>369</v>
      </c>
      <c r="I949">
        <f>Table2[[#This Row],[Quantity]]*Table2[[#This Row],[Cost]]</f>
        <v>319352</v>
      </c>
      <c r="J949">
        <f>Table2[[#This Row],[Quantity]]*Table2[[#This Row],[Price]]</f>
        <v>563832</v>
      </c>
      <c r="K949">
        <f>IF(Table2[[#This Row],[Quantity]]&lt;1000,0,IF(Table2[[#This Row],[Quantity]]&gt;1000,Table2[[#This Row],[Quantity]]*15%,IF(Table2[[#This Row],[Quantity]]&gt;1500,Table2[[#This Row],[Quantity]]*20%,Table2[[#This Row],[Quantity]]*25%)))</f>
        <v>229.2</v>
      </c>
      <c r="L949" s="38">
        <f>Table2[[#This Row],[Total Cost]]-Table2[[#This Row],[Discount]]</f>
        <v>319122.8</v>
      </c>
      <c r="M949" s="38">
        <f>Table2[[#This Row],[Total Revenue ]]-Table2[[#This Row],[Discount Amount]]</f>
        <v>244709.2</v>
      </c>
      <c r="N949" s="38" t="str">
        <f>IF(Table2[[#This Row],[Profit/Loss]]&gt;0,"Profit","Loss")</f>
        <v>Profit</v>
      </c>
    </row>
    <row r="950" spans="1:14" x14ac:dyDescent="0.25">
      <c r="A950">
        <v>949</v>
      </c>
      <c r="B950" t="s">
        <v>1139</v>
      </c>
      <c r="C950">
        <v>54</v>
      </c>
      <c r="D95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50" t="s">
        <v>192</v>
      </c>
      <c r="F950">
        <v>2378</v>
      </c>
      <c r="G950">
        <v>154</v>
      </c>
      <c r="H950">
        <v>507</v>
      </c>
      <c r="I950">
        <f>Table2[[#This Row],[Quantity]]*Table2[[#This Row],[Cost]]</f>
        <v>366212</v>
      </c>
      <c r="J950">
        <f>Table2[[#This Row],[Quantity]]*Table2[[#This Row],[Price]]</f>
        <v>1205646</v>
      </c>
      <c r="K950">
        <f>IF(Table2[[#This Row],[Quantity]]&lt;1000,0,IF(Table2[[#This Row],[Quantity]]&gt;1000,Table2[[#This Row],[Quantity]]*15%,IF(Table2[[#This Row],[Quantity]]&gt;1500,Table2[[#This Row],[Quantity]]*20%,Table2[[#This Row],[Quantity]]*25%)))</f>
        <v>356.7</v>
      </c>
      <c r="L950" s="38">
        <f>Table2[[#This Row],[Total Cost]]-Table2[[#This Row],[Discount]]</f>
        <v>365855.3</v>
      </c>
      <c r="M950" s="38">
        <f>Table2[[#This Row],[Total Revenue ]]-Table2[[#This Row],[Discount Amount]]</f>
        <v>839790.7</v>
      </c>
      <c r="N950" s="38" t="str">
        <f>IF(Table2[[#This Row],[Profit/Loss]]&gt;0,"Profit","Loss")</f>
        <v>Profit</v>
      </c>
    </row>
    <row r="951" spans="1:14" x14ac:dyDescent="0.25">
      <c r="A951">
        <v>950</v>
      </c>
      <c r="B951" t="s">
        <v>1140</v>
      </c>
      <c r="C951">
        <v>85</v>
      </c>
      <c r="D95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51" t="s">
        <v>190</v>
      </c>
      <c r="F951">
        <v>1550</v>
      </c>
      <c r="G951">
        <v>320</v>
      </c>
      <c r="H951">
        <v>231</v>
      </c>
      <c r="I951">
        <f>Table2[[#This Row],[Quantity]]*Table2[[#This Row],[Cost]]</f>
        <v>496000</v>
      </c>
      <c r="J951">
        <f>Table2[[#This Row],[Quantity]]*Table2[[#This Row],[Price]]</f>
        <v>358050</v>
      </c>
      <c r="K951">
        <f>IF(Table2[[#This Row],[Quantity]]&lt;1000,0,IF(Table2[[#This Row],[Quantity]]&gt;1000,Table2[[#This Row],[Quantity]]*15%,IF(Table2[[#This Row],[Quantity]]&gt;1500,Table2[[#This Row],[Quantity]]*20%,Table2[[#This Row],[Quantity]]*25%)))</f>
        <v>232.5</v>
      </c>
      <c r="L951" s="38">
        <f>Table2[[#This Row],[Total Cost]]-Table2[[#This Row],[Discount]]</f>
        <v>495767.5</v>
      </c>
      <c r="M951" s="38">
        <f>Table2[[#This Row],[Total Revenue ]]-Table2[[#This Row],[Discount Amount]]</f>
        <v>-137717.5</v>
      </c>
      <c r="N951" s="38" t="str">
        <f>IF(Table2[[#This Row],[Profit/Loss]]&gt;0,"Profit","Loss")</f>
        <v>Loss</v>
      </c>
    </row>
    <row r="952" spans="1:14" x14ac:dyDescent="0.25">
      <c r="A952">
        <v>951</v>
      </c>
      <c r="B952" t="s">
        <v>1141</v>
      </c>
      <c r="C952">
        <v>16</v>
      </c>
      <c r="D95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52" t="s">
        <v>190</v>
      </c>
      <c r="F952">
        <v>2322</v>
      </c>
      <c r="G952">
        <v>278</v>
      </c>
      <c r="H952">
        <v>394</v>
      </c>
      <c r="I952">
        <f>Table2[[#This Row],[Quantity]]*Table2[[#This Row],[Cost]]</f>
        <v>645516</v>
      </c>
      <c r="J952">
        <f>Table2[[#This Row],[Quantity]]*Table2[[#This Row],[Price]]</f>
        <v>914868</v>
      </c>
      <c r="K952">
        <f>IF(Table2[[#This Row],[Quantity]]&lt;1000,0,IF(Table2[[#This Row],[Quantity]]&gt;1000,Table2[[#This Row],[Quantity]]*15%,IF(Table2[[#This Row],[Quantity]]&gt;1500,Table2[[#This Row],[Quantity]]*20%,Table2[[#This Row],[Quantity]]*25%)))</f>
        <v>348.3</v>
      </c>
      <c r="L952" s="38">
        <f>Table2[[#This Row],[Total Cost]]-Table2[[#This Row],[Discount]]</f>
        <v>645167.69999999995</v>
      </c>
      <c r="M952" s="38">
        <f>Table2[[#This Row],[Total Revenue ]]-Table2[[#This Row],[Discount Amount]]</f>
        <v>269700.30000000005</v>
      </c>
      <c r="N952" s="38" t="str">
        <f>IF(Table2[[#This Row],[Profit/Loss]]&gt;0,"Profit","Loss")</f>
        <v>Profit</v>
      </c>
    </row>
    <row r="953" spans="1:14" x14ac:dyDescent="0.25">
      <c r="A953">
        <v>952</v>
      </c>
      <c r="B953" t="s">
        <v>1142</v>
      </c>
      <c r="C953">
        <v>48</v>
      </c>
      <c r="D95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53" t="s">
        <v>192</v>
      </c>
      <c r="F953">
        <v>2236</v>
      </c>
      <c r="G953">
        <v>160</v>
      </c>
      <c r="H953">
        <v>317</v>
      </c>
      <c r="I953">
        <f>Table2[[#This Row],[Quantity]]*Table2[[#This Row],[Cost]]</f>
        <v>357760</v>
      </c>
      <c r="J953">
        <f>Table2[[#This Row],[Quantity]]*Table2[[#This Row],[Price]]</f>
        <v>708812</v>
      </c>
      <c r="K953">
        <f>IF(Table2[[#This Row],[Quantity]]&lt;1000,0,IF(Table2[[#This Row],[Quantity]]&gt;1000,Table2[[#This Row],[Quantity]]*15%,IF(Table2[[#This Row],[Quantity]]&gt;1500,Table2[[#This Row],[Quantity]]*20%,Table2[[#This Row],[Quantity]]*25%)))</f>
        <v>335.4</v>
      </c>
      <c r="L953" s="38">
        <f>Table2[[#This Row],[Total Cost]]-Table2[[#This Row],[Discount]]</f>
        <v>357424.6</v>
      </c>
      <c r="M953" s="38">
        <f>Table2[[#This Row],[Total Revenue ]]-Table2[[#This Row],[Discount Amount]]</f>
        <v>351387.4</v>
      </c>
      <c r="N953" s="38" t="str">
        <f>IF(Table2[[#This Row],[Profit/Loss]]&gt;0,"Profit","Loss")</f>
        <v>Profit</v>
      </c>
    </row>
    <row r="954" spans="1:14" x14ac:dyDescent="0.25">
      <c r="A954">
        <v>953</v>
      </c>
      <c r="B954" t="s">
        <v>1143</v>
      </c>
      <c r="C954">
        <v>53</v>
      </c>
      <c r="D95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54" t="s">
        <v>192</v>
      </c>
      <c r="F954">
        <v>2351</v>
      </c>
      <c r="G954">
        <v>269</v>
      </c>
      <c r="H954">
        <v>363</v>
      </c>
      <c r="I954">
        <f>Table2[[#This Row],[Quantity]]*Table2[[#This Row],[Cost]]</f>
        <v>632419</v>
      </c>
      <c r="J954">
        <f>Table2[[#This Row],[Quantity]]*Table2[[#This Row],[Price]]</f>
        <v>853413</v>
      </c>
      <c r="K954">
        <f>IF(Table2[[#This Row],[Quantity]]&lt;1000,0,IF(Table2[[#This Row],[Quantity]]&gt;1000,Table2[[#This Row],[Quantity]]*15%,IF(Table2[[#This Row],[Quantity]]&gt;1500,Table2[[#This Row],[Quantity]]*20%,Table2[[#This Row],[Quantity]]*25%)))</f>
        <v>352.65</v>
      </c>
      <c r="L954" s="38">
        <f>Table2[[#This Row],[Total Cost]]-Table2[[#This Row],[Discount]]</f>
        <v>632066.35</v>
      </c>
      <c r="M954" s="38">
        <f>Table2[[#This Row],[Total Revenue ]]-Table2[[#This Row],[Discount Amount]]</f>
        <v>221346.65000000002</v>
      </c>
      <c r="N954" s="38" t="str">
        <f>IF(Table2[[#This Row],[Profit/Loss]]&gt;0,"Profit","Loss")</f>
        <v>Profit</v>
      </c>
    </row>
    <row r="955" spans="1:14" x14ac:dyDescent="0.25">
      <c r="A955">
        <v>954</v>
      </c>
      <c r="B955" t="s">
        <v>1144</v>
      </c>
      <c r="C955">
        <v>21</v>
      </c>
      <c r="D95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55" t="s">
        <v>192</v>
      </c>
      <c r="F955">
        <v>1026</v>
      </c>
      <c r="G955">
        <v>217</v>
      </c>
      <c r="H955">
        <v>391</v>
      </c>
      <c r="I955">
        <f>Table2[[#This Row],[Quantity]]*Table2[[#This Row],[Cost]]</f>
        <v>222642</v>
      </c>
      <c r="J955">
        <f>Table2[[#This Row],[Quantity]]*Table2[[#This Row],[Price]]</f>
        <v>401166</v>
      </c>
      <c r="K955">
        <f>IF(Table2[[#This Row],[Quantity]]&lt;1000,0,IF(Table2[[#This Row],[Quantity]]&gt;1000,Table2[[#This Row],[Quantity]]*15%,IF(Table2[[#This Row],[Quantity]]&gt;1500,Table2[[#This Row],[Quantity]]*20%,Table2[[#This Row],[Quantity]]*25%)))</f>
        <v>153.9</v>
      </c>
      <c r="L955" s="38">
        <f>Table2[[#This Row],[Total Cost]]-Table2[[#This Row],[Discount]]</f>
        <v>222488.1</v>
      </c>
      <c r="M955" s="38">
        <f>Table2[[#This Row],[Total Revenue ]]-Table2[[#This Row],[Discount Amount]]</f>
        <v>178677.9</v>
      </c>
      <c r="N955" s="38" t="str">
        <f>IF(Table2[[#This Row],[Profit/Loss]]&gt;0,"Profit","Loss")</f>
        <v>Profit</v>
      </c>
    </row>
    <row r="956" spans="1:14" x14ac:dyDescent="0.25">
      <c r="A956">
        <v>955</v>
      </c>
      <c r="B956" t="s">
        <v>1145</v>
      </c>
      <c r="C956">
        <v>60</v>
      </c>
      <c r="D95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56" t="s">
        <v>190</v>
      </c>
      <c r="F956">
        <v>1651</v>
      </c>
      <c r="G956">
        <v>222</v>
      </c>
      <c r="H956">
        <v>432</v>
      </c>
      <c r="I956">
        <f>Table2[[#This Row],[Quantity]]*Table2[[#This Row],[Cost]]</f>
        <v>366522</v>
      </c>
      <c r="J956">
        <f>Table2[[#This Row],[Quantity]]*Table2[[#This Row],[Price]]</f>
        <v>713232</v>
      </c>
      <c r="K956">
        <f>IF(Table2[[#This Row],[Quantity]]&lt;1000,0,IF(Table2[[#This Row],[Quantity]]&gt;1000,Table2[[#This Row],[Quantity]]*15%,IF(Table2[[#This Row],[Quantity]]&gt;1500,Table2[[#This Row],[Quantity]]*20%,Table2[[#This Row],[Quantity]]*25%)))</f>
        <v>247.64999999999998</v>
      </c>
      <c r="L956" s="38">
        <f>Table2[[#This Row],[Total Cost]]-Table2[[#This Row],[Discount]]</f>
        <v>366274.35</v>
      </c>
      <c r="M956" s="38">
        <f>Table2[[#This Row],[Total Revenue ]]-Table2[[#This Row],[Discount Amount]]</f>
        <v>346957.65</v>
      </c>
      <c r="N956" s="38" t="str">
        <f>IF(Table2[[#This Row],[Profit/Loss]]&gt;0,"Profit","Loss")</f>
        <v>Profit</v>
      </c>
    </row>
    <row r="957" spans="1:14" x14ac:dyDescent="0.25">
      <c r="A957">
        <v>956</v>
      </c>
      <c r="B957" t="s">
        <v>1146</v>
      </c>
      <c r="C957">
        <v>76</v>
      </c>
      <c r="D95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57" t="s">
        <v>190</v>
      </c>
      <c r="F957">
        <v>1140</v>
      </c>
      <c r="G957">
        <v>204</v>
      </c>
      <c r="H957">
        <v>444</v>
      </c>
      <c r="I957">
        <f>Table2[[#This Row],[Quantity]]*Table2[[#This Row],[Cost]]</f>
        <v>232560</v>
      </c>
      <c r="J957">
        <f>Table2[[#This Row],[Quantity]]*Table2[[#This Row],[Price]]</f>
        <v>506160</v>
      </c>
      <c r="K957">
        <f>IF(Table2[[#This Row],[Quantity]]&lt;1000,0,IF(Table2[[#This Row],[Quantity]]&gt;1000,Table2[[#This Row],[Quantity]]*15%,IF(Table2[[#This Row],[Quantity]]&gt;1500,Table2[[#This Row],[Quantity]]*20%,Table2[[#This Row],[Quantity]]*25%)))</f>
        <v>171</v>
      </c>
      <c r="L957" s="38">
        <f>Table2[[#This Row],[Total Cost]]-Table2[[#This Row],[Discount]]</f>
        <v>232389</v>
      </c>
      <c r="M957" s="38">
        <f>Table2[[#This Row],[Total Revenue ]]-Table2[[#This Row],[Discount Amount]]</f>
        <v>273771</v>
      </c>
      <c r="N957" s="38" t="str">
        <f>IF(Table2[[#This Row],[Profit/Loss]]&gt;0,"Profit","Loss")</f>
        <v>Profit</v>
      </c>
    </row>
    <row r="958" spans="1:14" x14ac:dyDescent="0.25">
      <c r="A958">
        <v>957</v>
      </c>
      <c r="B958" t="s">
        <v>1147</v>
      </c>
      <c r="C958">
        <v>35</v>
      </c>
      <c r="D95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58" t="s">
        <v>192</v>
      </c>
      <c r="F958">
        <v>2031</v>
      </c>
      <c r="G958">
        <v>316</v>
      </c>
      <c r="H958">
        <v>272</v>
      </c>
      <c r="I958">
        <f>Table2[[#This Row],[Quantity]]*Table2[[#This Row],[Cost]]</f>
        <v>641796</v>
      </c>
      <c r="J958">
        <f>Table2[[#This Row],[Quantity]]*Table2[[#This Row],[Price]]</f>
        <v>552432</v>
      </c>
      <c r="K958">
        <f>IF(Table2[[#This Row],[Quantity]]&lt;1000,0,IF(Table2[[#This Row],[Quantity]]&gt;1000,Table2[[#This Row],[Quantity]]*15%,IF(Table2[[#This Row],[Quantity]]&gt;1500,Table2[[#This Row],[Quantity]]*20%,Table2[[#This Row],[Quantity]]*25%)))</f>
        <v>304.64999999999998</v>
      </c>
      <c r="L958" s="38">
        <f>Table2[[#This Row],[Total Cost]]-Table2[[#This Row],[Discount]]</f>
        <v>641491.35</v>
      </c>
      <c r="M958" s="38">
        <f>Table2[[#This Row],[Total Revenue ]]-Table2[[#This Row],[Discount Amount]]</f>
        <v>-89059.349999999977</v>
      </c>
      <c r="N958" s="38" t="str">
        <f>IF(Table2[[#This Row],[Profit/Loss]]&gt;0,"Profit","Loss")</f>
        <v>Loss</v>
      </c>
    </row>
    <row r="959" spans="1:14" x14ac:dyDescent="0.25">
      <c r="A959">
        <v>958</v>
      </c>
      <c r="B959" t="s">
        <v>1148</v>
      </c>
      <c r="C959">
        <v>49</v>
      </c>
      <c r="D95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59" t="s">
        <v>190</v>
      </c>
      <c r="F959">
        <v>1100</v>
      </c>
      <c r="G959">
        <v>389</v>
      </c>
      <c r="H959">
        <v>235</v>
      </c>
      <c r="I959">
        <f>Table2[[#This Row],[Quantity]]*Table2[[#This Row],[Cost]]</f>
        <v>427900</v>
      </c>
      <c r="J959">
        <f>Table2[[#This Row],[Quantity]]*Table2[[#This Row],[Price]]</f>
        <v>258500</v>
      </c>
      <c r="K959">
        <f>IF(Table2[[#This Row],[Quantity]]&lt;1000,0,IF(Table2[[#This Row],[Quantity]]&gt;1000,Table2[[#This Row],[Quantity]]*15%,IF(Table2[[#This Row],[Quantity]]&gt;1500,Table2[[#This Row],[Quantity]]*20%,Table2[[#This Row],[Quantity]]*25%)))</f>
        <v>165</v>
      </c>
      <c r="L959" s="38">
        <f>Table2[[#This Row],[Total Cost]]-Table2[[#This Row],[Discount]]</f>
        <v>427735</v>
      </c>
      <c r="M959" s="38">
        <f>Table2[[#This Row],[Total Revenue ]]-Table2[[#This Row],[Discount Amount]]</f>
        <v>-169235</v>
      </c>
      <c r="N959" s="38" t="str">
        <f>IF(Table2[[#This Row],[Profit/Loss]]&gt;0,"Profit","Loss")</f>
        <v>Loss</v>
      </c>
    </row>
    <row r="960" spans="1:14" x14ac:dyDescent="0.25">
      <c r="A960">
        <v>959</v>
      </c>
      <c r="B960" t="s">
        <v>1149</v>
      </c>
      <c r="C960">
        <v>77</v>
      </c>
      <c r="D96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60" t="s">
        <v>192</v>
      </c>
      <c r="F960">
        <v>2432</v>
      </c>
      <c r="G960">
        <v>237</v>
      </c>
      <c r="H960">
        <v>360</v>
      </c>
      <c r="I960">
        <f>Table2[[#This Row],[Quantity]]*Table2[[#This Row],[Cost]]</f>
        <v>576384</v>
      </c>
      <c r="J960">
        <f>Table2[[#This Row],[Quantity]]*Table2[[#This Row],[Price]]</f>
        <v>875520</v>
      </c>
      <c r="K960">
        <f>IF(Table2[[#This Row],[Quantity]]&lt;1000,0,IF(Table2[[#This Row],[Quantity]]&gt;1000,Table2[[#This Row],[Quantity]]*15%,IF(Table2[[#This Row],[Quantity]]&gt;1500,Table2[[#This Row],[Quantity]]*20%,Table2[[#This Row],[Quantity]]*25%)))</f>
        <v>364.8</v>
      </c>
      <c r="L960" s="38">
        <f>Table2[[#This Row],[Total Cost]]-Table2[[#This Row],[Discount]]</f>
        <v>576019.19999999995</v>
      </c>
      <c r="M960" s="38">
        <f>Table2[[#This Row],[Total Revenue ]]-Table2[[#This Row],[Discount Amount]]</f>
        <v>299500.80000000005</v>
      </c>
      <c r="N960" s="38" t="str">
        <f>IF(Table2[[#This Row],[Profit/Loss]]&gt;0,"Profit","Loss")</f>
        <v>Profit</v>
      </c>
    </row>
    <row r="961" spans="1:14" x14ac:dyDescent="0.25">
      <c r="A961">
        <v>960</v>
      </c>
      <c r="B961" t="s">
        <v>1150</v>
      </c>
      <c r="C961">
        <v>31</v>
      </c>
      <c r="D96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61" t="s">
        <v>192</v>
      </c>
      <c r="F961">
        <v>2259</v>
      </c>
      <c r="G961">
        <v>255</v>
      </c>
      <c r="H961">
        <v>420</v>
      </c>
      <c r="I961">
        <f>Table2[[#This Row],[Quantity]]*Table2[[#This Row],[Cost]]</f>
        <v>576045</v>
      </c>
      <c r="J961">
        <f>Table2[[#This Row],[Quantity]]*Table2[[#This Row],[Price]]</f>
        <v>948780</v>
      </c>
      <c r="K961">
        <f>IF(Table2[[#This Row],[Quantity]]&lt;1000,0,IF(Table2[[#This Row],[Quantity]]&gt;1000,Table2[[#This Row],[Quantity]]*15%,IF(Table2[[#This Row],[Quantity]]&gt;1500,Table2[[#This Row],[Quantity]]*20%,Table2[[#This Row],[Quantity]]*25%)))</f>
        <v>338.84999999999997</v>
      </c>
      <c r="L961" s="38">
        <f>Table2[[#This Row],[Total Cost]]-Table2[[#This Row],[Discount]]</f>
        <v>575706.15</v>
      </c>
      <c r="M961" s="38">
        <f>Table2[[#This Row],[Total Revenue ]]-Table2[[#This Row],[Discount Amount]]</f>
        <v>373073.85</v>
      </c>
      <c r="N961" s="38" t="str">
        <f>IF(Table2[[#This Row],[Profit/Loss]]&gt;0,"Profit","Loss")</f>
        <v>Profit</v>
      </c>
    </row>
    <row r="962" spans="1:14" x14ac:dyDescent="0.25">
      <c r="A962">
        <v>961</v>
      </c>
      <c r="B962" t="s">
        <v>1151</v>
      </c>
      <c r="C962">
        <v>46</v>
      </c>
      <c r="D96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62" t="s">
        <v>190</v>
      </c>
      <c r="F962">
        <v>1141</v>
      </c>
      <c r="G962">
        <v>339</v>
      </c>
      <c r="H962">
        <v>292</v>
      </c>
      <c r="I962">
        <f>Table2[[#This Row],[Quantity]]*Table2[[#This Row],[Cost]]</f>
        <v>386799</v>
      </c>
      <c r="J962">
        <f>Table2[[#This Row],[Quantity]]*Table2[[#This Row],[Price]]</f>
        <v>333172</v>
      </c>
      <c r="K962">
        <f>IF(Table2[[#This Row],[Quantity]]&lt;1000,0,IF(Table2[[#This Row],[Quantity]]&gt;1000,Table2[[#This Row],[Quantity]]*15%,IF(Table2[[#This Row],[Quantity]]&gt;1500,Table2[[#This Row],[Quantity]]*20%,Table2[[#This Row],[Quantity]]*25%)))</f>
        <v>171.15</v>
      </c>
      <c r="L962" s="38">
        <f>Table2[[#This Row],[Total Cost]]-Table2[[#This Row],[Discount]]</f>
        <v>386627.85</v>
      </c>
      <c r="M962" s="38">
        <f>Table2[[#This Row],[Total Revenue ]]-Table2[[#This Row],[Discount Amount]]</f>
        <v>-53455.849999999977</v>
      </c>
      <c r="N962" s="38" t="str">
        <f>IF(Table2[[#This Row],[Profit/Loss]]&gt;0,"Profit","Loss")</f>
        <v>Loss</v>
      </c>
    </row>
    <row r="963" spans="1:14" x14ac:dyDescent="0.25">
      <c r="A963">
        <v>962</v>
      </c>
      <c r="B963" t="s">
        <v>1152</v>
      </c>
      <c r="C963">
        <v>72</v>
      </c>
      <c r="D96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63" t="s">
        <v>190</v>
      </c>
      <c r="F963">
        <v>2176</v>
      </c>
      <c r="G963">
        <v>118</v>
      </c>
      <c r="H963">
        <v>258</v>
      </c>
      <c r="I963">
        <f>Table2[[#This Row],[Quantity]]*Table2[[#This Row],[Cost]]</f>
        <v>256768</v>
      </c>
      <c r="J963">
        <f>Table2[[#This Row],[Quantity]]*Table2[[#This Row],[Price]]</f>
        <v>561408</v>
      </c>
      <c r="K963">
        <f>IF(Table2[[#This Row],[Quantity]]&lt;1000,0,IF(Table2[[#This Row],[Quantity]]&gt;1000,Table2[[#This Row],[Quantity]]*15%,IF(Table2[[#This Row],[Quantity]]&gt;1500,Table2[[#This Row],[Quantity]]*20%,Table2[[#This Row],[Quantity]]*25%)))</f>
        <v>326.39999999999998</v>
      </c>
      <c r="L963" s="38">
        <f>Table2[[#This Row],[Total Cost]]-Table2[[#This Row],[Discount]]</f>
        <v>256441.60000000001</v>
      </c>
      <c r="M963" s="38">
        <f>Table2[[#This Row],[Total Revenue ]]-Table2[[#This Row],[Discount Amount]]</f>
        <v>304966.40000000002</v>
      </c>
      <c r="N963" s="38" t="str">
        <f>IF(Table2[[#This Row],[Profit/Loss]]&gt;0,"Profit","Loss")</f>
        <v>Profit</v>
      </c>
    </row>
    <row r="964" spans="1:14" x14ac:dyDescent="0.25">
      <c r="A964">
        <v>963</v>
      </c>
      <c r="B964" t="s">
        <v>1153</v>
      </c>
      <c r="C964">
        <v>49</v>
      </c>
      <c r="D96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64" t="s">
        <v>190</v>
      </c>
      <c r="F964">
        <v>1220</v>
      </c>
      <c r="G964">
        <v>308</v>
      </c>
      <c r="H964">
        <v>210</v>
      </c>
      <c r="I964">
        <f>Table2[[#This Row],[Quantity]]*Table2[[#This Row],[Cost]]</f>
        <v>375760</v>
      </c>
      <c r="J964">
        <f>Table2[[#This Row],[Quantity]]*Table2[[#This Row],[Price]]</f>
        <v>256200</v>
      </c>
      <c r="K964">
        <f>IF(Table2[[#This Row],[Quantity]]&lt;1000,0,IF(Table2[[#This Row],[Quantity]]&gt;1000,Table2[[#This Row],[Quantity]]*15%,IF(Table2[[#This Row],[Quantity]]&gt;1500,Table2[[#This Row],[Quantity]]*20%,Table2[[#This Row],[Quantity]]*25%)))</f>
        <v>183</v>
      </c>
      <c r="L964" s="38">
        <f>Table2[[#This Row],[Total Cost]]-Table2[[#This Row],[Discount]]</f>
        <v>375577</v>
      </c>
      <c r="M964" s="38">
        <f>Table2[[#This Row],[Total Revenue ]]-Table2[[#This Row],[Discount Amount]]</f>
        <v>-119377</v>
      </c>
      <c r="N964" s="38" t="str">
        <f>IF(Table2[[#This Row],[Profit/Loss]]&gt;0,"Profit","Loss")</f>
        <v>Loss</v>
      </c>
    </row>
    <row r="965" spans="1:14" x14ac:dyDescent="0.25">
      <c r="A965">
        <v>964</v>
      </c>
      <c r="B965" t="s">
        <v>1154</v>
      </c>
      <c r="C965">
        <v>51</v>
      </c>
      <c r="D96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65" t="s">
        <v>190</v>
      </c>
      <c r="F965">
        <v>1878</v>
      </c>
      <c r="G965">
        <v>387</v>
      </c>
      <c r="H965">
        <v>397</v>
      </c>
      <c r="I965">
        <f>Table2[[#This Row],[Quantity]]*Table2[[#This Row],[Cost]]</f>
        <v>726786</v>
      </c>
      <c r="J965">
        <f>Table2[[#This Row],[Quantity]]*Table2[[#This Row],[Price]]</f>
        <v>745566</v>
      </c>
      <c r="K965">
        <f>IF(Table2[[#This Row],[Quantity]]&lt;1000,0,IF(Table2[[#This Row],[Quantity]]&gt;1000,Table2[[#This Row],[Quantity]]*15%,IF(Table2[[#This Row],[Quantity]]&gt;1500,Table2[[#This Row],[Quantity]]*20%,Table2[[#This Row],[Quantity]]*25%)))</f>
        <v>281.7</v>
      </c>
      <c r="L965" s="38">
        <f>Table2[[#This Row],[Total Cost]]-Table2[[#This Row],[Discount]]</f>
        <v>726504.3</v>
      </c>
      <c r="M965" s="38">
        <f>Table2[[#This Row],[Total Revenue ]]-Table2[[#This Row],[Discount Amount]]</f>
        <v>19061.699999999953</v>
      </c>
      <c r="N965" s="38" t="str">
        <f>IF(Table2[[#This Row],[Profit/Loss]]&gt;0,"Profit","Loss")</f>
        <v>Profit</v>
      </c>
    </row>
    <row r="966" spans="1:14" x14ac:dyDescent="0.25">
      <c r="A966">
        <v>965</v>
      </c>
      <c r="B966" t="s">
        <v>1155</v>
      </c>
      <c r="C966">
        <v>79</v>
      </c>
      <c r="D96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66" t="s">
        <v>190</v>
      </c>
      <c r="F966">
        <v>1028</v>
      </c>
      <c r="G966">
        <v>148</v>
      </c>
      <c r="H966">
        <v>532</v>
      </c>
      <c r="I966">
        <f>Table2[[#This Row],[Quantity]]*Table2[[#This Row],[Cost]]</f>
        <v>152144</v>
      </c>
      <c r="J966">
        <f>Table2[[#This Row],[Quantity]]*Table2[[#This Row],[Price]]</f>
        <v>546896</v>
      </c>
      <c r="K966">
        <f>IF(Table2[[#This Row],[Quantity]]&lt;1000,0,IF(Table2[[#This Row],[Quantity]]&gt;1000,Table2[[#This Row],[Quantity]]*15%,IF(Table2[[#This Row],[Quantity]]&gt;1500,Table2[[#This Row],[Quantity]]*20%,Table2[[#This Row],[Quantity]]*25%)))</f>
        <v>154.19999999999999</v>
      </c>
      <c r="L966" s="38">
        <f>Table2[[#This Row],[Total Cost]]-Table2[[#This Row],[Discount]]</f>
        <v>151989.79999999999</v>
      </c>
      <c r="M966" s="38">
        <f>Table2[[#This Row],[Total Revenue ]]-Table2[[#This Row],[Discount Amount]]</f>
        <v>394906.2</v>
      </c>
      <c r="N966" s="38" t="str">
        <f>IF(Table2[[#This Row],[Profit/Loss]]&gt;0,"Profit","Loss")</f>
        <v>Profit</v>
      </c>
    </row>
    <row r="967" spans="1:14" x14ac:dyDescent="0.25">
      <c r="A967">
        <v>966</v>
      </c>
      <c r="B967" t="s">
        <v>1156</v>
      </c>
      <c r="C967">
        <v>47</v>
      </c>
      <c r="D96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67" t="s">
        <v>192</v>
      </c>
      <c r="F967">
        <v>1917</v>
      </c>
      <c r="G967">
        <v>374</v>
      </c>
      <c r="H967">
        <v>290</v>
      </c>
      <c r="I967">
        <f>Table2[[#This Row],[Quantity]]*Table2[[#This Row],[Cost]]</f>
        <v>716958</v>
      </c>
      <c r="J967">
        <f>Table2[[#This Row],[Quantity]]*Table2[[#This Row],[Price]]</f>
        <v>555930</v>
      </c>
      <c r="K967">
        <f>IF(Table2[[#This Row],[Quantity]]&lt;1000,0,IF(Table2[[#This Row],[Quantity]]&gt;1000,Table2[[#This Row],[Quantity]]*15%,IF(Table2[[#This Row],[Quantity]]&gt;1500,Table2[[#This Row],[Quantity]]*20%,Table2[[#This Row],[Quantity]]*25%)))</f>
        <v>287.55</v>
      </c>
      <c r="L967" s="38">
        <f>Table2[[#This Row],[Total Cost]]-Table2[[#This Row],[Discount]]</f>
        <v>716670.45</v>
      </c>
      <c r="M967" s="38">
        <f>Table2[[#This Row],[Total Revenue ]]-Table2[[#This Row],[Discount Amount]]</f>
        <v>-160740.44999999995</v>
      </c>
      <c r="N967" s="38" t="str">
        <f>IF(Table2[[#This Row],[Profit/Loss]]&gt;0,"Profit","Loss")</f>
        <v>Loss</v>
      </c>
    </row>
    <row r="968" spans="1:14" x14ac:dyDescent="0.25">
      <c r="A968">
        <v>967</v>
      </c>
      <c r="B968" t="s">
        <v>1157</v>
      </c>
      <c r="C968">
        <v>33</v>
      </c>
      <c r="D96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68" t="s">
        <v>192</v>
      </c>
      <c r="F968">
        <v>2322</v>
      </c>
      <c r="G968">
        <v>118</v>
      </c>
      <c r="H968">
        <v>295</v>
      </c>
      <c r="I968">
        <f>Table2[[#This Row],[Quantity]]*Table2[[#This Row],[Cost]]</f>
        <v>273996</v>
      </c>
      <c r="J968">
        <f>Table2[[#This Row],[Quantity]]*Table2[[#This Row],[Price]]</f>
        <v>684990</v>
      </c>
      <c r="K968">
        <f>IF(Table2[[#This Row],[Quantity]]&lt;1000,0,IF(Table2[[#This Row],[Quantity]]&gt;1000,Table2[[#This Row],[Quantity]]*15%,IF(Table2[[#This Row],[Quantity]]&gt;1500,Table2[[#This Row],[Quantity]]*20%,Table2[[#This Row],[Quantity]]*25%)))</f>
        <v>348.3</v>
      </c>
      <c r="L968" s="38">
        <f>Table2[[#This Row],[Total Cost]]-Table2[[#This Row],[Discount]]</f>
        <v>273647.7</v>
      </c>
      <c r="M968" s="38">
        <f>Table2[[#This Row],[Total Revenue ]]-Table2[[#This Row],[Discount Amount]]</f>
        <v>411342.3</v>
      </c>
      <c r="N968" s="38" t="str">
        <f>IF(Table2[[#This Row],[Profit/Loss]]&gt;0,"Profit","Loss")</f>
        <v>Profit</v>
      </c>
    </row>
    <row r="969" spans="1:14" x14ac:dyDescent="0.25">
      <c r="A969">
        <v>968</v>
      </c>
      <c r="B969" t="s">
        <v>1158</v>
      </c>
      <c r="C969">
        <v>41</v>
      </c>
      <c r="D96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69" t="s">
        <v>190</v>
      </c>
      <c r="F969">
        <v>1692</v>
      </c>
      <c r="G969">
        <v>357</v>
      </c>
      <c r="H969">
        <v>406</v>
      </c>
      <c r="I969">
        <f>Table2[[#This Row],[Quantity]]*Table2[[#This Row],[Cost]]</f>
        <v>604044</v>
      </c>
      <c r="J969">
        <f>Table2[[#This Row],[Quantity]]*Table2[[#This Row],[Price]]</f>
        <v>686952</v>
      </c>
      <c r="K969">
        <f>IF(Table2[[#This Row],[Quantity]]&lt;1000,0,IF(Table2[[#This Row],[Quantity]]&gt;1000,Table2[[#This Row],[Quantity]]*15%,IF(Table2[[#This Row],[Quantity]]&gt;1500,Table2[[#This Row],[Quantity]]*20%,Table2[[#This Row],[Quantity]]*25%)))</f>
        <v>253.79999999999998</v>
      </c>
      <c r="L969" s="38">
        <f>Table2[[#This Row],[Total Cost]]-Table2[[#This Row],[Discount]]</f>
        <v>603790.19999999995</v>
      </c>
      <c r="M969" s="38">
        <f>Table2[[#This Row],[Total Revenue ]]-Table2[[#This Row],[Discount Amount]]</f>
        <v>83161.800000000047</v>
      </c>
      <c r="N969" s="38" t="str">
        <f>IF(Table2[[#This Row],[Profit/Loss]]&gt;0,"Profit","Loss")</f>
        <v>Profit</v>
      </c>
    </row>
    <row r="970" spans="1:14" x14ac:dyDescent="0.25">
      <c r="A970">
        <v>969</v>
      </c>
      <c r="B970" t="s">
        <v>1159</v>
      </c>
      <c r="C970">
        <v>79</v>
      </c>
      <c r="D97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70" t="s">
        <v>192</v>
      </c>
      <c r="F970">
        <v>1894</v>
      </c>
      <c r="G970">
        <v>131</v>
      </c>
      <c r="H970">
        <v>550</v>
      </c>
      <c r="I970">
        <f>Table2[[#This Row],[Quantity]]*Table2[[#This Row],[Cost]]</f>
        <v>248114</v>
      </c>
      <c r="J970">
        <f>Table2[[#This Row],[Quantity]]*Table2[[#This Row],[Price]]</f>
        <v>1041700</v>
      </c>
      <c r="K970">
        <f>IF(Table2[[#This Row],[Quantity]]&lt;1000,0,IF(Table2[[#This Row],[Quantity]]&gt;1000,Table2[[#This Row],[Quantity]]*15%,IF(Table2[[#This Row],[Quantity]]&gt;1500,Table2[[#This Row],[Quantity]]*20%,Table2[[#This Row],[Quantity]]*25%)))</f>
        <v>284.09999999999997</v>
      </c>
      <c r="L970" s="38">
        <f>Table2[[#This Row],[Total Cost]]-Table2[[#This Row],[Discount]]</f>
        <v>247829.9</v>
      </c>
      <c r="M970" s="38">
        <f>Table2[[#This Row],[Total Revenue ]]-Table2[[#This Row],[Discount Amount]]</f>
        <v>793870.1</v>
      </c>
      <c r="N970" s="38" t="str">
        <f>IF(Table2[[#This Row],[Profit/Loss]]&gt;0,"Profit","Loss")</f>
        <v>Profit</v>
      </c>
    </row>
    <row r="971" spans="1:14" x14ac:dyDescent="0.25">
      <c r="A971">
        <v>970</v>
      </c>
      <c r="B971" t="s">
        <v>1160</v>
      </c>
      <c r="C971">
        <v>41</v>
      </c>
      <c r="D97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71" t="s">
        <v>190</v>
      </c>
      <c r="F971">
        <v>1439</v>
      </c>
      <c r="G971">
        <v>159</v>
      </c>
      <c r="H971">
        <v>530</v>
      </c>
      <c r="I971">
        <f>Table2[[#This Row],[Quantity]]*Table2[[#This Row],[Cost]]</f>
        <v>228801</v>
      </c>
      <c r="J971">
        <f>Table2[[#This Row],[Quantity]]*Table2[[#This Row],[Price]]</f>
        <v>762670</v>
      </c>
      <c r="K971">
        <f>IF(Table2[[#This Row],[Quantity]]&lt;1000,0,IF(Table2[[#This Row],[Quantity]]&gt;1000,Table2[[#This Row],[Quantity]]*15%,IF(Table2[[#This Row],[Quantity]]&gt;1500,Table2[[#This Row],[Quantity]]*20%,Table2[[#This Row],[Quantity]]*25%)))</f>
        <v>215.85</v>
      </c>
      <c r="L971" s="38">
        <f>Table2[[#This Row],[Total Cost]]-Table2[[#This Row],[Discount]]</f>
        <v>228585.15</v>
      </c>
      <c r="M971" s="38">
        <f>Table2[[#This Row],[Total Revenue ]]-Table2[[#This Row],[Discount Amount]]</f>
        <v>534084.85</v>
      </c>
      <c r="N971" s="38" t="str">
        <f>IF(Table2[[#This Row],[Profit/Loss]]&gt;0,"Profit","Loss")</f>
        <v>Profit</v>
      </c>
    </row>
    <row r="972" spans="1:14" x14ac:dyDescent="0.25">
      <c r="A972">
        <v>971</v>
      </c>
      <c r="B972" t="s">
        <v>1161</v>
      </c>
      <c r="C972">
        <v>15</v>
      </c>
      <c r="D97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72" t="s">
        <v>190</v>
      </c>
      <c r="F972">
        <v>1004</v>
      </c>
      <c r="G972">
        <v>259</v>
      </c>
      <c r="H972">
        <v>201</v>
      </c>
      <c r="I972">
        <f>Table2[[#This Row],[Quantity]]*Table2[[#This Row],[Cost]]</f>
        <v>260036</v>
      </c>
      <c r="J972">
        <f>Table2[[#This Row],[Quantity]]*Table2[[#This Row],[Price]]</f>
        <v>201804</v>
      </c>
      <c r="K972">
        <f>IF(Table2[[#This Row],[Quantity]]&lt;1000,0,IF(Table2[[#This Row],[Quantity]]&gt;1000,Table2[[#This Row],[Quantity]]*15%,IF(Table2[[#This Row],[Quantity]]&gt;1500,Table2[[#This Row],[Quantity]]*20%,Table2[[#This Row],[Quantity]]*25%)))</f>
        <v>150.6</v>
      </c>
      <c r="L972" s="38">
        <f>Table2[[#This Row],[Total Cost]]-Table2[[#This Row],[Discount]]</f>
        <v>259885.4</v>
      </c>
      <c r="M972" s="38">
        <f>Table2[[#This Row],[Total Revenue ]]-Table2[[#This Row],[Discount Amount]]</f>
        <v>-58081.399999999994</v>
      </c>
      <c r="N972" s="38" t="str">
        <f>IF(Table2[[#This Row],[Profit/Loss]]&gt;0,"Profit","Loss")</f>
        <v>Loss</v>
      </c>
    </row>
    <row r="973" spans="1:14" x14ac:dyDescent="0.25">
      <c r="A973">
        <v>972</v>
      </c>
      <c r="B973" t="s">
        <v>1162</v>
      </c>
      <c r="C973">
        <v>85</v>
      </c>
      <c r="D97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73" t="s">
        <v>190</v>
      </c>
      <c r="F973">
        <v>2363</v>
      </c>
      <c r="G973">
        <v>362</v>
      </c>
      <c r="H973">
        <v>478</v>
      </c>
      <c r="I973">
        <f>Table2[[#This Row],[Quantity]]*Table2[[#This Row],[Cost]]</f>
        <v>855406</v>
      </c>
      <c r="J973">
        <f>Table2[[#This Row],[Quantity]]*Table2[[#This Row],[Price]]</f>
        <v>1129514</v>
      </c>
      <c r="K973">
        <f>IF(Table2[[#This Row],[Quantity]]&lt;1000,0,IF(Table2[[#This Row],[Quantity]]&gt;1000,Table2[[#This Row],[Quantity]]*15%,IF(Table2[[#This Row],[Quantity]]&gt;1500,Table2[[#This Row],[Quantity]]*20%,Table2[[#This Row],[Quantity]]*25%)))</f>
        <v>354.45</v>
      </c>
      <c r="L973" s="38">
        <f>Table2[[#This Row],[Total Cost]]-Table2[[#This Row],[Discount]]</f>
        <v>855051.55</v>
      </c>
      <c r="M973" s="38">
        <f>Table2[[#This Row],[Total Revenue ]]-Table2[[#This Row],[Discount Amount]]</f>
        <v>274462.44999999995</v>
      </c>
      <c r="N973" s="38" t="str">
        <f>IF(Table2[[#This Row],[Profit/Loss]]&gt;0,"Profit","Loss")</f>
        <v>Profit</v>
      </c>
    </row>
    <row r="974" spans="1:14" x14ac:dyDescent="0.25">
      <c r="A974">
        <v>973</v>
      </c>
      <c r="B974" t="s">
        <v>1163</v>
      </c>
      <c r="C974">
        <v>79</v>
      </c>
      <c r="D97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74" t="s">
        <v>190</v>
      </c>
      <c r="F974">
        <v>1115</v>
      </c>
      <c r="G974">
        <v>290</v>
      </c>
      <c r="H974">
        <v>511</v>
      </c>
      <c r="I974">
        <f>Table2[[#This Row],[Quantity]]*Table2[[#This Row],[Cost]]</f>
        <v>323350</v>
      </c>
      <c r="J974">
        <f>Table2[[#This Row],[Quantity]]*Table2[[#This Row],[Price]]</f>
        <v>569765</v>
      </c>
      <c r="K974">
        <f>IF(Table2[[#This Row],[Quantity]]&lt;1000,0,IF(Table2[[#This Row],[Quantity]]&gt;1000,Table2[[#This Row],[Quantity]]*15%,IF(Table2[[#This Row],[Quantity]]&gt;1500,Table2[[#This Row],[Quantity]]*20%,Table2[[#This Row],[Quantity]]*25%)))</f>
        <v>167.25</v>
      </c>
      <c r="L974" s="38">
        <f>Table2[[#This Row],[Total Cost]]-Table2[[#This Row],[Discount]]</f>
        <v>323182.75</v>
      </c>
      <c r="M974" s="38">
        <f>Table2[[#This Row],[Total Revenue ]]-Table2[[#This Row],[Discount Amount]]</f>
        <v>246582.25</v>
      </c>
      <c r="N974" s="38" t="str">
        <f>IF(Table2[[#This Row],[Profit/Loss]]&gt;0,"Profit","Loss")</f>
        <v>Profit</v>
      </c>
    </row>
    <row r="975" spans="1:14" x14ac:dyDescent="0.25">
      <c r="A975">
        <v>974</v>
      </c>
      <c r="B975" t="s">
        <v>1164</v>
      </c>
      <c r="C975">
        <v>62</v>
      </c>
      <c r="D97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75" t="s">
        <v>190</v>
      </c>
      <c r="F975">
        <v>2115</v>
      </c>
      <c r="G975">
        <v>334</v>
      </c>
      <c r="H975">
        <v>413</v>
      </c>
      <c r="I975">
        <f>Table2[[#This Row],[Quantity]]*Table2[[#This Row],[Cost]]</f>
        <v>706410</v>
      </c>
      <c r="J975">
        <f>Table2[[#This Row],[Quantity]]*Table2[[#This Row],[Price]]</f>
        <v>873495</v>
      </c>
      <c r="K975">
        <f>IF(Table2[[#This Row],[Quantity]]&lt;1000,0,IF(Table2[[#This Row],[Quantity]]&gt;1000,Table2[[#This Row],[Quantity]]*15%,IF(Table2[[#This Row],[Quantity]]&gt;1500,Table2[[#This Row],[Quantity]]*20%,Table2[[#This Row],[Quantity]]*25%)))</f>
        <v>317.25</v>
      </c>
      <c r="L975" s="38">
        <f>Table2[[#This Row],[Total Cost]]-Table2[[#This Row],[Discount]]</f>
        <v>706092.75</v>
      </c>
      <c r="M975" s="38">
        <f>Table2[[#This Row],[Total Revenue ]]-Table2[[#This Row],[Discount Amount]]</f>
        <v>167402.25</v>
      </c>
      <c r="N975" s="38" t="str">
        <f>IF(Table2[[#This Row],[Profit/Loss]]&gt;0,"Profit","Loss")</f>
        <v>Profit</v>
      </c>
    </row>
    <row r="976" spans="1:14" x14ac:dyDescent="0.25">
      <c r="A976">
        <v>975</v>
      </c>
      <c r="B976" t="s">
        <v>1165</v>
      </c>
      <c r="C976">
        <v>64</v>
      </c>
      <c r="D97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76" t="s">
        <v>192</v>
      </c>
      <c r="F976">
        <v>1072</v>
      </c>
      <c r="G976">
        <v>345</v>
      </c>
      <c r="H976">
        <v>509</v>
      </c>
      <c r="I976">
        <f>Table2[[#This Row],[Quantity]]*Table2[[#This Row],[Cost]]</f>
        <v>369840</v>
      </c>
      <c r="J976">
        <f>Table2[[#This Row],[Quantity]]*Table2[[#This Row],[Price]]</f>
        <v>545648</v>
      </c>
      <c r="K976">
        <f>IF(Table2[[#This Row],[Quantity]]&lt;1000,0,IF(Table2[[#This Row],[Quantity]]&gt;1000,Table2[[#This Row],[Quantity]]*15%,IF(Table2[[#This Row],[Quantity]]&gt;1500,Table2[[#This Row],[Quantity]]*20%,Table2[[#This Row],[Quantity]]*25%)))</f>
        <v>160.79999999999998</v>
      </c>
      <c r="L976" s="38">
        <f>Table2[[#This Row],[Total Cost]]-Table2[[#This Row],[Discount]]</f>
        <v>369679.2</v>
      </c>
      <c r="M976" s="38">
        <f>Table2[[#This Row],[Total Revenue ]]-Table2[[#This Row],[Discount Amount]]</f>
        <v>175968.8</v>
      </c>
      <c r="N976" s="38" t="str">
        <f>IF(Table2[[#This Row],[Profit/Loss]]&gt;0,"Profit","Loss")</f>
        <v>Profit</v>
      </c>
    </row>
    <row r="977" spans="1:14" x14ac:dyDescent="0.25">
      <c r="A977">
        <v>976</v>
      </c>
      <c r="B977" t="s">
        <v>1166</v>
      </c>
      <c r="C977">
        <v>81</v>
      </c>
      <c r="D97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77" t="s">
        <v>192</v>
      </c>
      <c r="F977">
        <v>1130</v>
      </c>
      <c r="G977">
        <v>308</v>
      </c>
      <c r="H977">
        <v>427</v>
      </c>
      <c r="I977">
        <f>Table2[[#This Row],[Quantity]]*Table2[[#This Row],[Cost]]</f>
        <v>348040</v>
      </c>
      <c r="J977">
        <f>Table2[[#This Row],[Quantity]]*Table2[[#This Row],[Price]]</f>
        <v>482510</v>
      </c>
      <c r="K977">
        <f>IF(Table2[[#This Row],[Quantity]]&lt;1000,0,IF(Table2[[#This Row],[Quantity]]&gt;1000,Table2[[#This Row],[Quantity]]*15%,IF(Table2[[#This Row],[Quantity]]&gt;1500,Table2[[#This Row],[Quantity]]*20%,Table2[[#This Row],[Quantity]]*25%)))</f>
        <v>169.5</v>
      </c>
      <c r="L977" s="38">
        <f>Table2[[#This Row],[Total Cost]]-Table2[[#This Row],[Discount]]</f>
        <v>347870.5</v>
      </c>
      <c r="M977" s="38">
        <f>Table2[[#This Row],[Total Revenue ]]-Table2[[#This Row],[Discount Amount]]</f>
        <v>134639.5</v>
      </c>
      <c r="N977" s="38" t="str">
        <f>IF(Table2[[#This Row],[Profit/Loss]]&gt;0,"Profit","Loss")</f>
        <v>Profit</v>
      </c>
    </row>
    <row r="978" spans="1:14" x14ac:dyDescent="0.25">
      <c r="A978">
        <v>977</v>
      </c>
      <c r="B978" t="s">
        <v>1167</v>
      </c>
      <c r="C978">
        <v>65</v>
      </c>
      <c r="D97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78" t="s">
        <v>190</v>
      </c>
      <c r="F978">
        <v>1766</v>
      </c>
      <c r="G978">
        <v>254</v>
      </c>
      <c r="H978">
        <v>383</v>
      </c>
      <c r="I978">
        <f>Table2[[#This Row],[Quantity]]*Table2[[#This Row],[Cost]]</f>
        <v>448564</v>
      </c>
      <c r="J978">
        <f>Table2[[#This Row],[Quantity]]*Table2[[#This Row],[Price]]</f>
        <v>676378</v>
      </c>
      <c r="K978">
        <f>IF(Table2[[#This Row],[Quantity]]&lt;1000,0,IF(Table2[[#This Row],[Quantity]]&gt;1000,Table2[[#This Row],[Quantity]]*15%,IF(Table2[[#This Row],[Quantity]]&gt;1500,Table2[[#This Row],[Quantity]]*20%,Table2[[#This Row],[Quantity]]*25%)))</f>
        <v>264.89999999999998</v>
      </c>
      <c r="L978" s="38">
        <f>Table2[[#This Row],[Total Cost]]-Table2[[#This Row],[Discount]]</f>
        <v>448299.1</v>
      </c>
      <c r="M978" s="38">
        <f>Table2[[#This Row],[Total Revenue ]]-Table2[[#This Row],[Discount Amount]]</f>
        <v>228078.90000000002</v>
      </c>
      <c r="N978" s="38" t="str">
        <f>IF(Table2[[#This Row],[Profit/Loss]]&gt;0,"Profit","Loss")</f>
        <v>Profit</v>
      </c>
    </row>
    <row r="979" spans="1:14" x14ac:dyDescent="0.25">
      <c r="A979">
        <v>978</v>
      </c>
      <c r="B979" t="s">
        <v>1168</v>
      </c>
      <c r="C979">
        <v>23</v>
      </c>
      <c r="D97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79" t="s">
        <v>190</v>
      </c>
      <c r="F979">
        <v>2374</v>
      </c>
      <c r="G979">
        <v>244</v>
      </c>
      <c r="H979">
        <v>217</v>
      </c>
      <c r="I979">
        <f>Table2[[#This Row],[Quantity]]*Table2[[#This Row],[Cost]]</f>
        <v>579256</v>
      </c>
      <c r="J979">
        <f>Table2[[#This Row],[Quantity]]*Table2[[#This Row],[Price]]</f>
        <v>515158</v>
      </c>
      <c r="K979">
        <f>IF(Table2[[#This Row],[Quantity]]&lt;1000,0,IF(Table2[[#This Row],[Quantity]]&gt;1000,Table2[[#This Row],[Quantity]]*15%,IF(Table2[[#This Row],[Quantity]]&gt;1500,Table2[[#This Row],[Quantity]]*20%,Table2[[#This Row],[Quantity]]*25%)))</f>
        <v>356.09999999999997</v>
      </c>
      <c r="L979" s="38">
        <f>Table2[[#This Row],[Total Cost]]-Table2[[#This Row],[Discount]]</f>
        <v>578899.9</v>
      </c>
      <c r="M979" s="38">
        <f>Table2[[#This Row],[Total Revenue ]]-Table2[[#This Row],[Discount Amount]]</f>
        <v>-63741.900000000023</v>
      </c>
      <c r="N979" s="38" t="str">
        <f>IF(Table2[[#This Row],[Profit/Loss]]&gt;0,"Profit","Loss")</f>
        <v>Loss</v>
      </c>
    </row>
    <row r="980" spans="1:14" x14ac:dyDescent="0.25">
      <c r="A980">
        <v>979</v>
      </c>
      <c r="B980" t="s">
        <v>1169</v>
      </c>
      <c r="C980">
        <v>42</v>
      </c>
      <c r="D98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80" t="s">
        <v>190</v>
      </c>
      <c r="F980">
        <v>1243</v>
      </c>
      <c r="G980">
        <v>355</v>
      </c>
      <c r="H980">
        <v>265</v>
      </c>
      <c r="I980">
        <f>Table2[[#This Row],[Quantity]]*Table2[[#This Row],[Cost]]</f>
        <v>441265</v>
      </c>
      <c r="J980">
        <f>Table2[[#This Row],[Quantity]]*Table2[[#This Row],[Price]]</f>
        <v>329395</v>
      </c>
      <c r="K980">
        <f>IF(Table2[[#This Row],[Quantity]]&lt;1000,0,IF(Table2[[#This Row],[Quantity]]&gt;1000,Table2[[#This Row],[Quantity]]*15%,IF(Table2[[#This Row],[Quantity]]&gt;1500,Table2[[#This Row],[Quantity]]*20%,Table2[[#This Row],[Quantity]]*25%)))</f>
        <v>186.45</v>
      </c>
      <c r="L980" s="38">
        <f>Table2[[#This Row],[Total Cost]]-Table2[[#This Row],[Discount]]</f>
        <v>441078.55</v>
      </c>
      <c r="M980" s="38">
        <f>Table2[[#This Row],[Total Revenue ]]-Table2[[#This Row],[Discount Amount]]</f>
        <v>-111683.54999999999</v>
      </c>
      <c r="N980" s="38" t="str">
        <f>IF(Table2[[#This Row],[Profit/Loss]]&gt;0,"Profit","Loss")</f>
        <v>Loss</v>
      </c>
    </row>
    <row r="981" spans="1:14" x14ac:dyDescent="0.25">
      <c r="A981">
        <v>980</v>
      </c>
      <c r="B981" t="s">
        <v>1170</v>
      </c>
      <c r="C981">
        <v>28</v>
      </c>
      <c r="D98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81" t="s">
        <v>192</v>
      </c>
      <c r="F981">
        <v>1127</v>
      </c>
      <c r="G981">
        <v>170</v>
      </c>
      <c r="H981">
        <v>467</v>
      </c>
      <c r="I981">
        <f>Table2[[#This Row],[Quantity]]*Table2[[#This Row],[Cost]]</f>
        <v>191590</v>
      </c>
      <c r="J981">
        <f>Table2[[#This Row],[Quantity]]*Table2[[#This Row],[Price]]</f>
        <v>526309</v>
      </c>
      <c r="K981">
        <f>IF(Table2[[#This Row],[Quantity]]&lt;1000,0,IF(Table2[[#This Row],[Quantity]]&gt;1000,Table2[[#This Row],[Quantity]]*15%,IF(Table2[[#This Row],[Quantity]]&gt;1500,Table2[[#This Row],[Quantity]]*20%,Table2[[#This Row],[Quantity]]*25%)))</f>
        <v>169.04999999999998</v>
      </c>
      <c r="L981" s="38">
        <f>Table2[[#This Row],[Total Cost]]-Table2[[#This Row],[Discount]]</f>
        <v>191420.95</v>
      </c>
      <c r="M981" s="38">
        <f>Table2[[#This Row],[Total Revenue ]]-Table2[[#This Row],[Discount Amount]]</f>
        <v>334888.05</v>
      </c>
      <c r="N981" s="38" t="str">
        <f>IF(Table2[[#This Row],[Profit/Loss]]&gt;0,"Profit","Loss")</f>
        <v>Profit</v>
      </c>
    </row>
    <row r="982" spans="1:14" x14ac:dyDescent="0.25">
      <c r="A982">
        <v>981</v>
      </c>
      <c r="B982" t="s">
        <v>1171</v>
      </c>
      <c r="C982">
        <v>38</v>
      </c>
      <c r="D98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82" t="s">
        <v>190</v>
      </c>
      <c r="F982">
        <v>1169</v>
      </c>
      <c r="G982">
        <v>105</v>
      </c>
      <c r="H982">
        <v>213</v>
      </c>
      <c r="I982">
        <f>Table2[[#This Row],[Quantity]]*Table2[[#This Row],[Cost]]</f>
        <v>122745</v>
      </c>
      <c r="J982">
        <f>Table2[[#This Row],[Quantity]]*Table2[[#This Row],[Price]]</f>
        <v>248997</v>
      </c>
      <c r="K982">
        <f>IF(Table2[[#This Row],[Quantity]]&lt;1000,0,IF(Table2[[#This Row],[Quantity]]&gt;1000,Table2[[#This Row],[Quantity]]*15%,IF(Table2[[#This Row],[Quantity]]&gt;1500,Table2[[#This Row],[Quantity]]*20%,Table2[[#This Row],[Quantity]]*25%)))</f>
        <v>175.35</v>
      </c>
      <c r="L982" s="38">
        <f>Table2[[#This Row],[Total Cost]]-Table2[[#This Row],[Discount]]</f>
        <v>122569.65</v>
      </c>
      <c r="M982" s="38">
        <f>Table2[[#This Row],[Total Revenue ]]-Table2[[#This Row],[Discount Amount]]</f>
        <v>126427.35</v>
      </c>
      <c r="N982" s="38" t="str">
        <f>IF(Table2[[#This Row],[Profit/Loss]]&gt;0,"Profit","Loss")</f>
        <v>Profit</v>
      </c>
    </row>
    <row r="983" spans="1:14" x14ac:dyDescent="0.25">
      <c r="A983">
        <v>982</v>
      </c>
      <c r="B983" t="s">
        <v>1172</v>
      </c>
      <c r="C983">
        <v>56</v>
      </c>
      <c r="D98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83" t="s">
        <v>190</v>
      </c>
      <c r="F983">
        <v>1488</v>
      </c>
      <c r="G983">
        <v>123</v>
      </c>
      <c r="H983">
        <v>272</v>
      </c>
      <c r="I983">
        <f>Table2[[#This Row],[Quantity]]*Table2[[#This Row],[Cost]]</f>
        <v>183024</v>
      </c>
      <c r="J983">
        <f>Table2[[#This Row],[Quantity]]*Table2[[#This Row],[Price]]</f>
        <v>404736</v>
      </c>
      <c r="K983">
        <f>IF(Table2[[#This Row],[Quantity]]&lt;1000,0,IF(Table2[[#This Row],[Quantity]]&gt;1000,Table2[[#This Row],[Quantity]]*15%,IF(Table2[[#This Row],[Quantity]]&gt;1500,Table2[[#This Row],[Quantity]]*20%,Table2[[#This Row],[Quantity]]*25%)))</f>
        <v>223.2</v>
      </c>
      <c r="L983" s="38">
        <f>Table2[[#This Row],[Total Cost]]-Table2[[#This Row],[Discount]]</f>
        <v>182800.8</v>
      </c>
      <c r="M983" s="38">
        <f>Table2[[#This Row],[Total Revenue ]]-Table2[[#This Row],[Discount Amount]]</f>
        <v>221935.2</v>
      </c>
      <c r="N983" s="38" t="str">
        <f>IF(Table2[[#This Row],[Profit/Loss]]&gt;0,"Profit","Loss")</f>
        <v>Profit</v>
      </c>
    </row>
    <row r="984" spans="1:14" x14ac:dyDescent="0.25">
      <c r="A984">
        <v>983</v>
      </c>
      <c r="B984" t="s">
        <v>1173</v>
      </c>
      <c r="C984">
        <v>68</v>
      </c>
      <c r="D98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84" t="s">
        <v>190</v>
      </c>
      <c r="F984">
        <v>1633</v>
      </c>
      <c r="G984">
        <v>371</v>
      </c>
      <c r="H984">
        <v>541</v>
      </c>
      <c r="I984">
        <f>Table2[[#This Row],[Quantity]]*Table2[[#This Row],[Cost]]</f>
        <v>605843</v>
      </c>
      <c r="J984">
        <f>Table2[[#This Row],[Quantity]]*Table2[[#This Row],[Price]]</f>
        <v>883453</v>
      </c>
      <c r="K984">
        <f>IF(Table2[[#This Row],[Quantity]]&lt;1000,0,IF(Table2[[#This Row],[Quantity]]&gt;1000,Table2[[#This Row],[Quantity]]*15%,IF(Table2[[#This Row],[Quantity]]&gt;1500,Table2[[#This Row],[Quantity]]*20%,Table2[[#This Row],[Quantity]]*25%)))</f>
        <v>244.95</v>
      </c>
      <c r="L984" s="38">
        <f>Table2[[#This Row],[Total Cost]]-Table2[[#This Row],[Discount]]</f>
        <v>605598.05000000005</v>
      </c>
      <c r="M984" s="38">
        <f>Table2[[#This Row],[Total Revenue ]]-Table2[[#This Row],[Discount Amount]]</f>
        <v>277854.94999999995</v>
      </c>
      <c r="N984" s="38" t="str">
        <f>IF(Table2[[#This Row],[Profit/Loss]]&gt;0,"Profit","Loss")</f>
        <v>Profit</v>
      </c>
    </row>
    <row r="985" spans="1:14" x14ac:dyDescent="0.25">
      <c r="A985">
        <v>984</v>
      </c>
      <c r="B985" t="s">
        <v>1174</v>
      </c>
      <c r="C985">
        <v>78</v>
      </c>
      <c r="D98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85" t="s">
        <v>192</v>
      </c>
      <c r="F985">
        <v>2115</v>
      </c>
      <c r="G985">
        <v>125</v>
      </c>
      <c r="H985">
        <v>516</v>
      </c>
      <c r="I985">
        <f>Table2[[#This Row],[Quantity]]*Table2[[#This Row],[Cost]]</f>
        <v>264375</v>
      </c>
      <c r="J985">
        <f>Table2[[#This Row],[Quantity]]*Table2[[#This Row],[Price]]</f>
        <v>1091340</v>
      </c>
      <c r="K985">
        <f>IF(Table2[[#This Row],[Quantity]]&lt;1000,0,IF(Table2[[#This Row],[Quantity]]&gt;1000,Table2[[#This Row],[Quantity]]*15%,IF(Table2[[#This Row],[Quantity]]&gt;1500,Table2[[#This Row],[Quantity]]*20%,Table2[[#This Row],[Quantity]]*25%)))</f>
        <v>317.25</v>
      </c>
      <c r="L985" s="38">
        <f>Table2[[#This Row],[Total Cost]]-Table2[[#This Row],[Discount]]</f>
        <v>264057.75</v>
      </c>
      <c r="M985" s="38">
        <f>Table2[[#This Row],[Total Revenue ]]-Table2[[#This Row],[Discount Amount]]</f>
        <v>827282.25</v>
      </c>
      <c r="N985" s="38" t="str">
        <f>IF(Table2[[#This Row],[Profit/Loss]]&gt;0,"Profit","Loss")</f>
        <v>Profit</v>
      </c>
    </row>
    <row r="986" spans="1:14" x14ac:dyDescent="0.25">
      <c r="A986">
        <v>985</v>
      </c>
      <c r="B986" t="s">
        <v>1175</v>
      </c>
      <c r="C986">
        <v>31</v>
      </c>
      <c r="D98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86" t="s">
        <v>192</v>
      </c>
      <c r="F986">
        <v>2485</v>
      </c>
      <c r="G986">
        <v>206</v>
      </c>
      <c r="H986">
        <v>492</v>
      </c>
      <c r="I986">
        <f>Table2[[#This Row],[Quantity]]*Table2[[#This Row],[Cost]]</f>
        <v>511910</v>
      </c>
      <c r="J986">
        <f>Table2[[#This Row],[Quantity]]*Table2[[#This Row],[Price]]</f>
        <v>1222620</v>
      </c>
      <c r="K986">
        <f>IF(Table2[[#This Row],[Quantity]]&lt;1000,0,IF(Table2[[#This Row],[Quantity]]&gt;1000,Table2[[#This Row],[Quantity]]*15%,IF(Table2[[#This Row],[Quantity]]&gt;1500,Table2[[#This Row],[Quantity]]*20%,Table2[[#This Row],[Quantity]]*25%)))</f>
        <v>372.75</v>
      </c>
      <c r="L986" s="38">
        <f>Table2[[#This Row],[Total Cost]]-Table2[[#This Row],[Discount]]</f>
        <v>511537.25</v>
      </c>
      <c r="M986" s="38">
        <f>Table2[[#This Row],[Total Revenue ]]-Table2[[#This Row],[Discount Amount]]</f>
        <v>711082.75</v>
      </c>
      <c r="N986" s="38" t="str">
        <f>IF(Table2[[#This Row],[Profit/Loss]]&gt;0,"Profit","Loss")</f>
        <v>Profit</v>
      </c>
    </row>
    <row r="987" spans="1:14" x14ac:dyDescent="0.25">
      <c r="A987">
        <v>986</v>
      </c>
      <c r="B987" t="s">
        <v>1176</v>
      </c>
      <c r="C987">
        <v>68</v>
      </c>
      <c r="D98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87" t="s">
        <v>192</v>
      </c>
      <c r="F987">
        <v>2176</v>
      </c>
      <c r="G987">
        <v>244</v>
      </c>
      <c r="H987">
        <v>287</v>
      </c>
      <c r="I987">
        <f>Table2[[#This Row],[Quantity]]*Table2[[#This Row],[Cost]]</f>
        <v>530944</v>
      </c>
      <c r="J987">
        <f>Table2[[#This Row],[Quantity]]*Table2[[#This Row],[Price]]</f>
        <v>624512</v>
      </c>
      <c r="K987">
        <f>IF(Table2[[#This Row],[Quantity]]&lt;1000,0,IF(Table2[[#This Row],[Quantity]]&gt;1000,Table2[[#This Row],[Quantity]]*15%,IF(Table2[[#This Row],[Quantity]]&gt;1500,Table2[[#This Row],[Quantity]]*20%,Table2[[#This Row],[Quantity]]*25%)))</f>
        <v>326.39999999999998</v>
      </c>
      <c r="L987" s="38">
        <f>Table2[[#This Row],[Total Cost]]-Table2[[#This Row],[Discount]]</f>
        <v>530617.59999999998</v>
      </c>
      <c r="M987" s="38">
        <f>Table2[[#This Row],[Total Revenue ]]-Table2[[#This Row],[Discount Amount]]</f>
        <v>93894.400000000023</v>
      </c>
      <c r="N987" s="38" t="str">
        <f>IF(Table2[[#This Row],[Profit/Loss]]&gt;0,"Profit","Loss")</f>
        <v>Profit</v>
      </c>
    </row>
    <row r="988" spans="1:14" x14ac:dyDescent="0.25">
      <c r="A988">
        <v>987</v>
      </c>
      <c r="B988" t="s">
        <v>1177</v>
      </c>
      <c r="C988">
        <v>18</v>
      </c>
      <c r="D98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88" t="s">
        <v>190</v>
      </c>
      <c r="F988">
        <v>2280</v>
      </c>
      <c r="G988">
        <v>278</v>
      </c>
      <c r="H988">
        <v>236</v>
      </c>
      <c r="I988">
        <f>Table2[[#This Row],[Quantity]]*Table2[[#This Row],[Cost]]</f>
        <v>633840</v>
      </c>
      <c r="J988">
        <f>Table2[[#This Row],[Quantity]]*Table2[[#This Row],[Price]]</f>
        <v>538080</v>
      </c>
      <c r="K988">
        <f>IF(Table2[[#This Row],[Quantity]]&lt;1000,0,IF(Table2[[#This Row],[Quantity]]&gt;1000,Table2[[#This Row],[Quantity]]*15%,IF(Table2[[#This Row],[Quantity]]&gt;1500,Table2[[#This Row],[Quantity]]*20%,Table2[[#This Row],[Quantity]]*25%)))</f>
        <v>342</v>
      </c>
      <c r="L988" s="38">
        <f>Table2[[#This Row],[Total Cost]]-Table2[[#This Row],[Discount]]</f>
        <v>633498</v>
      </c>
      <c r="M988" s="38">
        <f>Table2[[#This Row],[Total Revenue ]]-Table2[[#This Row],[Discount Amount]]</f>
        <v>-95418</v>
      </c>
      <c r="N988" s="38" t="str">
        <f>IF(Table2[[#This Row],[Profit/Loss]]&gt;0,"Profit","Loss")</f>
        <v>Loss</v>
      </c>
    </row>
    <row r="989" spans="1:14" x14ac:dyDescent="0.25">
      <c r="A989">
        <v>988</v>
      </c>
      <c r="B989" t="s">
        <v>1178</v>
      </c>
      <c r="C989">
        <v>64</v>
      </c>
      <c r="D98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89" t="s">
        <v>192</v>
      </c>
      <c r="F989">
        <v>2441</v>
      </c>
      <c r="G989">
        <v>203</v>
      </c>
      <c r="H989">
        <v>409</v>
      </c>
      <c r="I989">
        <f>Table2[[#This Row],[Quantity]]*Table2[[#This Row],[Cost]]</f>
        <v>495523</v>
      </c>
      <c r="J989">
        <f>Table2[[#This Row],[Quantity]]*Table2[[#This Row],[Price]]</f>
        <v>998369</v>
      </c>
      <c r="K989">
        <f>IF(Table2[[#This Row],[Quantity]]&lt;1000,0,IF(Table2[[#This Row],[Quantity]]&gt;1000,Table2[[#This Row],[Quantity]]*15%,IF(Table2[[#This Row],[Quantity]]&gt;1500,Table2[[#This Row],[Quantity]]*20%,Table2[[#This Row],[Quantity]]*25%)))</f>
        <v>366.15</v>
      </c>
      <c r="L989" s="38">
        <f>Table2[[#This Row],[Total Cost]]-Table2[[#This Row],[Discount]]</f>
        <v>495156.85</v>
      </c>
      <c r="M989" s="38">
        <f>Table2[[#This Row],[Total Revenue ]]-Table2[[#This Row],[Discount Amount]]</f>
        <v>503212.15</v>
      </c>
      <c r="N989" s="38" t="str">
        <f>IF(Table2[[#This Row],[Profit/Loss]]&gt;0,"Profit","Loss")</f>
        <v>Profit</v>
      </c>
    </row>
    <row r="990" spans="1:14" x14ac:dyDescent="0.25">
      <c r="A990">
        <v>989</v>
      </c>
      <c r="B990" t="s">
        <v>1179</v>
      </c>
      <c r="C990">
        <v>57</v>
      </c>
      <c r="D99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90" t="s">
        <v>192</v>
      </c>
      <c r="F990">
        <v>2143</v>
      </c>
      <c r="G990">
        <v>221</v>
      </c>
      <c r="H990">
        <v>273</v>
      </c>
      <c r="I990">
        <f>Table2[[#This Row],[Quantity]]*Table2[[#This Row],[Cost]]</f>
        <v>473603</v>
      </c>
      <c r="J990">
        <f>Table2[[#This Row],[Quantity]]*Table2[[#This Row],[Price]]</f>
        <v>585039</v>
      </c>
      <c r="K990">
        <f>IF(Table2[[#This Row],[Quantity]]&lt;1000,0,IF(Table2[[#This Row],[Quantity]]&gt;1000,Table2[[#This Row],[Quantity]]*15%,IF(Table2[[#This Row],[Quantity]]&gt;1500,Table2[[#This Row],[Quantity]]*20%,Table2[[#This Row],[Quantity]]*25%)))</f>
        <v>321.45</v>
      </c>
      <c r="L990" s="38">
        <f>Table2[[#This Row],[Total Cost]]-Table2[[#This Row],[Discount]]</f>
        <v>473281.55</v>
      </c>
      <c r="M990" s="38">
        <f>Table2[[#This Row],[Total Revenue ]]-Table2[[#This Row],[Discount Amount]]</f>
        <v>111757.45000000001</v>
      </c>
      <c r="N990" s="38" t="str">
        <f>IF(Table2[[#This Row],[Profit/Loss]]&gt;0,"Profit","Loss")</f>
        <v>Profit</v>
      </c>
    </row>
    <row r="991" spans="1:14" x14ac:dyDescent="0.25">
      <c r="A991">
        <v>990</v>
      </c>
      <c r="B991" t="s">
        <v>1180</v>
      </c>
      <c r="C991">
        <v>73</v>
      </c>
      <c r="D99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991" t="s">
        <v>192</v>
      </c>
      <c r="F991">
        <v>1605</v>
      </c>
      <c r="G991">
        <v>358</v>
      </c>
      <c r="H991">
        <v>422</v>
      </c>
      <c r="I991">
        <f>Table2[[#This Row],[Quantity]]*Table2[[#This Row],[Cost]]</f>
        <v>574590</v>
      </c>
      <c r="J991">
        <f>Table2[[#This Row],[Quantity]]*Table2[[#This Row],[Price]]</f>
        <v>677310</v>
      </c>
      <c r="K991">
        <f>IF(Table2[[#This Row],[Quantity]]&lt;1000,0,IF(Table2[[#This Row],[Quantity]]&gt;1000,Table2[[#This Row],[Quantity]]*15%,IF(Table2[[#This Row],[Quantity]]&gt;1500,Table2[[#This Row],[Quantity]]*20%,Table2[[#This Row],[Quantity]]*25%)))</f>
        <v>240.75</v>
      </c>
      <c r="L991" s="38">
        <f>Table2[[#This Row],[Total Cost]]-Table2[[#This Row],[Discount]]</f>
        <v>574349.25</v>
      </c>
      <c r="M991" s="38">
        <f>Table2[[#This Row],[Total Revenue ]]-Table2[[#This Row],[Discount Amount]]</f>
        <v>102960.75</v>
      </c>
      <c r="N991" s="38" t="str">
        <f>IF(Table2[[#This Row],[Profit/Loss]]&gt;0,"Profit","Loss")</f>
        <v>Profit</v>
      </c>
    </row>
    <row r="992" spans="1:14" x14ac:dyDescent="0.25">
      <c r="A992">
        <v>991</v>
      </c>
      <c r="B992" t="s">
        <v>1181</v>
      </c>
      <c r="C992">
        <v>50</v>
      </c>
      <c r="D992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92" t="s">
        <v>190</v>
      </c>
      <c r="F992">
        <v>1664</v>
      </c>
      <c r="G992">
        <v>290</v>
      </c>
      <c r="H992">
        <v>322</v>
      </c>
      <c r="I992">
        <f>Table2[[#This Row],[Quantity]]*Table2[[#This Row],[Cost]]</f>
        <v>482560</v>
      </c>
      <c r="J992">
        <f>Table2[[#This Row],[Quantity]]*Table2[[#This Row],[Price]]</f>
        <v>535808</v>
      </c>
      <c r="K992">
        <f>IF(Table2[[#This Row],[Quantity]]&lt;1000,0,IF(Table2[[#This Row],[Quantity]]&gt;1000,Table2[[#This Row],[Quantity]]*15%,IF(Table2[[#This Row],[Quantity]]&gt;1500,Table2[[#This Row],[Quantity]]*20%,Table2[[#This Row],[Quantity]]*25%)))</f>
        <v>249.6</v>
      </c>
      <c r="L992" s="38">
        <f>Table2[[#This Row],[Total Cost]]-Table2[[#This Row],[Discount]]</f>
        <v>482310.40000000002</v>
      </c>
      <c r="M992" s="38">
        <f>Table2[[#This Row],[Total Revenue ]]-Table2[[#This Row],[Discount Amount]]</f>
        <v>53497.599999999977</v>
      </c>
      <c r="N992" s="38" t="str">
        <f>IF(Table2[[#This Row],[Profit/Loss]]&gt;0,"Profit","Loss")</f>
        <v>Profit</v>
      </c>
    </row>
    <row r="993" spans="1:14" x14ac:dyDescent="0.25">
      <c r="A993">
        <v>992</v>
      </c>
      <c r="B993" t="s">
        <v>1182</v>
      </c>
      <c r="C993">
        <v>40</v>
      </c>
      <c r="D993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93" t="s">
        <v>192</v>
      </c>
      <c r="F993">
        <v>2393</v>
      </c>
      <c r="G993">
        <v>146</v>
      </c>
      <c r="H993">
        <v>386</v>
      </c>
      <c r="I993">
        <f>Table2[[#This Row],[Quantity]]*Table2[[#This Row],[Cost]]</f>
        <v>349378</v>
      </c>
      <c r="J993">
        <f>Table2[[#This Row],[Quantity]]*Table2[[#This Row],[Price]]</f>
        <v>923698</v>
      </c>
      <c r="K993">
        <f>IF(Table2[[#This Row],[Quantity]]&lt;1000,0,IF(Table2[[#This Row],[Quantity]]&gt;1000,Table2[[#This Row],[Quantity]]*15%,IF(Table2[[#This Row],[Quantity]]&gt;1500,Table2[[#This Row],[Quantity]]*20%,Table2[[#This Row],[Quantity]]*25%)))</f>
        <v>358.95</v>
      </c>
      <c r="L993" s="38">
        <f>Table2[[#This Row],[Total Cost]]-Table2[[#This Row],[Discount]]</f>
        <v>349019.05</v>
      </c>
      <c r="M993" s="38">
        <f>Table2[[#This Row],[Total Revenue ]]-Table2[[#This Row],[Discount Amount]]</f>
        <v>574678.94999999995</v>
      </c>
      <c r="N993" s="38" t="str">
        <f>IF(Table2[[#This Row],[Profit/Loss]]&gt;0,"Profit","Loss")</f>
        <v>Profit</v>
      </c>
    </row>
    <row r="994" spans="1:14" x14ac:dyDescent="0.25">
      <c r="A994">
        <v>993</v>
      </c>
      <c r="B994" t="s">
        <v>1183</v>
      </c>
      <c r="C994">
        <v>83</v>
      </c>
      <c r="D994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94" t="s">
        <v>192</v>
      </c>
      <c r="F994">
        <v>1756</v>
      </c>
      <c r="G994">
        <v>326</v>
      </c>
      <c r="H994">
        <v>507</v>
      </c>
      <c r="I994">
        <f>Table2[[#This Row],[Quantity]]*Table2[[#This Row],[Cost]]</f>
        <v>572456</v>
      </c>
      <c r="J994">
        <f>Table2[[#This Row],[Quantity]]*Table2[[#This Row],[Price]]</f>
        <v>890292</v>
      </c>
      <c r="K994">
        <f>IF(Table2[[#This Row],[Quantity]]&lt;1000,0,IF(Table2[[#This Row],[Quantity]]&gt;1000,Table2[[#This Row],[Quantity]]*15%,IF(Table2[[#This Row],[Quantity]]&gt;1500,Table2[[#This Row],[Quantity]]*20%,Table2[[#This Row],[Quantity]]*25%)))</f>
        <v>263.39999999999998</v>
      </c>
      <c r="L994" s="38">
        <f>Table2[[#This Row],[Total Cost]]-Table2[[#This Row],[Discount]]</f>
        <v>572192.6</v>
      </c>
      <c r="M994" s="38">
        <f>Table2[[#This Row],[Total Revenue ]]-Table2[[#This Row],[Discount Amount]]</f>
        <v>318099.40000000002</v>
      </c>
      <c r="N994" s="38" t="str">
        <f>IF(Table2[[#This Row],[Profit/Loss]]&gt;0,"Profit","Loss")</f>
        <v>Profit</v>
      </c>
    </row>
    <row r="995" spans="1:14" x14ac:dyDescent="0.25">
      <c r="A995">
        <v>994</v>
      </c>
      <c r="B995" t="s">
        <v>1184</v>
      </c>
      <c r="C995">
        <v>36</v>
      </c>
      <c r="D995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Middle Age</v>
      </c>
      <c r="E995" t="s">
        <v>192</v>
      </c>
      <c r="F995">
        <v>2397</v>
      </c>
      <c r="G995">
        <v>251</v>
      </c>
      <c r="H995">
        <v>542</v>
      </c>
      <c r="I995">
        <f>Table2[[#This Row],[Quantity]]*Table2[[#This Row],[Cost]]</f>
        <v>601647</v>
      </c>
      <c r="J995">
        <f>Table2[[#This Row],[Quantity]]*Table2[[#This Row],[Price]]</f>
        <v>1299174</v>
      </c>
      <c r="K995">
        <f>IF(Table2[[#This Row],[Quantity]]&lt;1000,0,IF(Table2[[#This Row],[Quantity]]&gt;1000,Table2[[#This Row],[Quantity]]*15%,IF(Table2[[#This Row],[Quantity]]&gt;1500,Table2[[#This Row],[Quantity]]*20%,Table2[[#This Row],[Quantity]]*25%)))</f>
        <v>359.55</v>
      </c>
      <c r="L995" s="38">
        <f>Table2[[#This Row],[Total Cost]]-Table2[[#This Row],[Discount]]</f>
        <v>601287.44999999995</v>
      </c>
      <c r="M995" s="38">
        <f>Table2[[#This Row],[Total Revenue ]]-Table2[[#This Row],[Discount Amount]]</f>
        <v>697886.55</v>
      </c>
      <c r="N995" s="38" t="str">
        <f>IF(Table2[[#This Row],[Profit/Loss]]&gt;0,"Profit","Loss")</f>
        <v>Profit</v>
      </c>
    </row>
    <row r="996" spans="1:14" x14ac:dyDescent="0.25">
      <c r="A996">
        <v>995</v>
      </c>
      <c r="B996" t="s">
        <v>1185</v>
      </c>
      <c r="C996">
        <v>46</v>
      </c>
      <c r="D996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96" t="s">
        <v>192</v>
      </c>
      <c r="F996">
        <v>1191</v>
      </c>
      <c r="G996">
        <v>215</v>
      </c>
      <c r="H996">
        <v>330</v>
      </c>
      <c r="I996">
        <f>Table2[[#This Row],[Quantity]]*Table2[[#This Row],[Cost]]</f>
        <v>256065</v>
      </c>
      <c r="J996">
        <f>Table2[[#This Row],[Quantity]]*Table2[[#This Row],[Price]]</f>
        <v>393030</v>
      </c>
      <c r="K996">
        <f>IF(Table2[[#This Row],[Quantity]]&lt;1000,0,IF(Table2[[#This Row],[Quantity]]&gt;1000,Table2[[#This Row],[Quantity]]*15%,IF(Table2[[#This Row],[Quantity]]&gt;1500,Table2[[#This Row],[Quantity]]*20%,Table2[[#This Row],[Quantity]]*25%)))</f>
        <v>178.65</v>
      </c>
      <c r="L996" s="38">
        <f>Table2[[#This Row],[Total Cost]]-Table2[[#This Row],[Discount]]</f>
        <v>255886.35</v>
      </c>
      <c r="M996" s="38">
        <f>Table2[[#This Row],[Total Revenue ]]-Table2[[#This Row],[Discount Amount]]</f>
        <v>137143.65</v>
      </c>
      <c r="N996" s="38" t="str">
        <f>IF(Table2[[#This Row],[Profit/Loss]]&gt;0,"Profit","Loss")</f>
        <v>Profit</v>
      </c>
    </row>
    <row r="997" spans="1:14" x14ac:dyDescent="0.25">
      <c r="A997">
        <v>996</v>
      </c>
      <c r="B997" t="s">
        <v>1186</v>
      </c>
      <c r="C997">
        <v>20</v>
      </c>
      <c r="D997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997" t="s">
        <v>192</v>
      </c>
      <c r="F997">
        <v>1238</v>
      </c>
      <c r="G997">
        <v>186</v>
      </c>
      <c r="H997">
        <v>476</v>
      </c>
      <c r="I997">
        <f>Table2[[#This Row],[Quantity]]*Table2[[#This Row],[Cost]]</f>
        <v>230268</v>
      </c>
      <c r="J997">
        <f>Table2[[#This Row],[Quantity]]*Table2[[#This Row],[Price]]</f>
        <v>589288</v>
      </c>
      <c r="K997">
        <f>IF(Table2[[#This Row],[Quantity]]&lt;1000,0,IF(Table2[[#This Row],[Quantity]]&gt;1000,Table2[[#This Row],[Quantity]]*15%,IF(Table2[[#This Row],[Quantity]]&gt;1500,Table2[[#This Row],[Quantity]]*20%,Table2[[#This Row],[Quantity]]*25%)))</f>
        <v>185.7</v>
      </c>
      <c r="L997" s="38">
        <f>Table2[[#This Row],[Total Cost]]-Table2[[#This Row],[Discount]]</f>
        <v>230082.3</v>
      </c>
      <c r="M997" s="38">
        <f>Table2[[#This Row],[Total Revenue ]]-Table2[[#This Row],[Discount Amount]]</f>
        <v>359205.7</v>
      </c>
      <c r="N997" s="38" t="str">
        <f>IF(Table2[[#This Row],[Profit/Loss]]&gt;0,"Profit","Loss")</f>
        <v>Profit</v>
      </c>
    </row>
    <row r="998" spans="1:14" x14ac:dyDescent="0.25">
      <c r="A998">
        <v>997</v>
      </c>
      <c r="B998" t="s">
        <v>1187</v>
      </c>
      <c r="C998">
        <v>49</v>
      </c>
      <c r="D998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Prime Adult</v>
      </c>
      <c r="E998" t="s">
        <v>192</v>
      </c>
      <c r="F998">
        <v>1490</v>
      </c>
      <c r="G998">
        <v>284</v>
      </c>
      <c r="H998">
        <v>506</v>
      </c>
      <c r="I998">
        <f>Table2[[#This Row],[Quantity]]*Table2[[#This Row],[Cost]]</f>
        <v>423160</v>
      </c>
      <c r="J998">
        <f>Table2[[#This Row],[Quantity]]*Table2[[#This Row],[Price]]</f>
        <v>753940</v>
      </c>
      <c r="K998">
        <f>IF(Table2[[#This Row],[Quantity]]&lt;1000,0,IF(Table2[[#This Row],[Quantity]]&gt;1000,Table2[[#This Row],[Quantity]]*15%,IF(Table2[[#This Row],[Quantity]]&gt;1500,Table2[[#This Row],[Quantity]]*20%,Table2[[#This Row],[Quantity]]*25%)))</f>
        <v>223.5</v>
      </c>
      <c r="L998" s="38">
        <f>Table2[[#This Row],[Total Cost]]-Table2[[#This Row],[Discount]]</f>
        <v>422936.5</v>
      </c>
      <c r="M998" s="38">
        <f>Table2[[#This Row],[Total Revenue ]]-Table2[[#This Row],[Discount Amount]]</f>
        <v>331003.5</v>
      </c>
      <c r="N998" s="38" t="str">
        <f>IF(Table2[[#This Row],[Profit/Loss]]&gt;0,"Profit","Loss")</f>
        <v>Profit</v>
      </c>
    </row>
    <row r="999" spans="1:14" x14ac:dyDescent="0.25">
      <c r="A999">
        <v>998</v>
      </c>
      <c r="B999" t="s">
        <v>1188</v>
      </c>
      <c r="C999">
        <v>80</v>
      </c>
      <c r="D999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Veteran</v>
      </c>
      <c r="E999" t="s">
        <v>192</v>
      </c>
      <c r="F999">
        <v>1145</v>
      </c>
      <c r="G999">
        <v>332</v>
      </c>
      <c r="H999">
        <v>368</v>
      </c>
      <c r="I999">
        <f>Table2[[#This Row],[Quantity]]*Table2[[#This Row],[Cost]]</f>
        <v>380140</v>
      </c>
      <c r="J999">
        <f>Table2[[#This Row],[Quantity]]*Table2[[#This Row],[Price]]</f>
        <v>421360</v>
      </c>
      <c r="K999">
        <f>IF(Table2[[#This Row],[Quantity]]&lt;1000,0,IF(Table2[[#This Row],[Quantity]]&gt;1000,Table2[[#This Row],[Quantity]]*15%,IF(Table2[[#This Row],[Quantity]]&gt;1500,Table2[[#This Row],[Quantity]]*20%,Table2[[#This Row],[Quantity]]*25%)))</f>
        <v>171.75</v>
      </c>
      <c r="L999" s="38">
        <f>Table2[[#This Row],[Total Cost]]-Table2[[#This Row],[Discount]]</f>
        <v>379968.25</v>
      </c>
      <c r="M999" s="38">
        <f>Table2[[#This Row],[Total Revenue ]]-Table2[[#This Row],[Discount Amount]]</f>
        <v>41391.75</v>
      </c>
      <c r="N999" s="38" t="str">
        <f>IF(Table2[[#This Row],[Profit/Loss]]&gt;0,"Profit","Loss")</f>
        <v>Profit</v>
      </c>
    </row>
    <row r="1000" spans="1:14" x14ac:dyDescent="0.25">
      <c r="A1000">
        <v>999</v>
      </c>
      <c r="B1000" t="s">
        <v>1189</v>
      </c>
      <c r="C1000">
        <v>69</v>
      </c>
      <c r="D1000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Oldie</v>
      </c>
      <c r="E1000" t="s">
        <v>192</v>
      </c>
      <c r="F1000">
        <v>1229</v>
      </c>
      <c r="G1000">
        <v>210</v>
      </c>
      <c r="H1000">
        <v>387</v>
      </c>
      <c r="I1000">
        <f>Table2[[#This Row],[Quantity]]*Table2[[#This Row],[Cost]]</f>
        <v>258090</v>
      </c>
      <c r="J1000">
        <f>Table2[[#This Row],[Quantity]]*Table2[[#This Row],[Price]]</f>
        <v>475623</v>
      </c>
      <c r="K1000">
        <f>IF(Table2[[#This Row],[Quantity]]&lt;1000,0,IF(Table2[[#This Row],[Quantity]]&gt;1000,Table2[[#This Row],[Quantity]]*15%,IF(Table2[[#This Row],[Quantity]]&gt;1500,Table2[[#This Row],[Quantity]]*20%,Table2[[#This Row],[Quantity]]*25%)))</f>
        <v>184.35</v>
      </c>
      <c r="L1000" s="38">
        <f>Table2[[#This Row],[Total Cost]]-Table2[[#This Row],[Discount]]</f>
        <v>257905.65</v>
      </c>
      <c r="M1000" s="38">
        <f>Table2[[#This Row],[Total Revenue ]]-Table2[[#This Row],[Discount Amount]]</f>
        <v>217717.35</v>
      </c>
      <c r="N1000" s="38" t="str">
        <f>IF(Table2[[#This Row],[Profit/Loss]]&gt;0,"Profit","Loss")</f>
        <v>Profit</v>
      </c>
    </row>
    <row r="1001" spans="1:14" x14ac:dyDescent="0.25">
      <c r="A1001">
        <v>1000</v>
      </c>
      <c r="B1001" t="s">
        <v>1190</v>
      </c>
      <c r="C1001">
        <v>19</v>
      </c>
      <c r="D1001" t="str">
        <f>IF(Table2[[#This Row],[Customer age]]&lt;30, "Young", IF(Table2[[#This Row],[Customer age]]&lt;45, "Middle Age", IF(Table2[[#This Row],[Customer age]]&lt;60, "Prime Adult", IF(Table2[[#This Row],[Customer age]]&lt;75, "Oldie", IF(Table2[[#This Row],[Customer age]]&lt;90, "Veteran",)))))</f>
        <v>Young</v>
      </c>
      <c r="E1001" t="s">
        <v>190</v>
      </c>
      <c r="F1001">
        <v>1148</v>
      </c>
      <c r="G1001">
        <v>348</v>
      </c>
      <c r="H1001">
        <v>498</v>
      </c>
      <c r="I1001">
        <f>Table2[[#This Row],[Quantity]]*Table2[[#This Row],[Cost]]</f>
        <v>399504</v>
      </c>
      <c r="J1001">
        <f>Table2[[#This Row],[Quantity]]*Table2[[#This Row],[Price]]</f>
        <v>571704</v>
      </c>
      <c r="K1001">
        <f>IF(Table2[[#This Row],[Quantity]]&lt;1000,0,IF(Table2[[#This Row],[Quantity]]&gt;1000,Table2[[#This Row],[Quantity]]*15%,IF(Table2[[#This Row],[Quantity]]&gt;1500,Table2[[#This Row],[Quantity]]*20%,Table2[[#This Row],[Quantity]]*25%)))</f>
        <v>172.2</v>
      </c>
      <c r="L1001" s="38">
        <f>Table2[[#This Row],[Total Cost]]-Table2[[#This Row],[Discount]]</f>
        <v>399331.8</v>
      </c>
      <c r="M1001" s="38">
        <f>Table2[[#This Row],[Total Revenue ]]-Table2[[#This Row],[Discount Amount]]</f>
        <v>172372.2</v>
      </c>
      <c r="N1001" s="38" t="str">
        <f>IF(Table2[[#This Row],[Profit/Loss]]&gt;0,"Profit","Loss")</f>
        <v>Profit</v>
      </c>
    </row>
    <row r="1002" spans="1:14" x14ac:dyDescent="0.25">
      <c r="I1002" s="38"/>
      <c r="J1002" s="38"/>
      <c r="K1002" s="38">
        <f>SUM(Table2[Discount])</f>
        <v>256965.6000000003</v>
      </c>
    </row>
  </sheetData>
  <phoneticPr fontId="13" type="noConversion"/>
  <pageMargins left="0.7" right="0.7" top="0.75" bottom="0.75" header="0.3" footer="0.3"/>
  <pageSetup orientation="portrait" r:id="rId3"/>
  <ignoredErrors>
    <ignoredError sqref="N2" calculatedColumn="1"/>
  </ignoredErrors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BFA5E67-7C17-4227-AFF7-DA0625834CE2}">
  <ds:schemaRefs/>
</ds:datastoreItem>
</file>

<file path=customXml/itemProps2.xml><?xml version="1.0" encoding="utf-8"?>
<ds:datastoreItem xmlns:ds="http://schemas.openxmlformats.org/officeDocument/2006/customXml" ds:itemID="{79FAA3BA-56FE-412D-B6BB-D64E9F16752D}">
  <ds:schemaRefs/>
</ds:datastoreItem>
</file>

<file path=customXml/itemProps3.xml><?xml version="1.0" encoding="utf-8"?>
<ds:datastoreItem xmlns:ds="http://schemas.openxmlformats.org/officeDocument/2006/customXml" ds:itemID="{3312B2C3-66BF-4BAE-B33E-6403A4B01EAA}">
  <ds:schemaRefs/>
</ds:datastoreItem>
</file>

<file path=customXml/itemProps4.xml><?xml version="1.0" encoding="utf-8"?>
<ds:datastoreItem xmlns:ds="http://schemas.openxmlformats.org/officeDocument/2006/customXml" ds:itemID="{656E1214-331E-4488-A323-B3337D96791F}">
  <ds:schemaRefs/>
</ds:datastoreItem>
</file>

<file path=customXml/itemProps5.xml><?xml version="1.0" encoding="utf-8"?>
<ds:datastoreItem xmlns:ds="http://schemas.openxmlformats.org/officeDocument/2006/customXml" ds:itemID="{A090E238-A355-45B3-B999-96B6016F72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IF</vt:lpstr>
      <vt:lpstr>Data_Set 1</vt:lpstr>
      <vt:lpstr>Functions</vt:lpstr>
      <vt:lpstr>Data_Set 2</vt:lpstr>
      <vt:lpstr>Vlookup</vt:lpstr>
      <vt:lpstr>Assignment</vt:lpstr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USER</cp:lastModifiedBy>
  <dcterms:created xsi:type="dcterms:W3CDTF">2019-08-06T13:07:46Z</dcterms:created>
  <dcterms:modified xsi:type="dcterms:W3CDTF">2022-11-23T10:30:37Z</dcterms:modified>
</cp:coreProperties>
</file>