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defaultThemeVersion="166925"/>
  <xr:revisionPtr revIDLastSave="0" documentId="13_ncr:1_{F50C98B9-2D7F-4997-A610-78BB320BC1E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CALCULATION" sheetId="3" r:id="rId1"/>
    <sheet name="RAW" sheetId="4" r:id="rId2"/>
    <sheet name="input_data" sheetId="1" r:id="rId3"/>
    <sheet name="hypothesis" sheetId="2" r:id="rId4"/>
    <sheet name="_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F49" i="1"/>
  <c r="F48" i="1"/>
  <c r="F47" i="1"/>
  <c r="J9" i="3"/>
  <c r="J4" i="3"/>
  <c r="B76" i="1"/>
  <c r="B74" i="1"/>
  <c r="B73" i="1"/>
  <c r="B70" i="1"/>
  <c r="B69" i="1"/>
  <c r="B68" i="1"/>
  <c r="B67" i="1"/>
  <c r="B64" i="1"/>
  <c r="B63" i="1"/>
  <c r="B62" i="1"/>
  <c r="B61" i="1"/>
  <c r="B58" i="1"/>
  <c r="B57" i="1"/>
  <c r="B54" i="1"/>
  <c r="B53" i="1"/>
  <c r="B52" i="1"/>
  <c r="B49" i="1"/>
  <c r="B48" i="1"/>
  <c r="B47" i="1"/>
  <c r="B44" i="1"/>
  <c r="B43" i="1"/>
  <c r="B42" i="1"/>
  <c r="B41" i="1"/>
  <c r="B40" i="1"/>
  <c r="B39" i="1"/>
  <c r="B38" i="1"/>
  <c r="B37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3" i="1"/>
  <c r="B12" i="1"/>
  <c r="B11" i="1"/>
  <c r="B10" i="1"/>
  <c r="B9" i="1"/>
  <c r="B8" i="1"/>
  <c r="B7" i="1"/>
  <c r="B6" i="1"/>
  <c r="F54" i="1"/>
  <c r="F38" i="1"/>
  <c r="F53" i="1"/>
  <c r="F31" i="1"/>
  <c r="F29" i="1"/>
  <c r="F28" i="1"/>
  <c r="F23" i="1"/>
  <c r="F24" i="1"/>
  <c r="F25" i="1"/>
  <c r="F26" i="1"/>
  <c r="F27" i="1"/>
  <c r="D82" i="1" l="1"/>
  <c r="D81" i="1"/>
  <c r="D80" i="1"/>
  <c r="D79" i="1"/>
  <c r="D78" i="1"/>
  <c r="D77" i="1"/>
  <c r="D76" i="1"/>
  <c r="E76" i="1" s="1"/>
  <c r="D74" i="1"/>
  <c r="E74" i="1" s="1"/>
  <c r="D73" i="1"/>
  <c r="E73" i="1" s="1"/>
  <c r="D72" i="1"/>
  <c r="D71" i="1"/>
  <c r="D70" i="1"/>
  <c r="E70" i="1" s="1"/>
  <c r="D69" i="1"/>
  <c r="E69" i="1" s="1"/>
  <c r="D68" i="1"/>
  <c r="E68" i="1" s="1"/>
  <c r="D67" i="1"/>
  <c r="D66" i="1"/>
  <c r="D65" i="1"/>
  <c r="D64" i="1"/>
  <c r="E64" i="1" s="1"/>
  <c r="D63" i="1"/>
  <c r="E63" i="1" s="1"/>
  <c r="D62" i="1"/>
  <c r="E62" i="1" s="1"/>
  <c r="D61" i="1"/>
  <c r="E61" i="1" s="1"/>
  <c r="D60" i="1"/>
  <c r="D59" i="1"/>
  <c r="D58" i="1"/>
  <c r="E58" i="1" s="1"/>
  <c r="D57" i="1"/>
  <c r="E57" i="1" s="1"/>
  <c r="D56" i="1"/>
  <c r="D55" i="1"/>
  <c r="D54" i="1"/>
  <c r="E54" i="1" s="1"/>
  <c r="D53" i="1"/>
  <c r="E53" i="1" s="1"/>
  <c r="D52" i="1"/>
  <c r="E52" i="1" s="1"/>
  <c r="D51" i="1"/>
  <c r="D49" i="1"/>
  <c r="E49" i="1" s="1"/>
  <c r="D48" i="1"/>
  <c r="E48" i="1" s="1"/>
  <c r="D47" i="1"/>
  <c r="E47" i="1" s="1"/>
  <c r="D46" i="1"/>
  <c r="D45" i="1"/>
  <c r="D44" i="1"/>
  <c r="D43" i="1"/>
  <c r="D42" i="1"/>
  <c r="D41" i="1"/>
  <c r="D40" i="1"/>
  <c r="D39" i="1"/>
  <c r="D38" i="1"/>
  <c r="E38" i="1" s="1"/>
  <c r="E45" i="1" s="1"/>
  <c r="I8" i="3" s="1"/>
  <c r="D37" i="1"/>
  <c r="D36" i="1"/>
  <c r="D34" i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D14" i="1"/>
  <c r="D13" i="1"/>
  <c r="D12" i="1"/>
  <c r="E12" i="1" s="1"/>
  <c r="D11" i="1"/>
  <c r="D10" i="1"/>
  <c r="E10" i="1" s="1"/>
  <c r="D9" i="1"/>
  <c r="D8" i="1"/>
  <c r="E8" i="1" s="1"/>
  <c r="D7" i="1"/>
  <c r="E7" i="1" s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E55" i="1" l="1"/>
  <c r="E67" i="1"/>
  <c r="E71" i="1" s="1"/>
  <c r="I7" i="3" s="1"/>
  <c r="L7" i="3" s="1"/>
  <c r="M7" i="3" s="1"/>
  <c r="L8" i="3"/>
  <c r="M8" i="3" s="1"/>
  <c r="E14" i="1"/>
  <c r="I4" i="3" s="1"/>
  <c r="L4" i="3" s="1"/>
  <c r="E50" i="1"/>
  <c r="I6" i="3" s="1"/>
  <c r="L6" i="3" s="1"/>
  <c r="M6" i="3" s="1"/>
  <c r="E65" i="1"/>
  <c r="I9" i="3" s="1"/>
  <c r="L9" i="3" s="1"/>
  <c r="M9" i="3" s="1"/>
  <c r="E35" i="1"/>
  <c r="I5" i="3" s="1"/>
  <c r="L5" i="3" s="1"/>
  <c r="M5" i="3" s="1"/>
  <c r="M4" i="3" l="1"/>
  <c r="L10" i="3"/>
  <c r="M10" i="3" s="1"/>
  <c r="L12" i="3" l="1"/>
  <c r="L14" i="3" s="1"/>
  <c r="M14" i="3" s="1"/>
  <c r="M12" i="3" l="1"/>
  <c r="L16" i="3"/>
  <c r="M16" i="3" s="1"/>
  <c r="B5" i="3" l="1"/>
</calcChain>
</file>

<file path=xl/sharedStrings.xml><?xml version="1.0" encoding="utf-8"?>
<sst xmlns="http://schemas.openxmlformats.org/spreadsheetml/2006/main" count="362" uniqueCount="260">
  <si>
    <t>Restaurants</t>
  </si>
  <si>
    <t>Edit</t>
  </si>
  <si>
    <t>Range</t>
  </si>
  <si>
    <t>Meal, Inexpensive Restaurant</t>
  </si>
  <si>
    <t>Meal for 2 People, Mid-range Restaurant, Three-course</t>
  </si>
  <si>
    <t>McMeal at McDonalds (or Equivalent Combo Meal)</t>
  </si>
  <si>
    <t>Domestic Beer (0.5 liter draught)</t>
  </si>
  <si>
    <t>Imported Beer (0.33 liter bottle)</t>
  </si>
  <si>
    <t>Cappuccino (regular)</t>
  </si>
  <si>
    <t>Coke/Pepsi (0.33 liter bottle)</t>
  </si>
  <si>
    <t>Water (0.33 liter bottle)</t>
  </si>
  <si>
    <t>Markets</t>
  </si>
  <si>
    <t>Milk (regular), (1 liter)</t>
  </si>
  <si>
    <t>Loaf of Fresh White Bread (500g)</t>
  </si>
  <si>
    <t>Rice (white), (1kg)</t>
  </si>
  <si>
    <t>Eggs (regular) (12)</t>
  </si>
  <si>
    <t>Local Cheese (1kg)</t>
  </si>
  <si>
    <t>Chicken Fillets (1kg)</t>
  </si>
  <si>
    <t>Beef Round (1kg) (or Equivalent Back Leg Red Meat)</t>
  </si>
  <si>
    <t>Apples (1kg)</t>
  </si>
  <si>
    <t>Banana (1kg)</t>
  </si>
  <si>
    <t>Oranges (1kg)</t>
  </si>
  <si>
    <t>Tomato (1kg)</t>
  </si>
  <si>
    <t>Potato (1kg)</t>
  </si>
  <si>
    <t>Onion (1kg)</t>
  </si>
  <si>
    <t>Lettuce (1 head)</t>
  </si>
  <si>
    <t>Water (1.5 liter bottle)</t>
  </si>
  <si>
    <t>Bottle of Wine (Mid-Range)</t>
  </si>
  <si>
    <t>Domestic Beer (0.5 liter bottle)</t>
  </si>
  <si>
    <t>Cigarettes 20 Pack (Marlboro)</t>
  </si>
  <si>
    <t>Transportation</t>
  </si>
  <si>
    <t>One-way Ticket (Local Transport)</t>
  </si>
  <si>
    <t>Monthly Pass (Regular Price)</t>
  </si>
  <si>
    <t>Taxi Start (Normal Tariff)</t>
  </si>
  <si>
    <t>Taxi 1km (Normal Tariff)</t>
  </si>
  <si>
    <t>Taxi 1hour Waiting (Normal Tariff)</t>
  </si>
  <si>
    <t>Gasoline (1 liter)</t>
  </si>
  <si>
    <t>Volkswagen Golf 1.4 90 KW Trendline (Or Equivalent New Car)</t>
  </si>
  <si>
    <t>Toyota Corolla Sedan 1.6l 97kW Comfort (Or Equivalent New Car)</t>
  </si>
  <si>
    <t>Utilities (Monthly)</t>
  </si>
  <si>
    <t>Basic (Electricity, Heating, Cooling, Water, Garbage) for 85m2 Apartment</t>
  </si>
  <si>
    <t>Mobile Phone Monthly Plan with Calls and 10GB+ Data</t>
  </si>
  <si>
    <t>Internet (60 Mbps or More, Unlimited Data, Cable/ADSL)</t>
  </si>
  <si>
    <t>Sports And Leisure</t>
  </si>
  <si>
    <t>Fitness Club, Monthly Fee for 1 Adult</t>
  </si>
  <si>
    <t>Tennis Court Rent (1 Hour on Weekend)</t>
  </si>
  <si>
    <t>Cinema, International Release, 1 Seat</t>
  </si>
  <si>
    <t>Childcare</t>
  </si>
  <si>
    <t>Preschool (or Kindergarten), Full Day, Private, Monthly for 1 Child</t>
  </si>
  <si>
    <t>International Primary School, Yearly for 1 Child</t>
  </si>
  <si>
    <t>Clothing And Shoes</t>
  </si>
  <si>
    <t>1 Pair of Jeans (Levis 501 Or Similar)</t>
  </si>
  <si>
    <t>1 Summer Dress in a Chain Store (Zara, H&amp;M, ...)</t>
  </si>
  <si>
    <t>1 Pair of Nike Running Shoes (Mid-Range)</t>
  </si>
  <si>
    <t>1 Pair of Men Leather Business Shoes</t>
  </si>
  <si>
    <t>Rent Per Month</t>
  </si>
  <si>
    <t>Apartment (1 bedroom) in City Centre</t>
  </si>
  <si>
    <t>Apartment (1 bedroom) Outside of Centre</t>
  </si>
  <si>
    <t>Apartment (3 bedrooms) in City Centre</t>
  </si>
  <si>
    <t>Apartment (3 bedrooms) Outside of Centre</t>
  </si>
  <si>
    <t>Buy Apartment Price</t>
  </si>
  <si>
    <t>Price per Square Meter to Buy Apartment in City Centre</t>
  </si>
  <si>
    <t>Price per Square Meter to Buy Apartment Outside of Centre</t>
  </si>
  <si>
    <t>Salaries And Financing</t>
  </si>
  <si>
    <t>Average Monthly Net Salary (After Tax)</t>
  </si>
  <si>
    <t>Mortgage Interest Rate in Percentages (%), Yearly, for 20 Years Fixed-Rate</t>
  </si>
  <si>
    <t>Week Adult</t>
  </si>
  <si>
    <t>1 apples 100 gramms</t>
  </si>
  <si>
    <t>1 banana 100 gramms</t>
  </si>
  <si>
    <t>1 orange 140 gramms</t>
  </si>
  <si>
    <t>1 potato 145 gramms</t>
  </si>
  <si>
    <t>1 onion 160 gramms</t>
  </si>
  <si>
    <t>1 glass wine 147 ml</t>
  </si>
  <si>
    <t>Cinema every 2 weeks</t>
  </si>
  <si>
    <t>2 jeans per year</t>
  </si>
  <si>
    <t>2 dresses per year</t>
  </si>
  <si>
    <t>2 per shoes per year</t>
  </si>
  <si>
    <t>Groceries</t>
  </si>
  <si>
    <t>Utilities</t>
  </si>
  <si>
    <t>Entertainment</t>
  </si>
  <si>
    <t>Rent</t>
  </si>
  <si>
    <t>Week Raw</t>
  </si>
  <si>
    <t>Correction factor</t>
  </si>
  <si>
    <t>Comments</t>
  </si>
  <si>
    <t>Week Adjusted</t>
  </si>
  <si>
    <t>Shopping</t>
  </si>
  <si>
    <t>Cleaning products and rest non food</t>
  </si>
  <si>
    <t>Extra costs</t>
  </si>
  <si>
    <t>Unpredictable tranportation and vacation</t>
  </si>
  <si>
    <t>Extra shopping and gifts</t>
  </si>
  <si>
    <t>Month Adjusted</t>
  </si>
  <si>
    <t>TOTAL</t>
  </si>
  <si>
    <t>Correction Factor</t>
  </si>
  <si>
    <t>Factor additional adult</t>
  </si>
  <si>
    <t>Factor additional kid</t>
  </si>
  <si>
    <t>DO NOT CHANGE THIS COLUMN</t>
  </si>
  <si>
    <t>Number of Kids</t>
  </si>
  <si>
    <t>Number of additional adults</t>
  </si>
  <si>
    <t>*currency same as the data input</t>
  </si>
  <si>
    <t>CALCULATION DETAILS</t>
  </si>
  <si>
    <t>1.50-3.50</t>
  </si>
  <si>
    <t>1 medium tomato 200 gramms</t>
  </si>
  <si>
    <t>Multipliers</t>
  </si>
  <si>
    <t>12.00-25.00</t>
  </si>
  <si>
    <t>45.00-120.00</t>
  </si>
  <si>
    <t>10.00-12.00</t>
  </si>
  <si>
    <t>2.20-5.00</t>
  </si>
  <si>
    <t>3.00-6.00</t>
  </si>
  <si>
    <t>2.00-3.00</t>
  </si>
  <si>
    <t>1.50-2.50</t>
  </si>
  <si>
    <t>0.85-1.60</t>
  </si>
  <si>
    <t>0.83-3.50</t>
  </si>
  <si>
    <t>1.00-2.80</t>
  </si>
  <si>
    <t>2.00-5.00</t>
  </si>
  <si>
    <t>8.50-28.00</t>
  </si>
  <si>
    <t>5.50-12.00</t>
  </si>
  <si>
    <t>8.78-23.00</t>
  </si>
  <si>
    <t>1.50-3.00</t>
  </si>
  <si>
    <t>1.25-3.00</t>
  </si>
  <si>
    <t>1.00-3.31</t>
  </si>
  <si>
    <t>1.00-3.55</t>
  </si>
  <si>
    <t>1.00-2.00</t>
  </si>
  <si>
    <t>1.00-2.30</t>
  </si>
  <si>
    <t>0.75-2.00</t>
  </si>
  <si>
    <t>0.30-1.50</t>
  </si>
  <si>
    <t>3.00-12.00</t>
  </si>
  <si>
    <t>0.80-1.74</t>
  </si>
  <si>
    <t>1.10-3.20</t>
  </si>
  <si>
    <t>5.00-6.50</t>
  </si>
  <si>
    <t>2.25-2.95</t>
  </si>
  <si>
    <t>21.35-44.00</t>
  </si>
  <si>
    <t>2.50-5.00</t>
  </si>
  <si>
    <t>1.27-4.00</t>
  </si>
  <si>
    <t>23.40-42.00</t>
  </si>
  <si>
    <t>1.48-1.85</t>
  </si>
  <si>
    <t>28,000.00-33,365.00</t>
  </si>
  <si>
    <t>26,000.00-30,200.00</t>
  </si>
  <si>
    <t>102.00-250.00</t>
  </si>
  <si>
    <t>7.00-40.00</t>
  </si>
  <si>
    <t>25.00-55.00</t>
  </si>
  <si>
    <t>28.00-65.00</t>
  </si>
  <si>
    <t>12.00-30.00</t>
  </si>
  <si>
    <t>8.00-13.00</t>
  </si>
  <si>
    <t>439.00-850.00</t>
  </si>
  <si>
    <t>8,400.00-18,960.00</t>
  </si>
  <si>
    <t>50.00-115.00</t>
  </si>
  <si>
    <t>20.00-60.00</t>
  </si>
  <si>
    <t>60.00-120.00</t>
  </si>
  <si>
    <t>80.00-150.00</t>
  </si>
  <si>
    <t>1,000.00-1,685.00</t>
  </si>
  <si>
    <t>850.00-1,300.00</t>
  </si>
  <si>
    <t>1,500.00-3,300.00</t>
  </si>
  <si>
    <t>1,150.00-2,200.00</t>
  </si>
  <si>
    <t>4,561.00-7,000.00</t>
  </si>
  <si>
    <t>2,800.00-5,000.00</t>
  </si>
  <si>
    <t>Normal</t>
  </si>
  <si>
    <t>How important is going out?</t>
  </si>
  <si>
    <t>How importat is shopping?</t>
  </si>
  <si>
    <t>Very</t>
  </si>
  <si>
    <t>CORRECTED TOTAL</t>
  </si>
  <si>
    <t>COST PER ADDITIONAL ADULT</t>
  </si>
  <si>
    <t>COST PER KID</t>
  </si>
  <si>
    <t>Not at all</t>
  </si>
  <si>
    <t>4.00-9.00</t>
  </si>
  <si>
    <t>5,902.60 A$</t>
  </si>
  <si>
    <t>4.50-7.00</t>
  </si>
  <si>
    <t>Enter city name here (OPTIONAL):</t>
  </si>
  <si>
    <t>3.00-5.00</t>
  </si>
  <si>
    <t>5.00-10.00</t>
  </si>
  <si>
    <t>15.00 €</t>
  </si>
  <si>
    <t>60.00 €</t>
  </si>
  <si>
    <t>3.50 €</t>
  </si>
  <si>
    <t>4.00 €</t>
  </si>
  <si>
    <t>1.20-2.50</t>
  </si>
  <si>
    <t>6.00 €</t>
  </si>
  <si>
    <t>25.00 €</t>
  </si>
  <si>
    <t>11.00-20.00</t>
  </si>
  <si>
    <t>40.00-100.00</t>
  </si>
  <si>
    <t>10.00 €</t>
  </si>
  <si>
    <t>9.00-12.00</t>
  </si>
  <si>
    <t>1.50-5.00</t>
  </si>
  <si>
    <t>2.00-3.50</t>
  </si>
  <si>
    <t>1.68 €</t>
  </si>
  <si>
    <t>1.00-3.00</t>
  </si>
  <si>
    <t>1.04 €</t>
  </si>
  <si>
    <t>0.90-1.40</t>
  </si>
  <si>
    <t>0.80-3.00</t>
  </si>
  <si>
    <t>8.00-20.00</t>
  </si>
  <si>
    <t>1.39-3.00</t>
  </si>
  <si>
    <t>0.80-2.50</t>
  </si>
  <si>
    <t>0.50-2.00</t>
  </si>
  <si>
    <t>0.25-1.50</t>
  </si>
  <si>
    <t>0.72-2.00</t>
  </si>
  <si>
    <t>1.50 €</t>
  </si>
  <si>
    <t>25.00-63.70</t>
  </si>
  <si>
    <t>1.30 €</t>
  </si>
  <si>
    <t>22.00-30.00</t>
  </si>
  <si>
    <t>33,365.00 €</t>
  </si>
  <si>
    <t>28,000.00-35,000.00</t>
  </si>
  <si>
    <t>28,855.40 €</t>
  </si>
  <si>
    <t>26,000.00-32,000.00</t>
  </si>
  <si>
    <t>20.00-50.00</t>
  </si>
  <si>
    <t>547.73 €</t>
  </si>
  <si>
    <t>400.00-800.00</t>
  </si>
  <si>
    <t>6,000.00-18,000.00</t>
  </si>
  <si>
    <t>60.00-200.00</t>
  </si>
  <si>
    <t>800.00-1,200.00</t>
  </si>
  <si>
    <t>1,200.00-2,000.00</t>
  </si>
  <si>
    <t>3,000.00-5,000.00</t>
  </si>
  <si>
    <t>Madrid</t>
  </si>
  <si>
    <t>2.48 €</t>
  </si>
  <si>
    <t>2.62 €</t>
  </si>
  <si>
    <t>1.69 €</t>
  </si>
  <si>
    <t>1.40 €</t>
  </si>
  <si>
    <t>2.86 €</t>
  </si>
  <si>
    <t>1.20-4.80</t>
  </si>
  <si>
    <t>11.94 €</t>
  </si>
  <si>
    <t>7.77 €</t>
  </si>
  <si>
    <t>13.90 €</t>
  </si>
  <si>
    <t>9.56-18.00</t>
  </si>
  <si>
    <t>2.17 €</t>
  </si>
  <si>
    <t>1.49-3.00</t>
  </si>
  <si>
    <t>1.82 €</t>
  </si>
  <si>
    <t>2.03 €</t>
  </si>
  <si>
    <t>1.00-3.50</t>
  </si>
  <si>
    <t>2.16 €</t>
  </si>
  <si>
    <t>1.19-3.99</t>
  </si>
  <si>
    <t>1.62 €</t>
  </si>
  <si>
    <t>1.13 €</t>
  </si>
  <si>
    <t>0.86 €</t>
  </si>
  <si>
    <t>1.20 €</t>
  </si>
  <si>
    <t>1.90 €</t>
  </si>
  <si>
    <t>5.33-7.00</t>
  </si>
  <si>
    <t>35.00 €</t>
  </si>
  <si>
    <t>1.00-2.50</t>
  </si>
  <si>
    <t>1.50-1.85</t>
  </si>
  <si>
    <t>159.56 €</t>
  </si>
  <si>
    <t>15.58 €</t>
  </si>
  <si>
    <t>7.00-35.00</t>
  </si>
  <si>
    <t>30.10 €</t>
  </si>
  <si>
    <t>41.86 €</t>
  </si>
  <si>
    <t>20.00-66.00</t>
  </si>
  <si>
    <t>13.33 €</t>
  </si>
  <si>
    <t>7.00-20.00</t>
  </si>
  <si>
    <t>8.00-14.00</t>
  </si>
  <si>
    <t>9,661.90 €</t>
  </si>
  <si>
    <t>79.15 €</t>
  </si>
  <si>
    <t>40.00-105.00</t>
  </si>
  <si>
    <t>35.93 €</t>
  </si>
  <si>
    <t>91.11 €</t>
  </si>
  <si>
    <t>110.00 €</t>
  </si>
  <si>
    <t>1,359.27 €</t>
  </si>
  <si>
    <t>1,050.00-1,800.00</t>
  </si>
  <si>
    <t>957.21 €</t>
  </si>
  <si>
    <t>2,251.59 €</t>
  </si>
  <si>
    <t>1,800.00-3,000.00</t>
  </si>
  <si>
    <t>1,530.95 €</t>
  </si>
  <si>
    <t>6,565.64 €</t>
  </si>
  <si>
    <t>5,500.00-8,500.00</t>
  </si>
  <si>
    <t>3,840.42 €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</si>
</sst>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;[Red]\-#,##0.00\ [$€-1]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5" tint="-0.249977111117893"/>
      <name val="Bahnschrift SemiBold"/>
      <family val="2"/>
    </font>
    <font>
      <sz val="11"/>
      <color theme="5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2" xfId="0" applyBorder="1"/>
    <xf numFmtId="1" fontId="0" fillId="12" borderId="4" xfId="0" applyNumberFormat="1" applyFill="1" applyBorder="1" applyAlignment="1" applyProtection="1">
      <alignment horizontal="center" vertical="center"/>
      <protection locked="0"/>
    </xf>
    <xf numFmtId="1" fontId="0" fillId="12" borderId="6" xfId="0" applyNumberFormat="1" applyFill="1" applyBorder="1" applyAlignment="1" applyProtection="1">
      <alignment horizontal="center" vertical="center"/>
      <protection locked="0"/>
    </xf>
    <xf numFmtId="2" fontId="0" fillId="12" borderId="6" xfId="0" applyNumberFormat="1" applyFill="1" applyBorder="1" applyProtection="1">
      <protection locked="0"/>
    </xf>
    <xf numFmtId="2" fontId="0" fillId="12" borderId="8" xfId="0" applyNumberFormat="1" applyFill="1" applyBorder="1" applyProtection="1">
      <protection locked="0"/>
    </xf>
    <xf numFmtId="0" fontId="0" fillId="8" borderId="0" xfId="0" applyFill="1" applyProtection="1">
      <protection hidden="1"/>
    </xf>
    <xf numFmtId="0" fontId="0" fillId="11" borderId="0" xfId="0" applyFill="1" applyProtection="1">
      <protection hidden="1"/>
    </xf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2" fontId="0" fillId="0" borderId="0" xfId="0" applyNumberFormat="1" applyProtection="1">
      <protection hidden="1"/>
    </xf>
    <xf numFmtId="0" fontId="5" fillId="12" borderId="3" xfId="0" applyFont="1" applyFill="1" applyBorder="1" applyProtection="1">
      <protection hidden="1"/>
    </xf>
    <xf numFmtId="0" fontId="5" fillId="12" borderId="5" xfId="0" applyFont="1" applyFill="1" applyBorder="1" applyProtection="1">
      <protection hidden="1"/>
    </xf>
    <xf numFmtId="0" fontId="1" fillId="2" borderId="0" xfId="0" applyFont="1" applyFill="1" applyProtection="1">
      <protection hidden="1"/>
    </xf>
    <xf numFmtId="2" fontId="1" fillId="2" borderId="0" xfId="0" applyNumberFormat="1" applyFont="1" applyFill="1" applyProtection="1">
      <protection hidden="1"/>
    </xf>
    <xf numFmtId="0" fontId="5" fillId="12" borderId="7" xfId="0" applyFont="1" applyFill="1" applyBorder="1" applyProtection="1">
      <protection hidden="1"/>
    </xf>
    <xf numFmtId="0" fontId="2" fillId="3" borderId="0" xfId="0" applyFont="1" applyFill="1" applyProtection="1">
      <protection hidden="1"/>
    </xf>
    <xf numFmtId="2" fontId="3" fillId="3" borderId="0" xfId="0" applyNumberFormat="1" applyFont="1" applyFill="1" applyProtection="1">
      <protection hidden="1"/>
    </xf>
    <xf numFmtId="2" fontId="4" fillId="3" borderId="0" xfId="0" applyNumberFormat="1" applyFont="1" applyFill="1" applyProtection="1">
      <protection hidden="1"/>
    </xf>
    <xf numFmtId="0" fontId="1" fillId="3" borderId="0" xfId="0" applyFont="1" applyFill="1" applyProtection="1">
      <protection hidden="1"/>
    </xf>
    <xf numFmtId="2" fontId="1" fillId="3" borderId="0" xfId="0" applyNumberFormat="1" applyFont="1" applyFill="1" applyProtection="1">
      <protection hidden="1"/>
    </xf>
    <xf numFmtId="0" fontId="5" fillId="4" borderId="0" xfId="0" applyFont="1" applyFill="1" applyAlignment="1" applyProtection="1">
      <alignment horizontal="center" vertical="center"/>
      <protection hidden="1"/>
    </xf>
    <xf numFmtId="0" fontId="0" fillId="5" borderId="0" xfId="0" applyFill="1" applyProtection="1">
      <protection hidden="1"/>
    </xf>
    <xf numFmtId="0" fontId="0" fillId="0" borderId="1" xfId="0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5" fillId="4" borderId="0" xfId="0" applyFont="1" applyFill="1" applyProtection="1">
      <protection hidden="1"/>
    </xf>
    <xf numFmtId="0" fontId="5" fillId="4" borderId="0" xfId="0" applyFont="1" applyFill="1" applyAlignment="1" applyProtection="1">
      <alignment horizontal="center"/>
      <protection hidden="1"/>
    </xf>
    <xf numFmtId="2" fontId="0" fillId="5" borderId="0" xfId="0" applyNumberFormat="1" applyFill="1" applyProtection="1">
      <protection hidden="1"/>
    </xf>
    <xf numFmtId="0" fontId="0" fillId="5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5" fontId="0" fillId="4" borderId="0" xfId="0" applyNumberFormat="1" applyFill="1" applyAlignment="1" applyProtection="1">
      <alignment horizontal="center" vertical="center"/>
      <protection hidden="1"/>
    </xf>
    <xf numFmtId="0" fontId="0" fillId="10" borderId="0" xfId="0" applyFill="1" applyAlignment="1" applyProtection="1">
      <alignment horizontal="center"/>
      <protection hidden="1"/>
    </xf>
    <xf numFmtId="165" fontId="5" fillId="4" borderId="0" xfId="0" applyNumberFormat="1" applyFont="1" applyFill="1" applyAlignment="1" applyProtection="1">
      <alignment horizontal="center" vertical="center"/>
      <protection hidden="1"/>
    </xf>
    <xf numFmtId="2" fontId="5" fillId="4" borderId="0" xfId="0" applyNumberFormat="1" applyFont="1" applyFill="1" applyProtection="1">
      <protection hidden="1"/>
    </xf>
    <xf numFmtId="165" fontId="0" fillId="5" borderId="0" xfId="0" applyNumberFormat="1" applyFill="1" applyAlignment="1" applyProtection="1">
      <alignment horizontal="center" vertical="center"/>
      <protection hidden="1"/>
    </xf>
    <xf numFmtId="4" fontId="0" fillId="0" borderId="0" xfId="0" applyNumberFormat="1" applyProtection="1">
      <protection hidden="1"/>
    </xf>
    <xf numFmtId="4" fontId="0" fillId="5" borderId="0" xfId="0" applyNumberFormat="1" applyFill="1" applyProtection="1">
      <protection hidden="1"/>
    </xf>
    <xf numFmtId="2" fontId="1" fillId="4" borderId="0" xfId="0" applyNumberFormat="1" applyFont="1" applyFill="1" applyProtection="1">
      <protection hidden="1"/>
    </xf>
    <xf numFmtId="0" fontId="0" fillId="5" borderId="0" xfId="0" applyFill="1" applyAlignment="1" applyProtection="1">
      <alignment horizontal="center" vertical="center"/>
      <protection hidden="1"/>
    </xf>
    <xf numFmtId="0" fontId="0" fillId="13" borderId="0" xfId="0" applyFill="1"/>
    <xf numFmtId="0" fontId="10" fillId="14" borderId="0" xfId="0" applyFont="1" applyFill="1" applyAlignment="1" applyProtection="1">
      <alignment horizontal="center" vertical="center"/>
      <protection hidden="1"/>
    </xf>
    <xf numFmtId="0" fontId="12" fillId="8" borderId="0" xfId="0" applyFont="1" applyFill="1" applyProtection="1">
      <protection hidden="1"/>
    </xf>
    <xf numFmtId="0" fontId="0" fillId="0" borderId="0" xfId="0" applyProtection="1">
      <protection locked="0"/>
    </xf>
    <xf numFmtId="0" fontId="9" fillId="9" borderId="0" xfId="0" applyFont="1" applyFill="1" applyAlignment="1" applyProtection="1">
      <alignment horizontal="center" vertical="center"/>
      <protection hidden="1"/>
    </xf>
    <xf numFmtId="0" fontId="6" fillId="7" borderId="0" xfId="0" applyFont="1" applyFill="1" applyAlignment="1" applyProtection="1">
      <alignment horizontal="center" vertical="center"/>
      <protection hidden="1"/>
    </xf>
    <xf numFmtId="2" fontId="8" fillId="6" borderId="0" xfId="0" applyNumberFormat="1" applyFont="1" applyFill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11" fillId="12" borderId="0" xfId="0" applyFont="1" applyFill="1" applyAlignment="1" applyProtection="1">
      <alignment horizontal="center" vertical="center"/>
      <protection locked="0" hidden="1"/>
    </xf>
    <xf numFmtId="0" fontId="0" fillId="13" borderId="0" xfId="0" applyFill="1" applyAlignment="1">
      <alignment horizontal="left" vertical="center" wrapText="1"/>
    </xf>
    <xf numFmtId="0" fontId="0" fillId="13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1152525</xdr:colOff>
      <xdr:row>12</xdr:row>
      <xdr:rowOff>95250</xdr:rowOff>
    </xdr:from>
    <xdr:to>
      <xdr:col>2</xdr:col>
      <xdr:colOff>47625</xdr:colOff>
      <xdr:row>18</xdr:row>
      <xdr:rowOff>104775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86DC7AFC-8F52-FE61-E65E-2683104B2FFD}"/>
            </a:ext>
          </a:extLst>
        </xdr:cNvPr>
        <xdr:cNvSpPr/>
      </xdr:nvSpPr>
      <xdr:spPr>
        <a:xfrm>
          <a:off x="1762125" y="2905125"/>
          <a:ext cx="1047750" cy="1171575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200026</xdr:colOff>
      <xdr:row>18</xdr:row>
      <xdr:rowOff>133350</xdr:rowOff>
    </xdr:from>
    <xdr:to>
      <xdr:col>3</xdr:col>
      <xdr:colOff>95251</xdr:colOff>
      <xdr:row>23</xdr:row>
      <xdr:rowOff>161925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6BFC474-36B0-1908-2B9B-C264ED5E39D3}"/>
            </a:ext>
          </a:extLst>
        </xdr:cNvPr>
        <xdr:cNvSpPr/>
      </xdr:nvSpPr>
      <xdr:spPr>
        <a:xfrm>
          <a:off x="809626" y="4105275"/>
          <a:ext cx="3086100" cy="981075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kern="1200">
              <a:solidFill>
                <a:srgbClr val="FF0000"/>
              </a:solidFill>
            </a:rPr>
            <a:t>ONLY ADJUST</a:t>
          </a:r>
          <a:r>
            <a:rPr lang="en-US" sz="1600" b="1" kern="1200" baseline="0">
              <a:solidFill>
                <a:srgbClr val="FF0000"/>
              </a:solidFill>
            </a:rPr>
            <a:t> THIS TABLE HERE</a:t>
          </a:r>
          <a:endParaRPr lang="en-US" sz="1600" b="1" kern="1200">
            <a:solidFill>
              <a:srgbClr val="FF0000"/>
            </a:solidFill>
          </a:endParaRPr>
        </a:p>
      </xdr:txBody>
    </xdr:sp>
    <xdr:clientData/>
  </xdr:twoCellAnchor>
  <xdr:oneCellAnchor>
    <xdr:from>
      <xdr:col>3</xdr:col>
      <xdr:colOff>10578</xdr:colOff>
      <xdr:row>8</xdr:row>
      <xdr:rowOff>99092</xdr:rowOff>
    </xdr:from>
    <xdr:ext cx="7446569" cy="1782924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3FA782C-C8C5-4A1E-A973-96ADD5DD281E}"/>
            </a:ext>
          </a:extLst>
        </xdr:cNvPr>
        <xdr:cNvSpPr/>
      </xdr:nvSpPr>
      <xdr:spPr>
        <a:xfrm rot="21098001">
          <a:off x="3811053" y="2061242"/>
          <a:ext cx="7446569" cy="1782924"/>
        </a:xfrm>
        <a:prstGeom prst="rect">
          <a:avLst/>
        </a:prstGeom>
        <a:noFill/>
        <a:effectLst>
          <a:outerShdw blurRad="50800" dist="50800" dir="5400000" algn="ctr" rotWithShape="0">
            <a:srgbClr val="000000"/>
          </a:outerShdw>
        </a:effectLst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noFill/>
                <a:prstDash val="solid"/>
              </a:ln>
              <a:solidFill>
                <a:schemeClr val="accent6">
                  <a:lumMod val="75000"/>
                  <a:alpha val="19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Created</a:t>
          </a:r>
          <a:r>
            <a:rPr lang="en-US" sz="5400" b="1" cap="none" spc="0" baseline="0">
              <a:ln w="22225">
                <a:noFill/>
                <a:prstDash val="solid"/>
              </a:ln>
              <a:solidFill>
                <a:schemeClr val="accent6">
                  <a:lumMod val="75000"/>
                  <a:alpha val="19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 by</a:t>
          </a:r>
        </a:p>
        <a:p>
          <a:pPr algn="ctr"/>
          <a:r>
            <a:rPr lang="en-US" sz="5400" b="1" cap="none" spc="0">
              <a:ln w="22225">
                <a:noFill/>
                <a:prstDash val="solid"/>
              </a:ln>
              <a:solidFill>
                <a:schemeClr val="accent6">
                  <a:lumMod val="75000"/>
                  <a:alpha val="19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Gr1nchIT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2343150</xdr:colOff>
      <xdr:row>13</xdr:row>
      <xdr:rowOff>12552</xdr:rowOff>
    </xdr:from>
    <xdr:ext cx="11668791" cy="178292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4276A1A-1CA9-471C-B112-C0DEF98A0BDA}"/>
            </a:ext>
          </a:extLst>
        </xdr:cNvPr>
        <xdr:cNvSpPr/>
      </xdr:nvSpPr>
      <xdr:spPr>
        <a:xfrm rot="20024646">
          <a:off x="2343150" y="2489052"/>
          <a:ext cx="11668791" cy="1782924"/>
        </a:xfrm>
        <a:prstGeom prst="rect">
          <a:avLst/>
        </a:prstGeom>
        <a:noFill/>
        <a:effectLst>
          <a:outerShdw blurRad="50800" dist="50800" dir="5400000" algn="ctr" rotWithShape="0">
            <a:srgbClr val="000000"/>
          </a:outerShdw>
        </a:effectLst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noFill/>
                <a:prstDash val="solid"/>
              </a:ln>
              <a:solidFill>
                <a:schemeClr val="accent6">
                  <a:lumMod val="75000"/>
                  <a:alpha val="13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Created</a:t>
          </a:r>
          <a:r>
            <a:rPr lang="en-US" sz="5400" b="1" cap="none" spc="0" baseline="0">
              <a:ln w="22225">
                <a:noFill/>
                <a:prstDash val="solid"/>
              </a:ln>
              <a:solidFill>
                <a:schemeClr val="accent6">
                  <a:lumMod val="75000"/>
                  <a:alpha val="13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 by</a:t>
          </a:r>
        </a:p>
        <a:p>
          <a:pPr algn="ctr"/>
          <a:r>
            <a:rPr lang="en-US" sz="5400" b="1" cap="none" spc="0">
              <a:ln w="22225">
                <a:noFill/>
                <a:prstDash val="solid"/>
              </a:ln>
              <a:solidFill>
                <a:schemeClr val="accent6">
                  <a:lumMod val="75000"/>
                  <a:alpha val="13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Gr1nchIT</a:t>
          </a:r>
        </a:p>
      </xdr:txBody>
    </xdr:sp>
    <xdr:clientData/>
  </xdr:oneCellAnchor>
  <xdr:twoCellAnchor>
    <xdr:from>
      <xdr:col>3</xdr:col>
      <xdr:colOff>219075</xdr:colOff>
      <xdr:row>0</xdr:row>
      <xdr:rowOff>38101</xdr:rowOff>
    </xdr:from>
    <xdr:to>
      <xdr:col>11</xdr:col>
      <xdr:colOff>76200</xdr:colOff>
      <xdr:row>9</xdr:row>
      <xdr:rowOff>133351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AA4C84F-8A24-8069-61D0-00E09052E4EC}"/>
            </a:ext>
          </a:extLst>
        </xdr:cNvPr>
        <xdr:cNvSpPr/>
      </xdr:nvSpPr>
      <xdr:spPr>
        <a:xfrm>
          <a:off x="6657975" y="38101"/>
          <a:ext cx="4733925" cy="1809750"/>
        </a:xfrm>
        <a:prstGeom prst="round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 kern="1200"/>
        </a:p>
        <a:p>
          <a:pPr algn="l"/>
          <a:r>
            <a:rPr lang="en-US" sz="1200" kern="1200"/>
            <a:t>[OPTIONAL] Mark columns A till C and clear cells</a:t>
          </a:r>
        </a:p>
        <a:p>
          <a:pPr algn="l"/>
          <a:r>
            <a:rPr lang="en-US" sz="1200" kern="1200"/>
            <a:t>1. Search for the city in https://www.numbeo.com/cost-of-living/in</a:t>
          </a:r>
        </a:p>
        <a:p>
          <a:pPr algn="l"/>
          <a:r>
            <a:rPr lang="en-US" sz="1200" kern="1200"/>
            <a:t>2. Mark all the data from "Restaurants" all the way down to "Mortgage Interest Rate in Percentages"</a:t>
          </a:r>
        </a:p>
        <a:p>
          <a:pPr algn="l"/>
          <a:r>
            <a:rPr lang="en-US" sz="1200" kern="1200"/>
            <a:t>3. Copy as "Match destination fromat" starting from cell A1</a:t>
          </a:r>
        </a:p>
        <a:p>
          <a:pPr algn="l"/>
          <a:r>
            <a:rPr lang="en-US" sz="1200" kern="1200"/>
            <a:t>4. Go to CALCULATION</a:t>
          </a:r>
          <a:r>
            <a:rPr lang="en-US" sz="1200" kern="1200" baseline="0"/>
            <a:t> tab to adjust the parameters</a:t>
          </a:r>
          <a:endParaRPr lang="en-US" sz="1200" kern="1200"/>
        </a:p>
        <a:p>
          <a:pPr algn="l"/>
          <a:endParaRPr lang="en-US" sz="12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843803</xdr:colOff>
      <xdr:row>2</xdr:row>
      <xdr:rowOff>6163</xdr:rowOff>
    </xdr:from>
    <xdr:to>
      <xdr:col>3</xdr:col>
      <xdr:colOff>1110503</xdr:colOff>
      <xdr:row>2</xdr:row>
      <xdr:rowOff>182656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9E8817B5-BDBC-4CF1-3DED-965ED74C21EE}"/>
            </a:ext>
          </a:extLst>
        </xdr:cNvPr>
        <xdr:cNvSpPr/>
      </xdr:nvSpPr>
      <xdr:spPr>
        <a:xfrm>
          <a:off x="6525185" y="230281"/>
          <a:ext cx="266700" cy="176493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4</xdr:col>
      <xdr:colOff>742950</xdr:colOff>
      <xdr:row>1</xdr:row>
      <xdr:rowOff>28575</xdr:rowOff>
    </xdr:from>
    <xdr:to>
      <xdr:col>4</xdr:col>
      <xdr:colOff>1009650</xdr:colOff>
      <xdr:row>2</xdr:row>
      <xdr:rowOff>171450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6F10CE2D-19D4-41BA-A8FF-525EA7E5DAA9}"/>
            </a:ext>
          </a:extLst>
        </xdr:cNvPr>
        <xdr:cNvSpPr/>
      </xdr:nvSpPr>
      <xdr:spPr>
        <a:xfrm>
          <a:off x="6762750" y="219075"/>
          <a:ext cx="266700" cy="333375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1763806</xdr:colOff>
      <xdr:row>2</xdr:row>
      <xdr:rowOff>33618</xdr:rowOff>
    </xdr:from>
    <xdr:to>
      <xdr:col>0</xdr:col>
      <xdr:colOff>2030506</xdr:colOff>
      <xdr:row>2</xdr:row>
      <xdr:rowOff>324971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3F61D119-58B0-49CB-8C0E-BAECB90E5CAB}"/>
            </a:ext>
          </a:extLst>
        </xdr:cNvPr>
        <xdr:cNvSpPr/>
      </xdr:nvSpPr>
      <xdr:spPr>
        <a:xfrm>
          <a:off x="1763806" y="257736"/>
          <a:ext cx="266700" cy="291353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5</xdr:col>
      <xdr:colOff>742950</xdr:colOff>
      <xdr:row>1</xdr:row>
      <xdr:rowOff>28575</xdr:rowOff>
    </xdr:from>
    <xdr:to>
      <xdr:col>5</xdr:col>
      <xdr:colOff>1009650</xdr:colOff>
      <xdr:row>2</xdr:row>
      <xdr:rowOff>171450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33B48DBB-EB97-4DBC-8AA8-A4F6A461991C}"/>
            </a:ext>
          </a:extLst>
        </xdr:cNvPr>
        <xdr:cNvSpPr/>
      </xdr:nvSpPr>
      <xdr:spPr>
        <a:xfrm>
          <a:off x="8382000" y="219075"/>
          <a:ext cx="266700" cy="180975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683559</xdr:colOff>
      <xdr:row>2</xdr:row>
      <xdr:rowOff>33618</xdr:rowOff>
    </xdr:from>
    <xdr:to>
      <xdr:col>1</xdr:col>
      <xdr:colOff>950259</xdr:colOff>
      <xdr:row>2</xdr:row>
      <xdr:rowOff>210111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4829D5B4-C683-4F00-901C-89D949C55130}"/>
            </a:ext>
          </a:extLst>
        </xdr:cNvPr>
        <xdr:cNvSpPr/>
      </xdr:nvSpPr>
      <xdr:spPr>
        <a:xfrm>
          <a:off x="4482353" y="257736"/>
          <a:ext cx="266700" cy="176493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795617</xdr:colOff>
      <xdr:row>2</xdr:row>
      <xdr:rowOff>22412</xdr:rowOff>
    </xdr:from>
    <xdr:to>
      <xdr:col>2</xdr:col>
      <xdr:colOff>1062317</xdr:colOff>
      <xdr:row>2</xdr:row>
      <xdr:rowOff>198905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8857AF77-E777-44A4-AA4F-A9C9F375BE27}"/>
            </a:ext>
          </a:extLst>
        </xdr:cNvPr>
        <xdr:cNvSpPr/>
      </xdr:nvSpPr>
      <xdr:spPr>
        <a:xfrm>
          <a:off x="6555441" y="246530"/>
          <a:ext cx="266700" cy="176493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oneCellAnchor>
    <xdr:from>
      <xdr:col>0</xdr:col>
      <xdr:colOff>1546411</xdr:colOff>
      <xdr:row>15</xdr:row>
      <xdr:rowOff>179295</xdr:rowOff>
    </xdr:from>
    <xdr:ext cx="11668791" cy="1782924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D5E1B54-92CA-4128-AE25-A073FA9EF428}"/>
            </a:ext>
          </a:extLst>
        </xdr:cNvPr>
        <xdr:cNvSpPr/>
      </xdr:nvSpPr>
      <xdr:spPr>
        <a:xfrm rot="20024646">
          <a:off x="1546411" y="3372971"/>
          <a:ext cx="11668791" cy="1782924"/>
        </a:xfrm>
        <a:prstGeom prst="rect">
          <a:avLst/>
        </a:prstGeom>
        <a:noFill/>
        <a:effectLst>
          <a:outerShdw blurRad="50800" dist="50800" dir="5400000" algn="ctr" rotWithShape="0">
            <a:srgbClr val="000000"/>
          </a:outerShdw>
        </a:effectLst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noFill/>
                <a:prstDash val="solid"/>
              </a:ln>
              <a:solidFill>
                <a:schemeClr val="accent6">
                  <a:lumMod val="75000"/>
                  <a:alpha val="8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Created</a:t>
          </a:r>
          <a:r>
            <a:rPr lang="en-US" sz="5400" b="1" cap="none" spc="0" baseline="0">
              <a:ln w="22225">
                <a:noFill/>
                <a:prstDash val="solid"/>
              </a:ln>
              <a:solidFill>
                <a:schemeClr val="accent6">
                  <a:lumMod val="75000"/>
                  <a:alpha val="8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 by</a:t>
          </a:r>
        </a:p>
        <a:p>
          <a:pPr algn="ctr"/>
          <a:r>
            <a:rPr lang="en-US" sz="5400" b="1" cap="none" spc="0">
              <a:ln w="22225">
                <a:noFill/>
                <a:prstDash val="solid"/>
              </a:ln>
              <a:solidFill>
                <a:schemeClr val="accent6">
                  <a:lumMod val="75000"/>
                  <a:alpha val="8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Gr1nchIT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1583288</xdr:colOff>
      <xdr:row>7</xdr:row>
      <xdr:rowOff>170957</xdr:rowOff>
    </xdr:from>
    <xdr:ext cx="7217450" cy="178292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F9EA7E1-7C56-41A1-B626-6ABBF8482A32}"/>
            </a:ext>
          </a:extLst>
        </xdr:cNvPr>
        <xdr:cNvSpPr/>
      </xdr:nvSpPr>
      <xdr:spPr>
        <a:xfrm rot="20024646">
          <a:off x="1583288" y="1504457"/>
          <a:ext cx="7217450" cy="1782924"/>
        </a:xfrm>
        <a:prstGeom prst="rect">
          <a:avLst/>
        </a:prstGeom>
        <a:noFill/>
        <a:effectLst>
          <a:outerShdw blurRad="50800" dist="50800" dir="5400000" algn="ctr" rotWithShape="0">
            <a:srgbClr val="000000"/>
          </a:outerShdw>
        </a:effectLst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noFill/>
                <a:prstDash val="solid"/>
              </a:ln>
              <a:solidFill>
                <a:schemeClr val="accent6">
                  <a:lumMod val="75000"/>
                  <a:alpha val="10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Created</a:t>
          </a:r>
          <a:r>
            <a:rPr lang="en-US" sz="5400" b="1" cap="none" spc="0" baseline="0">
              <a:ln w="22225">
                <a:noFill/>
                <a:prstDash val="solid"/>
              </a:ln>
              <a:solidFill>
                <a:schemeClr val="accent6">
                  <a:lumMod val="75000"/>
                  <a:alpha val="10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 by</a:t>
          </a:r>
        </a:p>
        <a:p>
          <a:pPr algn="ctr"/>
          <a:r>
            <a:rPr lang="en-US" sz="5400" b="1" cap="none" spc="0">
              <a:ln w="22225">
                <a:noFill/>
                <a:prstDash val="solid"/>
              </a:ln>
              <a:solidFill>
                <a:schemeClr val="accent6">
                  <a:lumMod val="75000"/>
                  <a:alpha val="10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Gr1nchIT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350087</xdr:colOff>
      <xdr:row>6</xdr:row>
      <xdr:rowOff>62607</xdr:rowOff>
    </xdr:from>
    <xdr:ext cx="5866352" cy="178292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3376AF6-344E-4706-AA4D-7E82FBB11AF9}"/>
            </a:ext>
          </a:extLst>
        </xdr:cNvPr>
        <xdr:cNvSpPr/>
      </xdr:nvSpPr>
      <xdr:spPr>
        <a:xfrm rot="20024646">
          <a:off x="1912187" y="1205607"/>
          <a:ext cx="5866352" cy="1782924"/>
        </a:xfrm>
        <a:prstGeom prst="rect">
          <a:avLst/>
        </a:prstGeom>
        <a:noFill/>
        <a:effectLst>
          <a:outerShdw blurRad="50800" dist="50800" dir="5400000" algn="ctr" rotWithShape="0">
            <a:srgbClr val="000000"/>
          </a:outerShdw>
        </a:effectLst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noFill/>
                <a:prstDash val="solid"/>
              </a:ln>
              <a:solidFill>
                <a:schemeClr val="accent6">
                  <a:lumMod val="75000"/>
                  <a:alpha val="10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Created</a:t>
          </a:r>
          <a:r>
            <a:rPr lang="en-US" sz="5400" b="1" cap="none" spc="0" baseline="0">
              <a:ln w="22225">
                <a:noFill/>
                <a:prstDash val="solid"/>
              </a:ln>
              <a:solidFill>
                <a:schemeClr val="accent6">
                  <a:lumMod val="75000"/>
                  <a:alpha val="10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 by</a:t>
          </a:r>
        </a:p>
        <a:p>
          <a:pPr algn="ctr"/>
          <a:r>
            <a:rPr lang="en-US" sz="5400" b="1" cap="none" spc="0">
              <a:ln w="22225">
                <a:noFill/>
                <a:prstDash val="solid"/>
              </a:ln>
              <a:solidFill>
                <a:schemeClr val="accent6">
                  <a:lumMod val="75000"/>
                  <a:alpha val="10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Gr1nchIT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1:N17"/>
  <sheetViews>
    <sheetView tabSelected="1" zoomScaleNormal="100" workbookViewId="0">
      <selection activeCell="B5" sqref="B5:E5"/>
    </sheetView>
  </sheetViews>
  <sheetFormatPr defaultRowHeight="15" x14ac:dyDescent="0.25"/>
  <cols>
    <col min="1" max="1" width="9.140625" style="6"/>
    <col min="2" max="2" width="32.28515625" style="6" customWidth="1"/>
    <col min="3" max="3" width="15.5703125" style="6" customWidth="1"/>
    <col min="4" max="4" width="7.140625" style="6" customWidth="1"/>
    <col min="5" max="5" width="7.5703125" style="6" customWidth="1"/>
    <col min="6" max="6" width="2.28515625" style="6" customWidth="1"/>
    <col min="7" max="7" width="9.140625" style="6"/>
    <col min="8" max="8" width="25.7109375" style="6" customWidth="1"/>
    <col min="9" max="9" width="13.7109375" style="6" customWidth="1"/>
    <col min="10" max="10" width="28" style="6" customWidth="1"/>
    <col min="11" max="11" width="35.42578125" style="6" bestFit="1" customWidth="1"/>
    <col min="12" max="12" width="17.28515625" style="6" customWidth="1"/>
    <col min="13" max="13" width="21.28515625" style="6" customWidth="1"/>
    <col min="14" max="15" width="9.140625" style="6"/>
    <col min="16" max="16" width="19.5703125" style="6" customWidth="1"/>
    <col min="17" max="16384" width="9.140625" style="6"/>
  </cols>
  <sheetData>
    <row r="1" spans="2:14" x14ac:dyDescent="0.25">
      <c r="G1" s="7"/>
      <c r="H1" s="7"/>
      <c r="I1" s="7"/>
      <c r="J1" s="7"/>
      <c r="K1" s="7"/>
      <c r="L1" s="7"/>
      <c r="M1" s="7"/>
      <c r="N1" s="7"/>
    </row>
    <row r="2" spans="2:14" ht="20.25" customHeight="1" x14ac:dyDescent="0.25">
      <c r="B2" s="41" t="s">
        <v>166</v>
      </c>
      <c r="C2" s="48" t="s">
        <v>209</v>
      </c>
      <c r="D2" s="48"/>
      <c r="E2" s="48"/>
      <c r="G2" s="7"/>
      <c r="H2" s="44" t="s">
        <v>99</v>
      </c>
      <c r="I2" s="44"/>
      <c r="J2" s="44"/>
      <c r="K2" s="44"/>
      <c r="L2" s="44"/>
      <c r="M2" s="44"/>
      <c r="N2" s="7"/>
    </row>
    <row r="3" spans="2:14" x14ac:dyDescent="0.25">
      <c r="G3" s="7"/>
      <c r="H3" s="8"/>
      <c r="I3" s="9" t="s">
        <v>81</v>
      </c>
      <c r="J3" s="9" t="s">
        <v>82</v>
      </c>
      <c r="K3" s="9" t="s">
        <v>83</v>
      </c>
      <c r="L3" s="9" t="s">
        <v>84</v>
      </c>
      <c r="M3" s="9" t="s">
        <v>90</v>
      </c>
      <c r="N3" s="7"/>
    </row>
    <row r="4" spans="2:14" ht="25.5" customHeight="1" x14ac:dyDescent="0.25">
      <c r="B4" s="45" t="str">
        <f>"Total monthly cost for: " &amp; (C9+1) &amp; " adults and " &amp; C10 &amp; " kids"</f>
        <v>Total monthly cost for: 2 adults and 1 kids</v>
      </c>
      <c r="C4" s="45"/>
      <c r="D4" s="45"/>
      <c r="E4" s="45"/>
      <c r="G4" s="7"/>
      <c r="H4" s="9" t="s">
        <v>79</v>
      </c>
      <c r="I4" s="10">
        <f>input_data!E14+input_data!E55</f>
        <v>107.43249999999999</v>
      </c>
      <c r="J4" s="8">
        <f>IF(C11=_data!D3,_data!E3,IF(CALCULATION!C11=_data!D4,_data!E4,IF(CALCULATION!C11=_data!D5,_data!E5,"CHOOSE")))</f>
        <v>0</v>
      </c>
      <c r="K4" s="8"/>
      <c r="L4" s="10">
        <f>(1+J4)*I4</f>
        <v>107.43249999999999</v>
      </c>
      <c r="M4" s="10">
        <f>L4*4</f>
        <v>429.72999999999996</v>
      </c>
      <c r="N4" s="7"/>
    </row>
    <row r="5" spans="2:14" ht="33.75" customHeight="1" x14ac:dyDescent="0.25">
      <c r="B5" s="46">
        <f>M12+(M14*C9)+(C10*M16)</f>
        <v>3535.8446365733325</v>
      </c>
      <c r="C5" s="46"/>
      <c r="D5" s="46"/>
      <c r="E5" s="46"/>
      <c r="G5" s="7"/>
      <c r="H5" s="9" t="s">
        <v>77</v>
      </c>
      <c r="I5" s="10">
        <f>input_data!E35</f>
        <v>60.178699999999999</v>
      </c>
      <c r="J5" s="8">
        <v>0.4</v>
      </c>
      <c r="K5" s="8" t="s">
        <v>86</v>
      </c>
      <c r="L5" s="10">
        <f t="shared" ref="L5:L9" si="0">(1+J5)*I5</f>
        <v>84.25018</v>
      </c>
      <c r="M5" s="10">
        <f t="shared" ref="M5:M12" si="1">L5*4</f>
        <v>337.00072</v>
      </c>
      <c r="N5" s="7"/>
    </row>
    <row r="6" spans="2:14" x14ac:dyDescent="0.25">
      <c r="B6" s="47" t="s">
        <v>98</v>
      </c>
      <c r="C6" s="47"/>
      <c r="D6" s="47"/>
      <c r="E6" s="47"/>
      <c r="G6" s="7"/>
      <c r="H6" s="9" t="s">
        <v>78</v>
      </c>
      <c r="I6" s="10">
        <f>input_data!E50</f>
        <v>51.31</v>
      </c>
      <c r="J6" s="8">
        <v>0.1</v>
      </c>
      <c r="K6" s="8" t="s">
        <v>87</v>
      </c>
      <c r="L6" s="10">
        <f t="shared" si="0"/>
        <v>56.44100000000001</v>
      </c>
      <c r="M6" s="10">
        <f t="shared" si="1"/>
        <v>225.76400000000004</v>
      </c>
      <c r="N6" s="7"/>
    </row>
    <row r="7" spans="2:14" x14ac:dyDescent="0.25">
      <c r="G7" s="7"/>
      <c r="H7" s="9" t="s">
        <v>80</v>
      </c>
      <c r="I7" s="10">
        <f>input_data!E71</f>
        <v>381.18874999999997</v>
      </c>
      <c r="J7" s="8">
        <v>0</v>
      </c>
      <c r="K7" s="8"/>
      <c r="L7" s="10">
        <f t="shared" si="0"/>
        <v>381.18874999999997</v>
      </c>
      <c r="M7" s="10">
        <f t="shared" si="1"/>
        <v>1524.7549999999999</v>
      </c>
      <c r="N7" s="7"/>
    </row>
    <row r="8" spans="2:14" x14ac:dyDescent="0.25">
      <c r="E8" s="42"/>
      <c r="G8" s="7"/>
      <c r="H8" s="9" t="s">
        <v>30</v>
      </c>
      <c r="I8" s="10">
        <f>input_data!E45</f>
        <v>8.75</v>
      </c>
      <c r="J8" s="8">
        <v>0.4</v>
      </c>
      <c r="K8" s="8" t="s">
        <v>88</v>
      </c>
      <c r="L8" s="10">
        <f t="shared" si="0"/>
        <v>12.25</v>
      </c>
      <c r="M8" s="10">
        <f t="shared" si="1"/>
        <v>49</v>
      </c>
      <c r="N8" s="7"/>
    </row>
    <row r="9" spans="2:14" ht="15.75" thickBot="1" x14ac:dyDescent="0.3">
      <c r="B9" s="11" t="s">
        <v>97</v>
      </c>
      <c r="C9" s="2">
        <v>1</v>
      </c>
      <c r="G9" s="7"/>
      <c r="H9" s="9" t="s">
        <v>85</v>
      </c>
      <c r="I9" s="10">
        <f>input_data!E65</f>
        <v>13.174583333333334</v>
      </c>
      <c r="J9" s="8">
        <f>IF(C12=_data!D3,_data!F3,IF(C12=_data!D4,_data!F4,IF(C12=_data!D5,_data!F5,"CHOOSE")))</f>
        <v>0.3</v>
      </c>
      <c r="K9" s="8" t="s">
        <v>89</v>
      </c>
      <c r="L9" s="10">
        <f t="shared" si="0"/>
        <v>17.126958333333334</v>
      </c>
      <c r="M9" s="10">
        <f t="shared" si="1"/>
        <v>68.507833333333338</v>
      </c>
      <c r="N9" s="7"/>
    </row>
    <row r="10" spans="2:14" ht="16.5" thickBot="1" x14ac:dyDescent="0.3">
      <c r="B10" s="12" t="s">
        <v>96</v>
      </c>
      <c r="C10" s="3">
        <v>1</v>
      </c>
      <c r="G10" s="7"/>
      <c r="H10" s="7"/>
      <c r="I10" s="7"/>
      <c r="J10" s="7"/>
      <c r="K10" s="13" t="s">
        <v>91</v>
      </c>
      <c r="L10" s="14">
        <f>SUM(L4:L9)</f>
        <v>658.68938833333323</v>
      </c>
      <c r="M10" s="14">
        <f t="shared" si="1"/>
        <v>2634.7575533333329</v>
      </c>
      <c r="N10" s="7"/>
    </row>
    <row r="11" spans="2:14" ht="15.75" thickBot="1" x14ac:dyDescent="0.3">
      <c r="B11" s="12" t="s">
        <v>156</v>
      </c>
      <c r="C11" s="4" t="s">
        <v>155</v>
      </c>
      <c r="G11" s="7"/>
      <c r="H11" s="7"/>
      <c r="I11" s="7"/>
      <c r="J11" s="7"/>
      <c r="K11" s="8" t="s">
        <v>92</v>
      </c>
      <c r="L11" s="10">
        <v>0.1</v>
      </c>
      <c r="M11" s="10"/>
      <c r="N11" s="7"/>
    </row>
    <row r="12" spans="2:14" ht="18.75" x14ac:dyDescent="0.3">
      <c r="B12" s="15" t="s">
        <v>157</v>
      </c>
      <c r="C12" s="5" t="s">
        <v>155</v>
      </c>
      <c r="G12" s="7"/>
      <c r="H12" s="7"/>
      <c r="I12" s="7"/>
      <c r="J12" s="7"/>
      <c r="K12" s="16" t="s">
        <v>159</v>
      </c>
      <c r="L12" s="17">
        <f>(1+L11)*L10</f>
        <v>724.55832716666657</v>
      </c>
      <c r="M12" s="18">
        <f t="shared" si="1"/>
        <v>2898.2333086666663</v>
      </c>
      <c r="N12" s="7"/>
    </row>
    <row r="13" spans="2:14" x14ac:dyDescent="0.25">
      <c r="G13" s="7"/>
      <c r="H13" s="7"/>
      <c r="I13" s="7"/>
      <c r="J13" s="7"/>
      <c r="K13" s="8" t="s">
        <v>93</v>
      </c>
      <c r="L13" s="10">
        <v>0.2</v>
      </c>
      <c r="M13" s="10"/>
      <c r="N13" s="7"/>
    </row>
    <row r="14" spans="2:14" ht="15.75" x14ac:dyDescent="0.25">
      <c r="G14" s="7"/>
      <c r="H14" s="7"/>
      <c r="I14" s="7"/>
      <c r="J14" s="7"/>
      <c r="K14" s="19" t="s">
        <v>160</v>
      </c>
      <c r="L14" s="20">
        <f>L13*L12</f>
        <v>144.91166543333333</v>
      </c>
      <c r="M14" s="20">
        <f>L14*4</f>
        <v>579.6466617333333</v>
      </c>
      <c r="N14" s="7"/>
    </row>
    <row r="15" spans="2:14" x14ac:dyDescent="0.25">
      <c r="G15" s="7"/>
      <c r="H15" s="7"/>
      <c r="I15" s="7"/>
      <c r="J15" s="7"/>
      <c r="K15" s="8" t="s">
        <v>94</v>
      </c>
      <c r="L15" s="10">
        <v>0.02</v>
      </c>
      <c r="M15" s="10"/>
      <c r="N15" s="7"/>
    </row>
    <row r="16" spans="2:14" ht="15.75" x14ac:dyDescent="0.25">
      <c r="G16" s="7"/>
      <c r="H16" s="7"/>
      <c r="I16" s="7"/>
      <c r="J16" s="7"/>
      <c r="K16" s="19" t="s">
        <v>161</v>
      </c>
      <c r="L16" s="20">
        <f>L12*L15</f>
        <v>14.491166543333332</v>
      </c>
      <c r="M16" s="20">
        <f t="shared" ref="M16" si="2">L16*4</f>
        <v>57.964666173333327</v>
      </c>
      <c r="N16" s="7"/>
    </row>
    <row r="17" spans="7:14" x14ac:dyDescent="0.25">
      <c r="G17" s="7"/>
      <c r="H17" s="7"/>
      <c r="I17" s="7"/>
      <c r="J17" s="7"/>
      <c r="K17" s="7"/>
      <c r="L17" s="7"/>
      <c r="M17" s="7"/>
      <c r="N17" s="7"/>
    </row>
  </sheetData>
  <sheetProtection algorithmName="SHA-512" hashValue="+E0oqxVERzv/B96tf7ZzBd5DL0SltXYx3D8D+pBU8fUkuKkKKZrXwNZPvTpw72IdbPvXC0ePdcExFpvKpAUF0Q==" saltValue="KbtYX8Mg4hlvGOrzK1Bzjw==" spinCount="100000" sheet="1" objects="1" scenarios="1"/>
  <mergeCells count="5">
    <mergeCell ref="H2:M2"/>
    <mergeCell ref="B4:E4"/>
    <mergeCell ref="B5:E5"/>
    <mergeCell ref="B6:E6"/>
    <mergeCell ref="C2:E2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AF7E19C-CE89-44DD-A1C3-11EB6748E791}">
          <x14:formula1>
            <xm:f>_data!$A:$A</xm:f>
          </x14:formula1>
          <xm:sqref>I12 C10</xm:sqref>
        </x14:dataValidation>
        <x14:dataValidation type="list" allowBlank="1" showInputMessage="1" showErrorMessage="1" xr:uid="{1A8E54F7-9E3A-4002-BC73-A79B8A8D5733}">
          <x14:formula1>
            <xm:f>_data!$B:$B</xm:f>
          </x14:formula1>
          <xm:sqref>I11 C9</xm:sqref>
        </x14:dataValidation>
        <x14:dataValidation type="list" allowBlank="1" showInputMessage="1" showErrorMessage="1" xr:uid="{EF53E640-AE39-44A2-B25E-543C3ED23469}">
          <x14:formula1>
            <xm:f>_data!$D$3:$D$5</xm:f>
          </x14:formula1>
          <xm:sqref>I13:I14 C11:C12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BC69-8DA4-40E3-8567-57D9F72A0DAA}">
  <sheetPr>
    <tabColor theme="5" tint="0.39997558519241921"/>
  </sheetPr>
  <dimension ref="A1:M74"/>
  <sheetViews>
    <sheetView workbookViewId="0">
      <selection activeCell="A7" sqref="A7"/>
    </sheetView>
  </sheetViews>
  <sheetFormatPr defaultRowHeight="15" x14ac:dyDescent="0.25"/>
  <cols>
    <col min="1" max="1" width="67.7109375" style="43" bestFit="1" customWidth="1"/>
    <col min="2" max="2" width="10.5703125" style="43" bestFit="1" customWidth="1"/>
    <col min="3" max="3" width="18.28515625" style="43" bestFit="1" customWidth="1"/>
    <col min="4" max="16384" width="9.140625" style="40"/>
  </cols>
  <sheetData>
    <row r="1" spans="1:13" x14ac:dyDescent="0.25">
      <c r="A1" s="43" t="s">
        <v>0</v>
      </c>
      <c r="B1" s="43" t="s">
        <v>1</v>
      </c>
      <c r="C1" s="43" t="s">
        <v>2</v>
      </c>
    </row>
    <row r="2" spans="1:13" x14ac:dyDescent="0.25">
      <c r="A2" s="43" t="s">
        <v>3</v>
      </c>
      <c r="B2" s="43" t="s">
        <v>169</v>
      </c>
      <c r="C2" s="43" t="s">
        <v>176</v>
      </c>
      <c r="F2" s="49"/>
      <c r="G2" s="50"/>
      <c r="H2" s="50"/>
      <c r="I2" s="50"/>
      <c r="J2" s="50"/>
      <c r="K2" s="50"/>
      <c r="L2" s="50"/>
      <c r="M2" s="50"/>
    </row>
    <row r="3" spans="1:13" x14ac:dyDescent="0.25">
      <c r="A3" s="43" t="s">
        <v>4</v>
      </c>
      <c r="B3" s="43" t="s">
        <v>170</v>
      </c>
      <c r="C3" s="43" t="s">
        <v>177</v>
      </c>
      <c r="F3" s="50"/>
      <c r="G3" s="50"/>
      <c r="H3" s="50"/>
      <c r="I3" s="50"/>
      <c r="J3" s="50"/>
      <c r="K3" s="50"/>
      <c r="L3" s="50"/>
      <c r="M3" s="50"/>
    </row>
    <row r="4" spans="1:13" x14ac:dyDescent="0.25">
      <c r="A4" s="43" t="s">
        <v>5</v>
      </c>
      <c r="B4" s="43" t="s">
        <v>178</v>
      </c>
      <c r="C4" s="43" t="s">
        <v>179</v>
      </c>
      <c r="F4" s="50"/>
      <c r="G4" s="50"/>
      <c r="H4" s="50"/>
      <c r="I4" s="50"/>
      <c r="J4" s="50"/>
      <c r="K4" s="50"/>
      <c r="L4" s="50"/>
      <c r="M4" s="50"/>
    </row>
    <row r="5" spans="1:13" x14ac:dyDescent="0.25">
      <c r="A5" s="43" t="s">
        <v>6</v>
      </c>
      <c r="B5" s="43" t="s">
        <v>171</v>
      </c>
      <c r="C5" s="43" t="s">
        <v>113</v>
      </c>
      <c r="F5" s="50"/>
      <c r="G5" s="50"/>
      <c r="H5" s="50"/>
      <c r="I5" s="50"/>
      <c r="J5" s="50"/>
      <c r="K5" s="50"/>
      <c r="L5" s="50"/>
      <c r="M5" s="50"/>
    </row>
    <row r="6" spans="1:13" x14ac:dyDescent="0.25">
      <c r="A6" s="43" t="s">
        <v>7</v>
      </c>
      <c r="B6" s="43" t="s">
        <v>172</v>
      </c>
      <c r="C6" s="43" t="s">
        <v>167</v>
      </c>
      <c r="F6" s="50"/>
      <c r="G6" s="50"/>
      <c r="H6" s="50"/>
      <c r="I6" s="50"/>
      <c r="J6" s="50"/>
      <c r="K6" s="50"/>
      <c r="L6" s="50"/>
      <c r="M6" s="50"/>
    </row>
    <row r="7" spans="1:13" x14ac:dyDescent="0.25">
      <c r="A7" s="43" t="s">
        <v>8</v>
      </c>
      <c r="B7" s="43" t="s">
        <v>210</v>
      </c>
      <c r="C7" s="43" t="s">
        <v>180</v>
      </c>
      <c r="F7" s="50"/>
      <c r="G7" s="50"/>
      <c r="H7" s="50"/>
      <c r="I7" s="50"/>
      <c r="J7" s="50"/>
      <c r="K7" s="50"/>
      <c r="L7" s="50"/>
      <c r="M7" s="50"/>
    </row>
    <row r="8" spans="1:13" x14ac:dyDescent="0.25">
      <c r="A8" s="43" t="s">
        <v>9</v>
      </c>
      <c r="B8" s="43" t="s">
        <v>211</v>
      </c>
      <c r="C8" s="43" t="s">
        <v>181</v>
      </c>
      <c r="F8" s="50"/>
      <c r="G8" s="50"/>
      <c r="H8" s="50"/>
      <c r="I8" s="50"/>
      <c r="J8" s="50"/>
      <c r="K8" s="50"/>
      <c r="L8" s="50"/>
      <c r="M8" s="50"/>
    </row>
    <row r="9" spans="1:13" x14ac:dyDescent="0.25">
      <c r="A9" s="43" t="s">
        <v>10</v>
      </c>
      <c r="B9" s="43" t="s">
        <v>212</v>
      </c>
      <c r="C9" s="43" t="s">
        <v>183</v>
      </c>
      <c r="F9" s="50"/>
      <c r="G9" s="50"/>
      <c r="H9" s="50"/>
      <c r="I9" s="50"/>
      <c r="J9" s="50"/>
      <c r="K9" s="50"/>
      <c r="L9" s="50"/>
      <c r="M9" s="50"/>
    </row>
    <row r="10" spans="1:13" x14ac:dyDescent="0.25">
      <c r="B10" s="43" t="s">
        <v>1</v>
      </c>
      <c r="F10" s="50"/>
      <c r="G10" s="50"/>
      <c r="H10" s="50"/>
      <c r="I10" s="50"/>
      <c r="J10" s="50"/>
      <c r="K10" s="50"/>
      <c r="L10" s="50"/>
      <c r="M10" s="50"/>
    </row>
    <row r="11" spans="1:13" x14ac:dyDescent="0.25">
      <c r="A11" s="43" t="s">
        <v>11</v>
      </c>
    </row>
    <row r="12" spans="1:13" x14ac:dyDescent="0.25">
      <c r="A12" s="43" t="s">
        <v>12</v>
      </c>
      <c r="B12" s="43" t="s">
        <v>184</v>
      </c>
      <c r="C12" s="43" t="s">
        <v>185</v>
      </c>
    </row>
    <row r="13" spans="1:13" x14ac:dyDescent="0.25">
      <c r="A13" s="43" t="s">
        <v>13</v>
      </c>
      <c r="B13" s="43" t="s">
        <v>213</v>
      </c>
      <c r="C13" s="43" t="s">
        <v>186</v>
      </c>
    </row>
    <row r="14" spans="1:13" x14ac:dyDescent="0.25">
      <c r="A14" s="43" t="s">
        <v>14</v>
      </c>
      <c r="B14" s="43" t="s">
        <v>213</v>
      </c>
      <c r="C14" s="43" t="s">
        <v>121</v>
      </c>
    </row>
    <row r="15" spans="1:13" x14ac:dyDescent="0.25">
      <c r="A15" s="43" t="s">
        <v>15</v>
      </c>
      <c r="B15" s="43" t="s">
        <v>214</v>
      </c>
      <c r="C15" s="43" t="s">
        <v>215</v>
      </c>
    </row>
    <row r="16" spans="1:13" x14ac:dyDescent="0.25">
      <c r="A16" s="43" t="s">
        <v>16</v>
      </c>
      <c r="B16" s="43" t="s">
        <v>216</v>
      </c>
      <c r="C16" s="43" t="s">
        <v>187</v>
      </c>
    </row>
    <row r="17" spans="1:3" x14ac:dyDescent="0.25">
      <c r="A17" s="43" t="s">
        <v>17</v>
      </c>
      <c r="B17" s="43" t="s">
        <v>217</v>
      </c>
      <c r="C17" s="43" t="s">
        <v>168</v>
      </c>
    </row>
    <row r="18" spans="1:3" x14ac:dyDescent="0.25">
      <c r="A18" s="43" t="s">
        <v>18</v>
      </c>
      <c r="B18" s="43" t="s">
        <v>218</v>
      </c>
      <c r="C18" s="43" t="s">
        <v>219</v>
      </c>
    </row>
    <row r="19" spans="1:3" x14ac:dyDescent="0.25">
      <c r="A19" s="43" t="s">
        <v>19</v>
      </c>
      <c r="B19" s="43" t="s">
        <v>220</v>
      </c>
      <c r="C19" s="43" t="s">
        <v>221</v>
      </c>
    </row>
    <row r="20" spans="1:3" x14ac:dyDescent="0.25">
      <c r="A20" s="43" t="s">
        <v>20</v>
      </c>
      <c r="B20" s="43" t="s">
        <v>222</v>
      </c>
      <c r="C20" s="43" t="s">
        <v>188</v>
      </c>
    </row>
    <row r="21" spans="1:3" x14ac:dyDescent="0.25">
      <c r="A21" s="43" t="s">
        <v>21</v>
      </c>
      <c r="B21" s="43" t="s">
        <v>223</v>
      </c>
      <c r="C21" s="43" t="s">
        <v>224</v>
      </c>
    </row>
    <row r="22" spans="1:3" x14ac:dyDescent="0.25">
      <c r="A22" s="43" t="s">
        <v>22</v>
      </c>
      <c r="B22" s="43" t="s">
        <v>225</v>
      </c>
      <c r="C22" s="43" t="s">
        <v>226</v>
      </c>
    </row>
    <row r="23" spans="1:3" x14ac:dyDescent="0.25">
      <c r="A23" s="43" t="s">
        <v>23</v>
      </c>
      <c r="B23" s="43" t="s">
        <v>212</v>
      </c>
      <c r="C23" s="43" t="s">
        <v>189</v>
      </c>
    </row>
    <row r="24" spans="1:3" x14ac:dyDescent="0.25">
      <c r="A24" s="43" t="s">
        <v>24</v>
      </c>
      <c r="B24" s="43" t="s">
        <v>227</v>
      </c>
      <c r="C24" s="43" t="s">
        <v>183</v>
      </c>
    </row>
    <row r="25" spans="1:3" x14ac:dyDescent="0.25">
      <c r="A25" s="43" t="s">
        <v>25</v>
      </c>
      <c r="B25" s="43" t="s">
        <v>228</v>
      </c>
      <c r="C25" s="43" t="s">
        <v>190</v>
      </c>
    </row>
    <row r="26" spans="1:3" x14ac:dyDescent="0.25">
      <c r="A26" s="43" t="s">
        <v>26</v>
      </c>
      <c r="B26" s="43" t="s">
        <v>229</v>
      </c>
      <c r="C26" s="43" t="s">
        <v>191</v>
      </c>
    </row>
    <row r="27" spans="1:3" x14ac:dyDescent="0.25">
      <c r="A27" s="43" t="s">
        <v>27</v>
      </c>
      <c r="B27" s="43" t="s">
        <v>174</v>
      </c>
      <c r="C27" s="43" t="s">
        <v>163</v>
      </c>
    </row>
    <row r="28" spans="1:3" x14ac:dyDescent="0.25">
      <c r="A28" s="43" t="s">
        <v>28</v>
      </c>
      <c r="B28" s="43" t="s">
        <v>230</v>
      </c>
      <c r="C28" s="43" t="s">
        <v>192</v>
      </c>
    </row>
    <row r="29" spans="1:3" x14ac:dyDescent="0.25">
      <c r="A29" s="43" t="s">
        <v>7</v>
      </c>
      <c r="B29" s="43" t="s">
        <v>231</v>
      </c>
      <c r="C29" s="43" t="s">
        <v>183</v>
      </c>
    </row>
    <row r="30" spans="1:3" x14ac:dyDescent="0.25">
      <c r="A30" s="43" t="s">
        <v>29</v>
      </c>
      <c r="B30" s="43" t="s">
        <v>174</v>
      </c>
      <c r="C30" s="43" t="s">
        <v>232</v>
      </c>
    </row>
    <row r="31" spans="1:3" x14ac:dyDescent="0.25">
      <c r="B31" s="43" t="s">
        <v>1</v>
      </c>
    </row>
    <row r="32" spans="1:3" x14ac:dyDescent="0.25">
      <c r="A32" s="43" t="s">
        <v>30</v>
      </c>
    </row>
    <row r="33" spans="1:3" x14ac:dyDescent="0.25">
      <c r="A33" s="43" t="s">
        <v>31</v>
      </c>
      <c r="B33" s="43" t="s">
        <v>193</v>
      </c>
      <c r="C33" s="43" t="s">
        <v>173</v>
      </c>
    </row>
    <row r="34" spans="1:3" x14ac:dyDescent="0.25">
      <c r="A34" s="43" t="s">
        <v>32</v>
      </c>
      <c r="B34" s="43" t="s">
        <v>233</v>
      </c>
      <c r="C34" s="43" t="s">
        <v>194</v>
      </c>
    </row>
    <row r="35" spans="1:3" x14ac:dyDescent="0.25">
      <c r="A35" s="43" t="s">
        <v>33</v>
      </c>
      <c r="B35" s="43" t="s">
        <v>171</v>
      </c>
      <c r="C35" s="43" t="s">
        <v>131</v>
      </c>
    </row>
    <row r="36" spans="1:3" x14ac:dyDescent="0.25">
      <c r="A36" s="43" t="s">
        <v>34</v>
      </c>
      <c r="B36" s="43" t="s">
        <v>195</v>
      </c>
      <c r="C36" s="43" t="s">
        <v>234</v>
      </c>
    </row>
    <row r="37" spans="1:3" x14ac:dyDescent="0.25">
      <c r="A37" s="43" t="s">
        <v>35</v>
      </c>
      <c r="B37" s="43" t="s">
        <v>175</v>
      </c>
      <c r="C37" s="43" t="s">
        <v>196</v>
      </c>
    </row>
    <row r="38" spans="1:3" x14ac:dyDescent="0.25">
      <c r="A38" s="43" t="s">
        <v>36</v>
      </c>
      <c r="B38" s="43" t="s">
        <v>182</v>
      </c>
      <c r="C38" s="43" t="s">
        <v>235</v>
      </c>
    </row>
    <row r="39" spans="1:3" x14ac:dyDescent="0.25">
      <c r="A39" s="43" t="s">
        <v>37</v>
      </c>
      <c r="B39" s="43" t="s">
        <v>197</v>
      </c>
      <c r="C39" s="43" t="s">
        <v>198</v>
      </c>
    </row>
    <row r="40" spans="1:3" x14ac:dyDescent="0.25">
      <c r="A40" s="43" t="s">
        <v>38</v>
      </c>
      <c r="B40" s="43" t="s">
        <v>199</v>
      </c>
      <c r="C40" s="43" t="s">
        <v>200</v>
      </c>
    </row>
    <row r="41" spans="1:3" x14ac:dyDescent="0.25">
      <c r="B41" s="43" t="s">
        <v>1</v>
      </c>
    </row>
    <row r="42" spans="1:3" x14ac:dyDescent="0.25">
      <c r="A42" s="43" t="s">
        <v>39</v>
      </c>
    </row>
    <row r="43" spans="1:3" x14ac:dyDescent="0.25">
      <c r="A43" s="43" t="s">
        <v>40</v>
      </c>
      <c r="B43" s="43" t="s">
        <v>236</v>
      </c>
      <c r="C43" s="43" t="s">
        <v>137</v>
      </c>
    </row>
    <row r="44" spans="1:3" x14ac:dyDescent="0.25">
      <c r="A44" s="43" t="s">
        <v>41</v>
      </c>
      <c r="B44" s="43" t="s">
        <v>237</v>
      </c>
      <c r="C44" s="43" t="s">
        <v>238</v>
      </c>
    </row>
    <row r="45" spans="1:3" x14ac:dyDescent="0.25">
      <c r="A45" s="43" t="s">
        <v>42</v>
      </c>
      <c r="B45" s="43" t="s">
        <v>239</v>
      </c>
      <c r="C45" s="43" t="s">
        <v>201</v>
      </c>
    </row>
    <row r="46" spans="1:3" x14ac:dyDescent="0.25">
      <c r="B46" s="43" t="s">
        <v>1</v>
      </c>
    </row>
    <row r="47" spans="1:3" x14ac:dyDescent="0.25">
      <c r="A47" s="43" t="s">
        <v>43</v>
      </c>
    </row>
    <row r="48" spans="1:3" x14ac:dyDescent="0.25">
      <c r="A48" s="43" t="s">
        <v>44</v>
      </c>
      <c r="B48" s="43" t="s">
        <v>240</v>
      </c>
      <c r="C48" s="43" t="s">
        <v>241</v>
      </c>
    </row>
    <row r="49" spans="1:3" x14ac:dyDescent="0.25">
      <c r="A49" s="43" t="s">
        <v>45</v>
      </c>
      <c r="B49" s="43" t="s">
        <v>242</v>
      </c>
      <c r="C49" s="43" t="s">
        <v>243</v>
      </c>
    </row>
    <row r="50" spans="1:3" x14ac:dyDescent="0.25">
      <c r="A50" s="43" t="s">
        <v>46</v>
      </c>
      <c r="B50" s="43" t="s">
        <v>178</v>
      </c>
      <c r="C50" s="43" t="s">
        <v>244</v>
      </c>
    </row>
    <row r="51" spans="1:3" x14ac:dyDescent="0.25">
      <c r="B51" s="43" t="s">
        <v>1</v>
      </c>
    </row>
    <row r="52" spans="1:3" x14ac:dyDescent="0.25">
      <c r="A52" s="43" t="s">
        <v>47</v>
      </c>
    </row>
    <row r="53" spans="1:3" x14ac:dyDescent="0.25">
      <c r="A53" s="43" t="s">
        <v>48</v>
      </c>
      <c r="B53" s="43" t="s">
        <v>202</v>
      </c>
      <c r="C53" s="43" t="s">
        <v>203</v>
      </c>
    </row>
    <row r="54" spans="1:3" x14ac:dyDescent="0.25">
      <c r="A54" s="43" t="s">
        <v>49</v>
      </c>
      <c r="B54" s="43" t="s">
        <v>245</v>
      </c>
      <c r="C54" s="43" t="s">
        <v>204</v>
      </c>
    </row>
    <row r="55" spans="1:3" x14ac:dyDescent="0.25">
      <c r="B55" s="43" t="s">
        <v>1</v>
      </c>
    </row>
    <row r="56" spans="1:3" x14ac:dyDescent="0.25">
      <c r="A56" s="43" t="s">
        <v>50</v>
      </c>
    </row>
    <row r="57" spans="1:3" x14ac:dyDescent="0.25">
      <c r="A57" s="43" t="s">
        <v>51</v>
      </c>
      <c r="B57" s="43" t="s">
        <v>246</v>
      </c>
      <c r="C57" s="43" t="s">
        <v>247</v>
      </c>
    </row>
    <row r="58" spans="1:3" x14ac:dyDescent="0.25">
      <c r="A58" s="43" t="s">
        <v>52</v>
      </c>
      <c r="B58" s="43" t="s">
        <v>248</v>
      </c>
      <c r="C58" s="43" t="s">
        <v>146</v>
      </c>
    </row>
    <row r="59" spans="1:3" x14ac:dyDescent="0.25">
      <c r="A59" s="43" t="s">
        <v>53</v>
      </c>
      <c r="B59" s="43" t="s">
        <v>249</v>
      </c>
      <c r="C59" s="43" t="s">
        <v>147</v>
      </c>
    </row>
    <row r="60" spans="1:3" x14ac:dyDescent="0.25">
      <c r="A60" s="43" t="s">
        <v>54</v>
      </c>
      <c r="B60" s="43" t="s">
        <v>250</v>
      </c>
      <c r="C60" s="43" t="s">
        <v>205</v>
      </c>
    </row>
    <row r="61" spans="1:3" x14ac:dyDescent="0.25">
      <c r="B61" s="43" t="s">
        <v>1</v>
      </c>
    </row>
    <row r="62" spans="1:3" x14ac:dyDescent="0.25">
      <c r="A62" s="43" t="s">
        <v>55</v>
      </c>
    </row>
    <row r="63" spans="1:3" x14ac:dyDescent="0.25">
      <c r="A63" s="43" t="s">
        <v>56</v>
      </c>
      <c r="B63" s="43" t="s">
        <v>251</v>
      </c>
      <c r="C63" s="43" t="s">
        <v>252</v>
      </c>
    </row>
    <row r="64" spans="1:3" x14ac:dyDescent="0.25">
      <c r="A64" s="43" t="s">
        <v>57</v>
      </c>
      <c r="B64" s="43" t="s">
        <v>253</v>
      </c>
      <c r="C64" s="43" t="s">
        <v>206</v>
      </c>
    </row>
    <row r="65" spans="1:3" x14ac:dyDescent="0.25">
      <c r="A65" s="43" t="s">
        <v>58</v>
      </c>
      <c r="B65" s="43" t="s">
        <v>254</v>
      </c>
      <c r="C65" s="43" t="s">
        <v>255</v>
      </c>
    </row>
    <row r="66" spans="1:3" x14ac:dyDescent="0.25">
      <c r="A66" s="43" t="s">
        <v>59</v>
      </c>
      <c r="B66" s="43" t="s">
        <v>256</v>
      </c>
      <c r="C66" s="43" t="s">
        <v>207</v>
      </c>
    </row>
    <row r="67" spans="1:3" x14ac:dyDescent="0.25">
      <c r="B67" s="43" t="s">
        <v>1</v>
      </c>
    </row>
    <row r="68" spans="1:3" x14ac:dyDescent="0.25">
      <c r="A68" s="43" t="s">
        <v>60</v>
      </c>
    </row>
    <row r="69" spans="1:3" x14ac:dyDescent="0.25">
      <c r="A69" s="43" t="s">
        <v>61</v>
      </c>
      <c r="B69" s="43" t="s">
        <v>257</v>
      </c>
      <c r="C69" s="43" t="s">
        <v>258</v>
      </c>
    </row>
    <row r="70" spans="1:3" x14ac:dyDescent="0.25">
      <c r="A70" s="43" t="s">
        <v>62</v>
      </c>
      <c r="B70" s="43" t="s">
        <v>259</v>
      </c>
      <c r="C70" s="43" t="s">
        <v>208</v>
      </c>
    </row>
    <row r="71" spans="1:3" x14ac:dyDescent="0.25">
      <c r="B71" s="43" t="s">
        <v>1</v>
      </c>
    </row>
    <row r="72" spans="1:3" x14ac:dyDescent="0.25">
      <c r="A72" s="43" t="s">
        <v>63</v>
      </c>
    </row>
    <row r="73" spans="1:3" x14ac:dyDescent="0.25">
      <c r="A73" s="43" t="s">
        <v>64</v>
      </c>
      <c r="B73" s="43" t="s">
        <v>164</v>
      </c>
    </row>
    <row r="74" spans="1:3" x14ac:dyDescent="0.25">
      <c r="A74" s="43" t="s">
        <v>65</v>
      </c>
      <c r="B74" s="43">
        <v>6.27</v>
      </c>
      <c r="C74" s="43" t="s">
        <v>165</v>
      </c>
    </row>
  </sheetData>
  <sheetProtection algorithmName="SHA-512" hashValue="jVE7xWWMYjd1pk+Bhm83vE9R25jqkbqrKGFjMIuvGsyoxlhzKf6chRSI05T9ALhmeL/MJ9kgtohheY1jwGTaeA==" saltValue="Xcf4ztpWaJSZSLWw5NM+Yg==" spinCount="100000" sheet="1" objects="1" scenarios="1"/>
  <mergeCells count="1">
    <mergeCell ref="F2:M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F95"/>
  <sheetViews>
    <sheetView topLeftCell="A26" zoomScale="85" zoomScaleNormal="85" workbookViewId="0">
      <selection activeCell="F50" sqref="F50"/>
    </sheetView>
  </sheetViews>
  <sheetFormatPr defaultRowHeight="15" x14ac:dyDescent="0.25"/>
  <cols>
    <col min="1" max="1" width="57" style="22" customWidth="1"/>
    <col min="2" max="3" width="29.42578125" style="22" bestFit="1" customWidth="1"/>
    <col min="4" max="4" width="29.42578125" style="39" bestFit="1" customWidth="1"/>
    <col min="5" max="5" width="29.42578125" style="22" bestFit="1" customWidth="1"/>
    <col min="6" max="6" width="28" style="29" customWidth="1"/>
    <col min="7" max="7" width="23.28515625" style="22" customWidth="1"/>
    <col min="8" max="16384" width="9.140625" style="22"/>
  </cols>
  <sheetData>
    <row r="1" spans="1:6" x14ac:dyDescent="0.25">
      <c r="A1" s="21" t="s">
        <v>95</v>
      </c>
      <c r="B1" s="21" t="s">
        <v>95</v>
      </c>
      <c r="C1" s="21" t="s">
        <v>95</v>
      </c>
      <c r="D1" s="21" t="s">
        <v>95</v>
      </c>
      <c r="E1" s="21" t="s">
        <v>95</v>
      </c>
      <c r="F1" s="21" t="s">
        <v>95</v>
      </c>
    </row>
    <row r="2" spans="1:6" ht="3" customHeight="1" thickBot="1" x14ac:dyDescent="0.3">
      <c r="D2" s="21"/>
      <c r="E2" s="21"/>
      <c r="F2" s="21"/>
    </row>
    <row r="3" spans="1:6" ht="53.25" customHeight="1" thickBot="1" x14ac:dyDescent="0.3">
      <c r="A3" s="23"/>
      <c r="D3" s="21"/>
      <c r="E3" s="21"/>
      <c r="F3" s="21"/>
    </row>
    <row r="4" spans="1:6" x14ac:dyDescent="0.25">
      <c r="A4" s="8"/>
      <c r="B4" s="22" t="s">
        <v>1</v>
      </c>
      <c r="C4" s="22" t="s">
        <v>2</v>
      </c>
      <c r="D4" s="24" t="s">
        <v>1</v>
      </c>
      <c r="E4" s="9" t="s">
        <v>66</v>
      </c>
      <c r="F4" s="25" t="s">
        <v>102</v>
      </c>
    </row>
    <row r="5" spans="1:6" x14ac:dyDescent="0.25">
      <c r="A5" s="26" t="s">
        <v>0</v>
      </c>
      <c r="B5" s="26"/>
      <c r="C5" s="26"/>
      <c r="D5" s="21"/>
      <c r="E5" s="26"/>
      <c r="F5" s="27"/>
    </row>
    <row r="6" spans="1:6" x14ac:dyDescent="0.25">
      <c r="A6" s="8" t="s">
        <v>3</v>
      </c>
      <c r="B6" s="8" t="str">
        <f>VLOOKUP(A6,RAW!A:C,2,0)</f>
        <v>15.00 €</v>
      </c>
      <c r="C6" s="8" t="s">
        <v>103</v>
      </c>
      <c r="D6" s="24"/>
      <c r="E6" s="28"/>
    </row>
    <row r="7" spans="1:6" x14ac:dyDescent="0.25">
      <c r="A7" s="8" t="s">
        <v>4</v>
      </c>
      <c r="B7" s="8" t="str">
        <f>VLOOKUP(A7,RAW!A:C,2,0)</f>
        <v>60.00 €</v>
      </c>
      <c r="C7" s="30" t="s">
        <v>104</v>
      </c>
      <c r="D7" s="31">
        <f>IF(ISERROR(SUBSTITUTE(LEFT(B7,FIND(CHAR(160),B7)),CHAR(160),"",1)),"",VALUE(SUBSTITUTE(LEFT(B7,FIND(CHAR(160),B7)),CHAR(160),"",1)))</f>
        <v>60</v>
      </c>
      <c r="E7" s="10">
        <f>D7*F7</f>
        <v>60</v>
      </c>
      <c r="F7" s="32">
        <v>1</v>
      </c>
    </row>
    <row r="8" spans="1:6" x14ac:dyDescent="0.25">
      <c r="A8" s="8" t="s">
        <v>5</v>
      </c>
      <c r="B8" s="8" t="str">
        <f>VLOOKUP(A8,RAW!A:C,2,0)</f>
        <v>10.00 €</v>
      </c>
      <c r="C8" s="8" t="s">
        <v>105</v>
      </c>
      <c r="D8" s="31">
        <f t="shared" ref="D8:D71" si="0">IF(ISERROR(SUBSTITUTE(LEFT(B8,FIND(CHAR(160),B8)),CHAR(160),"",1)),"",VALUE(SUBSTITUTE(LEFT(B8,FIND(CHAR(160),B8)),CHAR(160),"",1)))</f>
        <v>10</v>
      </c>
      <c r="E8" s="10">
        <f>D8*F8</f>
        <v>10</v>
      </c>
      <c r="F8" s="32">
        <v>1</v>
      </c>
    </row>
    <row r="9" spans="1:6" x14ac:dyDescent="0.25">
      <c r="A9" s="8" t="s">
        <v>6</v>
      </c>
      <c r="B9" s="8" t="str">
        <f>VLOOKUP(A9,RAW!A:C,2,0)</f>
        <v>3.50 €</v>
      </c>
      <c r="C9" s="8" t="s">
        <v>106</v>
      </c>
      <c r="D9" s="31">
        <f t="shared" si="0"/>
        <v>3.5</v>
      </c>
      <c r="E9" s="28"/>
    </row>
    <row r="10" spans="1:6" x14ac:dyDescent="0.25">
      <c r="A10" s="8" t="s">
        <v>7</v>
      </c>
      <c r="B10" s="8" t="str">
        <f>VLOOKUP(A10,RAW!A:C,2,0)</f>
        <v>4.00 €</v>
      </c>
      <c r="C10" s="8" t="s">
        <v>107</v>
      </c>
      <c r="D10" s="31">
        <f t="shared" si="0"/>
        <v>4</v>
      </c>
      <c r="E10" s="10">
        <f>D10*F10</f>
        <v>16</v>
      </c>
      <c r="F10" s="32">
        <v>4</v>
      </c>
    </row>
    <row r="11" spans="1:6" x14ac:dyDescent="0.25">
      <c r="A11" s="8" t="s">
        <v>8</v>
      </c>
      <c r="B11" s="8" t="str">
        <f>VLOOKUP(A11,RAW!A:C,2,0)</f>
        <v>2.48 €</v>
      </c>
      <c r="C11" s="8" t="s">
        <v>100</v>
      </c>
      <c r="D11" s="31">
        <f t="shared" si="0"/>
        <v>2.48</v>
      </c>
      <c r="E11" s="28"/>
    </row>
    <row r="12" spans="1:6" x14ac:dyDescent="0.25">
      <c r="A12" s="8" t="s">
        <v>9</v>
      </c>
      <c r="B12" s="8" t="str">
        <f>VLOOKUP(A12,RAW!A:C,2,0)</f>
        <v>2.62 €</v>
      </c>
      <c r="C12" s="8" t="s">
        <v>108</v>
      </c>
      <c r="D12" s="31">
        <f t="shared" si="0"/>
        <v>2.62</v>
      </c>
      <c r="E12" s="10">
        <f>D12*F12</f>
        <v>13.100000000000001</v>
      </c>
      <c r="F12" s="32">
        <v>5</v>
      </c>
    </row>
    <row r="13" spans="1:6" x14ac:dyDescent="0.25">
      <c r="A13" s="8" t="s">
        <v>10</v>
      </c>
      <c r="B13" s="8" t="str">
        <f>VLOOKUP(A13,RAW!A:C,2,0)</f>
        <v>1.69 €</v>
      </c>
      <c r="C13" s="8" t="s">
        <v>109</v>
      </c>
      <c r="D13" s="31">
        <f t="shared" si="0"/>
        <v>1.69</v>
      </c>
      <c r="E13" s="28"/>
    </row>
    <row r="14" spans="1:6" ht="15.75" x14ac:dyDescent="0.25">
      <c r="A14" s="8"/>
      <c r="B14" s="8"/>
      <c r="C14" s="8"/>
      <c r="D14" s="31" t="str">
        <f t="shared" si="0"/>
        <v/>
      </c>
      <c r="E14" s="14">
        <f>SUM(E6:E13)</f>
        <v>99.1</v>
      </c>
    </row>
    <row r="15" spans="1:6" x14ac:dyDescent="0.25">
      <c r="A15" s="26" t="s">
        <v>11</v>
      </c>
      <c r="B15" s="26"/>
      <c r="C15" s="26"/>
      <c r="D15" s="33" t="str">
        <f t="shared" si="0"/>
        <v/>
      </c>
      <c r="E15" s="34"/>
      <c r="F15" s="27"/>
    </row>
    <row r="16" spans="1:6" x14ac:dyDescent="0.25">
      <c r="A16" s="8" t="s">
        <v>12</v>
      </c>
      <c r="B16" s="8" t="str">
        <f>VLOOKUP(A16,RAW!A:C,2,0)</f>
        <v>1.04 €</v>
      </c>
      <c r="C16" s="8" t="s">
        <v>110</v>
      </c>
      <c r="D16" s="31">
        <f t="shared" si="0"/>
        <v>1.04</v>
      </c>
      <c r="E16" s="10">
        <f t="shared" ref="E16:E33" si="1">D16*F16</f>
        <v>3.12</v>
      </c>
      <c r="F16" s="32">
        <v>3</v>
      </c>
    </row>
    <row r="17" spans="1:6" x14ac:dyDescent="0.25">
      <c r="A17" s="8" t="s">
        <v>13</v>
      </c>
      <c r="B17" s="8" t="str">
        <f>VLOOKUP(A17,RAW!A:C,2,0)</f>
        <v>1.40 €</v>
      </c>
      <c r="C17" s="8" t="s">
        <v>111</v>
      </c>
      <c r="D17" s="31">
        <f t="shared" si="0"/>
        <v>1.4</v>
      </c>
      <c r="E17" s="10">
        <f t="shared" si="1"/>
        <v>4.1999999999999993</v>
      </c>
      <c r="F17" s="32">
        <v>3</v>
      </c>
    </row>
    <row r="18" spans="1:6" x14ac:dyDescent="0.25">
      <c r="A18" s="8" t="s">
        <v>14</v>
      </c>
      <c r="B18" s="8" t="str">
        <f>VLOOKUP(A18,RAW!A:C,2,0)</f>
        <v>1.40 €</v>
      </c>
      <c r="C18" s="8" t="s">
        <v>112</v>
      </c>
      <c r="D18" s="31">
        <f t="shared" si="0"/>
        <v>1.4</v>
      </c>
      <c r="E18" s="10">
        <f t="shared" si="1"/>
        <v>4.1999999999999993</v>
      </c>
      <c r="F18" s="32">
        <v>3</v>
      </c>
    </row>
    <row r="19" spans="1:6" x14ac:dyDescent="0.25">
      <c r="A19" s="8" t="s">
        <v>15</v>
      </c>
      <c r="B19" s="8" t="str">
        <f>VLOOKUP(A19,RAW!A:C,2,0)</f>
        <v>2.86 €</v>
      </c>
      <c r="C19" s="8" t="s">
        <v>113</v>
      </c>
      <c r="D19" s="31">
        <f t="shared" si="0"/>
        <v>2.86</v>
      </c>
      <c r="E19" s="10">
        <f t="shared" si="1"/>
        <v>8.58</v>
      </c>
      <c r="F19" s="32">
        <v>3</v>
      </c>
    </row>
    <row r="20" spans="1:6" x14ac:dyDescent="0.25">
      <c r="A20" s="8" t="s">
        <v>16</v>
      </c>
      <c r="B20" s="8" t="str">
        <f>VLOOKUP(A20,RAW!A:C,2,0)</f>
        <v>11.94 €</v>
      </c>
      <c r="C20" s="8" t="s">
        <v>114</v>
      </c>
      <c r="D20" s="31">
        <f t="shared" si="0"/>
        <v>11.94</v>
      </c>
      <c r="E20" s="10">
        <f t="shared" si="1"/>
        <v>2.3879999999999999</v>
      </c>
      <c r="F20" s="32">
        <v>0.2</v>
      </c>
    </row>
    <row r="21" spans="1:6" x14ac:dyDescent="0.25">
      <c r="A21" s="8" t="s">
        <v>17</v>
      </c>
      <c r="B21" s="8" t="str">
        <f>VLOOKUP(A21,RAW!A:C,2,0)</f>
        <v>7.77 €</v>
      </c>
      <c r="C21" s="8" t="s">
        <v>115</v>
      </c>
      <c r="D21" s="31">
        <f t="shared" si="0"/>
        <v>7.77</v>
      </c>
      <c r="E21" s="10">
        <f t="shared" si="1"/>
        <v>2.331</v>
      </c>
      <c r="F21" s="32">
        <v>0.3</v>
      </c>
    </row>
    <row r="22" spans="1:6" x14ac:dyDescent="0.25">
      <c r="A22" s="8" t="s">
        <v>18</v>
      </c>
      <c r="B22" s="8" t="str">
        <f>VLOOKUP(A22,RAW!A:C,2,0)</f>
        <v>13.90 €</v>
      </c>
      <c r="C22" s="8" t="s">
        <v>116</v>
      </c>
      <c r="D22" s="31">
        <f t="shared" si="0"/>
        <v>13.9</v>
      </c>
      <c r="E22" s="10">
        <f t="shared" si="1"/>
        <v>4.17</v>
      </c>
      <c r="F22" s="32">
        <v>0.3</v>
      </c>
    </row>
    <row r="23" spans="1:6" x14ac:dyDescent="0.25">
      <c r="A23" s="8" t="s">
        <v>19</v>
      </c>
      <c r="B23" s="8" t="str">
        <f>VLOOKUP(A23,RAW!A:C,2,0)</f>
        <v>2.17 €</v>
      </c>
      <c r="C23" s="8" t="s">
        <v>117</v>
      </c>
      <c r="D23" s="31">
        <f t="shared" si="0"/>
        <v>2.17</v>
      </c>
      <c r="E23" s="10">
        <f t="shared" si="1"/>
        <v>0.65100000000000002</v>
      </c>
      <c r="F23" s="32">
        <f>3*0.1</f>
        <v>0.30000000000000004</v>
      </c>
    </row>
    <row r="24" spans="1:6" x14ac:dyDescent="0.25">
      <c r="A24" s="8" t="s">
        <v>20</v>
      </c>
      <c r="B24" s="8" t="str">
        <f>VLOOKUP(A24,RAW!A:C,2,0)</f>
        <v>1.82 €</v>
      </c>
      <c r="C24" s="8" t="s">
        <v>118</v>
      </c>
      <c r="D24" s="31">
        <f t="shared" si="0"/>
        <v>1.82</v>
      </c>
      <c r="E24" s="10">
        <f t="shared" si="1"/>
        <v>0.72800000000000009</v>
      </c>
      <c r="F24" s="32">
        <f>4*0.1</f>
        <v>0.4</v>
      </c>
    </row>
    <row r="25" spans="1:6" x14ac:dyDescent="0.25">
      <c r="A25" s="8" t="s">
        <v>21</v>
      </c>
      <c r="B25" s="8" t="str">
        <f>VLOOKUP(A25,RAW!A:C,2,0)</f>
        <v>2.03 €</v>
      </c>
      <c r="C25" s="8" t="s">
        <v>119</v>
      </c>
      <c r="D25" s="31">
        <f t="shared" si="0"/>
        <v>2.0299999999999998</v>
      </c>
      <c r="E25" s="10">
        <f t="shared" si="1"/>
        <v>0.60899999999999999</v>
      </c>
      <c r="F25" s="32">
        <f>3*0.1</f>
        <v>0.30000000000000004</v>
      </c>
    </row>
    <row r="26" spans="1:6" x14ac:dyDescent="0.25">
      <c r="A26" s="8" t="s">
        <v>22</v>
      </c>
      <c r="B26" s="8" t="str">
        <f>VLOOKUP(A26,RAW!A:C,2,0)</f>
        <v>2.16 €</v>
      </c>
      <c r="C26" s="8" t="s">
        <v>120</v>
      </c>
      <c r="D26" s="31">
        <f t="shared" si="0"/>
        <v>2.16</v>
      </c>
      <c r="E26" s="10">
        <f t="shared" si="1"/>
        <v>2.16</v>
      </c>
      <c r="F26" s="32">
        <f>5*0.2</f>
        <v>1</v>
      </c>
    </row>
    <row r="27" spans="1:6" x14ac:dyDescent="0.25">
      <c r="A27" s="8" t="s">
        <v>23</v>
      </c>
      <c r="B27" s="8" t="str">
        <f>VLOOKUP(A27,RAW!A:C,2,0)</f>
        <v>1.69 €</v>
      </c>
      <c r="C27" s="8" t="s">
        <v>121</v>
      </c>
      <c r="D27" s="31">
        <f t="shared" si="0"/>
        <v>1.69</v>
      </c>
      <c r="E27" s="10">
        <f t="shared" si="1"/>
        <v>1.2675000000000001</v>
      </c>
      <c r="F27" s="32">
        <f>0.125*6</f>
        <v>0.75</v>
      </c>
    </row>
    <row r="28" spans="1:6" x14ac:dyDescent="0.25">
      <c r="A28" s="8" t="s">
        <v>24</v>
      </c>
      <c r="B28" s="8" t="str">
        <f>VLOOKUP(A28,RAW!A:C,2,0)</f>
        <v>1.62 €</v>
      </c>
      <c r="C28" s="8" t="s">
        <v>122</v>
      </c>
      <c r="D28" s="31">
        <f t="shared" si="0"/>
        <v>1.62</v>
      </c>
      <c r="E28" s="10">
        <f t="shared" si="1"/>
        <v>1.4094</v>
      </c>
      <c r="F28" s="32">
        <f>6*0.145</f>
        <v>0.86999999999999988</v>
      </c>
    </row>
    <row r="29" spans="1:6" x14ac:dyDescent="0.25">
      <c r="A29" s="8" t="s">
        <v>25</v>
      </c>
      <c r="B29" s="8" t="str">
        <f>VLOOKUP(A29,RAW!A:C,2,0)</f>
        <v>1.13 €</v>
      </c>
      <c r="C29" s="8" t="s">
        <v>123</v>
      </c>
      <c r="D29" s="31">
        <f t="shared" si="0"/>
        <v>1.1299999999999999</v>
      </c>
      <c r="E29" s="10">
        <f t="shared" si="1"/>
        <v>1.0847999999999998</v>
      </c>
      <c r="F29" s="32">
        <f>6*0.16</f>
        <v>0.96</v>
      </c>
    </row>
    <row r="30" spans="1:6" x14ac:dyDescent="0.25">
      <c r="A30" s="8" t="s">
        <v>26</v>
      </c>
      <c r="B30" s="8" t="str">
        <f>VLOOKUP(A30,RAW!A:C,2,0)</f>
        <v>0.86 €</v>
      </c>
      <c r="C30" s="8" t="s">
        <v>124</v>
      </c>
      <c r="D30" s="31">
        <f t="shared" si="0"/>
        <v>0.86</v>
      </c>
      <c r="E30" s="10">
        <f t="shared" si="1"/>
        <v>6.88</v>
      </c>
      <c r="F30" s="32">
        <v>8</v>
      </c>
    </row>
    <row r="31" spans="1:6" x14ac:dyDescent="0.25">
      <c r="A31" s="8" t="s">
        <v>27</v>
      </c>
      <c r="B31" s="8" t="str">
        <f>VLOOKUP(A31,RAW!A:C,2,0)</f>
        <v>6.00 €</v>
      </c>
      <c r="C31" s="8" t="s">
        <v>125</v>
      </c>
      <c r="D31" s="31">
        <f t="shared" si="0"/>
        <v>6</v>
      </c>
      <c r="E31" s="10">
        <f t="shared" si="1"/>
        <v>6</v>
      </c>
      <c r="F31" s="32">
        <f>1</f>
        <v>1</v>
      </c>
    </row>
    <row r="32" spans="1:6" x14ac:dyDescent="0.25">
      <c r="A32" s="8" t="s">
        <v>28</v>
      </c>
      <c r="B32" s="8" t="str">
        <f>VLOOKUP(A32,RAW!A:C,2,0)</f>
        <v>1.20 €</v>
      </c>
      <c r="C32" s="8" t="s">
        <v>126</v>
      </c>
      <c r="D32" s="31">
        <f t="shared" si="0"/>
        <v>1.2</v>
      </c>
      <c r="E32" s="10">
        <f t="shared" si="1"/>
        <v>2.4</v>
      </c>
      <c r="F32" s="32">
        <v>2</v>
      </c>
    </row>
    <row r="33" spans="1:6" x14ac:dyDescent="0.25">
      <c r="A33" s="8" t="s">
        <v>7</v>
      </c>
      <c r="B33" s="8" t="str">
        <f>VLOOKUP(A33,RAW!A:C,2,0)</f>
        <v>4.00 €</v>
      </c>
      <c r="C33" s="8" t="s">
        <v>127</v>
      </c>
      <c r="D33" s="31">
        <f t="shared" si="0"/>
        <v>4</v>
      </c>
      <c r="E33" s="10">
        <f t="shared" si="1"/>
        <v>8</v>
      </c>
      <c r="F33" s="32">
        <v>2</v>
      </c>
    </row>
    <row r="34" spans="1:6" x14ac:dyDescent="0.25">
      <c r="A34" s="8" t="s">
        <v>29</v>
      </c>
      <c r="B34" s="8" t="str">
        <f>VLOOKUP(A34,RAW!A:C,2,0)</f>
        <v>6.00 €</v>
      </c>
      <c r="C34" s="8" t="s">
        <v>128</v>
      </c>
      <c r="D34" s="31">
        <f t="shared" si="0"/>
        <v>6</v>
      </c>
      <c r="E34" s="10"/>
      <c r="F34" s="32">
        <v>0</v>
      </c>
    </row>
    <row r="35" spans="1:6" ht="15.75" x14ac:dyDescent="0.25">
      <c r="D35" s="35"/>
      <c r="E35" s="14">
        <f>SUM(E16:E34)</f>
        <v>60.178699999999999</v>
      </c>
    </row>
    <row r="36" spans="1:6" x14ac:dyDescent="0.25">
      <c r="A36" s="26" t="s">
        <v>30</v>
      </c>
      <c r="B36" s="26"/>
      <c r="C36" s="26"/>
      <c r="D36" s="33" t="str">
        <f t="shared" si="0"/>
        <v/>
      </c>
      <c r="E36" s="34"/>
      <c r="F36" s="27"/>
    </row>
    <row r="37" spans="1:6" x14ac:dyDescent="0.25">
      <c r="A37" s="8" t="s">
        <v>31</v>
      </c>
      <c r="B37" s="8" t="str">
        <f>VLOOKUP(A37,RAW!A:C,2,0)</f>
        <v>1.50 €</v>
      </c>
      <c r="C37" s="8" t="s">
        <v>129</v>
      </c>
      <c r="D37" s="31">
        <f t="shared" si="0"/>
        <v>1.5</v>
      </c>
      <c r="E37" s="28"/>
    </row>
    <row r="38" spans="1:6" x14ac:dyDescent="0.25">
      <c r="A38" s="8" t="s">
        <v>32</v>
      </c>
      <c r="B38" s="8" t="str">
        <f>VLOOKUP(A38,RAW!A:C,2,0)</f>
        <v>35.00 €</v>
      </c>
      <c r="C38" s="8" t="s">
        <v>130</v>
      </c>
      <c r="D38" s="31">
        <f t="shared" si="0"/>
        <v>35</v>
      </c>
      <c r="E38" s="10">
        <f>D38*F38</f>
        <v>8.75</v>
      </c>
      <c r="F38" s="32">
        <f>1/4</f>
        <v>0.25</v>
      </c>
    </row>
    <row r="39" spans="1:6" x14ac:dyDescent="0.25">
      <c r="A39" s="8" t="s">
        <v>33</v>
      </c>
      <c r="B39" s="8" t="str">
        <f>VLOOKUP(A39,RAW!A:C,2,0)</f>
        <v>3.50 €</v>
      </c>
      <c r="C39" s="8" t="s">
        <v>131</v>
      </c>
      <c r="D39" s="31">
        <f t="shared" si="0"/>
        <v>3.5</v>
      </c>
      <c r="E39" s="28"/>
    </row>
    <row r="40" spans="1:6" x14ac:dyDescent="0.25">
      <c r="A40" s="8" t="s">
        <v>34</v>
      </c>
      <c r="B40" s="8" t="str">
        <f>VLOOKUP(A40,RAW!A:C,2,0)</f>
        <v>1.30 €</v>
      </c>
      <c r="C40" s="8" t="s">
        <v>132</v>
      </c>
      <c r="D40" s="31">
        <f t="shared" si="0"/>
        <v>1.3</v>
      </c>
      <c r="E40" s="28"/>
    </row>
    <row r="41" spans="1:6" x14ac:dyDescent="0.25">
      <c r="A41" s="8" t="s">
        <v>35</v>
      </c>
      <c r="B41" s="8" t="str">
        <f>VLOOKUP(A41,RAW!A:C,2,0)</f>
        <v>25.00 €</v>
      </c>
      <c r="C41" s="8" t="s">
        <v>133</v>
      </c>
      <c r="D41" s="31">
        <f t="shared" si="0"/>
        <v>25</v>
      </c>
      <c r="E41" s="28"/>
    </row>
    <row r="42" spans="1:6" x14ac:dyDescent="0.25">
      <c r="A42" s="8" t="s">
        <v>36</v>
      </c>
      <c r="B42" s="8" t="str">
        <f>VLOOKUP(A42,RAW!A:C,2,0)</f>
        <v>1.68 €</v>
      </c>
      <c r="C42" s="8" t="s">
        <v>134</v>
      </c>
      <c r="D42" s="31">
        <f t="shared" si="0"/>
        <v>1.68</v>
      </c>
      <c r="E42" s="28"/>
    </row>
    <row r="43" spans="1:6" x14ac:dyDescent="0.25">
      <c r="A43" s="8" t="s">
        <v>37</v>
      </c>
      <c r="B43" s="8" t="str">
        <f>VLOOKUP(A43,RAW!A:C,2,0)</f>
        <v>33,365.00 €</v>
      </c>
      <c r="C43" s="8" t="s">
        <v>135</v>
      </c>
      <c r="D43" s="31">
        <f t="shared" si="0"/>
        <v>33365</v>
      </c>
      <c r="E43" s="28"/>
    </row>
    <row r="44" spans="1:6" x14ac:dyDescent="0.25">
      <c r="A44" s="8" t="s">
        <v>38</v>
      </c>
      <c r="B44" s="8" t="str">
        <f>VLOOKUP(A44,RAW!A:C,2,0)</f>
        <v>28,855.40 €</v>
      </c>
      <c r="C44" s="36" t="s">
        <v>136</v>
      </c>
      <c r="D44" s="31">
        <f t="shared" si="0"/>
        <v>28855.4</v>
      </c>
      <c r="E44" s="28"/>
    </row>
    <row r="45" spans="1:6" ht="15.75" x14ac:dyDescent="0.25">
      <c r="B45" s="37"/>
      <c r="C45" s="37"/>
      <c r="D45" s="35" t="str">
        <f t="shared" si="0"/>
        <v/>
      </c>
      <c r="E45" s="14">
        <f>SUM(E36:E44)</f>
        <v>8.75</v>
      </c>
    </row>
    <row r="46" spans="1:6" x14ac:dyDescent="0.25">
      <c r="A46" s="26" t="s">
        <v>39</v>
      </c>
      <c r="B46" s="26"/>
      <c r="C46" s="26"/>
      <c r="D46" s="33" t="str">
        <f t="shared" si="0"/>
        <v/>
      </c>
      <c r="E46" s="34"/>
      <c r="F46" s="27"/>
    </row>
    <row r="47" spans="1:6" x14ac:dyDescent="0.25">
      <c r="A47" s="8" t="s">
        <v>40</v>
      </c>
      <c r="B47" s="8" t="str">
        <f>VLOOKUP(A47,RAW!A:C,2,0)</f>
        <v>159.56 €</v>
      </c>
      <c r="C47" s="8" t="s">
        <v>137</v>
      </c>
      <c r="D47" s="31">
        <f t="shared" si="0"/>
        <v>159.56</v>
      </c>
      <c r="E47" s="10">
        <f t="shared" ref="E47:E49" si="2">D47*F47</f>
        <v>39.89</v>
      </c>
      <c r="F47" s="32">
        <f>1/4</f>
        <v>0.25</v>
      </c>
    </row>
    <row r="48" spans="1:6" x14ac:dyDescent="0.25">
      <c r="A48" s="8" t="s">
        <v>41</v>
      </c>
      <c r="B48" s="8" t="str">
        <f>VLOOKUP(A48,RAW!A:C,2,0)</f>
        <v>15.58 €</v>
      </c>
      <c r="C48" s="8" t="s">
        <v>138</v>
      </c>
      <c r="D48" s="31">
        <f t="shared" si="0"/>
        <v>15.58</v>
      </c>
      <c r="E48" s="10">
        <f t="shared" si="2"/>
        <v>3.895</v>
      </c>
      <c r="F48" s="32">
        <f>1/4</f>
        <v>0.25</v>
      </c>
    </row>
    <row r="49" spans="1:6" x14ac:dyDescent="0.25">
      <c r="A49" s="8" t="s">
        <v>42</v>
      </c>
      <c r="B49" s="8" t="str">
        <f>VLOOKUP(A49,RAW!A:C,2,0)</f>
        <v>30.10 €</v>
      </c>
      <c r="C49" s="8" t="s">
        <v>139</v>
      </c>
      <c r="D49" s="31">
        <f t="shared" si="0"/>
        <v>30.1</v>
      </c>
      <c r="E49" s="10">
        <f t="shared" si="2"/>
        <v>7.5250000000000004</v>
      </c>
      <c r="F49" s="32">
        <f>1/4</f>
        <v>0.25</v>
      </c>
    </row>
    <row r="50" spans="1:6" ht="15.75" x14ac:dyDescent="0.25">
      <c r="D50" s="35"/>
      <c r="E50" s="14">
        <f>SUM(E47:E49)</f>
        <v>51.31</v>
      </c>
    </row>
    <row r="51" spans="1:6" x14ac:dyDescent="0.25">
      <c r="A51" s="26" t="s">
        <v>43</v>
      </c>
      <c r="B51" s="26"/>
      <c r="C51" s="26"/>
      <c r="D51" s="33" t="str">
        <f t="shared" si="0"/>
        <v/>
      </c>
      <c r="E51" s="34"/>
      <c r="F51" s="27"/>
    </row>
    <row r="52" spans="1:6" x14ac:dyDescent="0.25">
      <c r="A52" s="8" t="s">
        <v>44</v>
      </c>
      <c r="B52" s="8" t="str">
        <f>VLOOKUP(A52,RAW!A:C,2,0)</f>
        <v>41.86 €</v>
      </c>
      <c r="C52" s="8" t="s">
        <v>140</v>
      </c>
      <c r="D52" s="31">
        <f t="shared" si="0"/>
        <v>41.86</v>
      </c>
      <c r="E52" s="10">
        <f t="shared" ref="E52:E54" si="3">D52*F52</f>
        <v>0</v>
      </c>
      <c r="F52" s="32">
        <v>0</v>
      </c>
    </row>
    <row r="53" spans="1:6" x14ac:dyDescent="0.25">
      <c r="A53" s="8" t="s">
        <v>45</v>
      </c>
      <c r="B53" s="8" t="str">
        <f>VLOOKUP(A53,RAW!A:C,2,0)</f>
        <v>13.33 €</v>
      </c>
      <c r="C53" s="8" t="s">
        <v>141</v>
      </c>
      <c r="D53" s="31">
        <f t="shared" si="0"/>
        <v>13.33</v>
      </c>
      <c r="E53" s="10">
        <f t="shared" si="3"/>
        <v>3.3325</v>
      </c>
      <c r="F53" s="32">
        <f>1/4</f>
        <v>0.25</v>
      </c>
    </row>
    <row r="54" spans="1:6" x14ac:dyDescent="0.25">
      <c r="A54" s="8" t="s">
        <v>46</v>
      </c>
      <c r="B54" s="8" t="str">
        <f>VLOOKUP(A54,RAW!A:C,2,0)</f>
        <v>10.00 €</v>
      </c>
      <c r="C54" s="8" t="s">
        <v>142</v>
      </c>
      <c r="D54" s="31">
        <f t="shared" si="0"/>
        <v>10</v>
      </c>
      <c r="E54" s="10">
        <f t="shared" si="3"/>
        <v>5</v>
      </c>
      <c r="F54" s="32">
        <f>2/4</f>
        <v>0.5</v>
      </c>
    </row>
    <row r="55" spans="1:6" ht="15.75" x14ac:dyDescent="0.25">
      <c r="D55" s="35" t="str">
        <f t="shared" si="0"/>
        <v/>
      </c>
      <c r="E55" s="14">
        <f>SUM(E52:E54)</f>
        <v>8.3324999999999996</v>
      </c>
    </row>
    <row r="56" spans="1:6" ht="15.75" x14ac:dyDescent="0.25">
      <c r="A56" s="26" t="s">
        <v>47</v>
      </c>
      <c r="B56" s="26"/>
      <c r="C56" s="26"/>
      <c r="D56" s="33" t="str">
        <f t="shared" si="0"/>
        <v/>
      </c>
      <c r="E56" s="38"/>
      <c r="F56" s="27"/>
    </row>
    <row r="57" spans="1:6" x14ac:dyDescent="0.25">
      <c r="A57" s="8" t="s">
        <v>48</v>
      </c>
      <c r="B57" s="8" t="str">
        <f>VLOOKUP(A57,RAW!A:C,2,0)</f>
        <v>547.73 €</v>
      </c>
      <c r="C57" s="8" t="s">
        <v>143</v>
      </c>
      <c r="D57" s="31">
        <f t="shared" si="0"/>
        <v>547.73</v>
      </c>
      <c r="E57" s="10">
        <f t="shared" ref="E57:E58" si="4">D57*F57</f>
        <v>0</v>
      </c>
      <c r="F57" s="32">
        <v>0</v>
      </c>
    </row>
    <row r="58" spans="1:6" x14ac:dyDescent="0.25">
      <c r="A58" s="8" t="s">
        <v>49</v>
      </c>
      <c r="B58" s="8" t="str">
        <f>VLOOKUP(A58,RAW!A:C,2,0)</f>
        <v>9,661.90 €</v>
      </c>
      <c r="C58" s="8" t="s">
        <v>144</v>
      </c>
      <c r="D58" s="31">
        <f t="shared" si="0"/>
        <v>9661.9</v>
      </c>
      <c r="E58" s="10">
        <f t="shared" si="4"/>
        <v>0</v>
      </c>
      <c r="F58" s="32">
        <v>0</v>
      </c>
    </row>
    <row r="59" spans="1:6" x14ac:dyDescent="0.25">
      <c r="A59" s="8"/>
      <c r="B59" s="36" t="s">
        <v>1</v>
      </c>
      <c r="C59" s="36"/>
      <c r="D59" s="31" t="str">
        <f t="shared" si="0"/>
        <v/>
      </c>
      <c r="E59" s="28"/>
    </row>
    <row r="60" spans="1:6" x14ac:dyDescent="0.25">
      <c r="A60" s="26" t="s">
        <v>50</v>
      </c>
      <c r="B60" s="26"/>
      <c r="C60" s="26"/>
      <c r="D60" s="33" t="str">
        <f t="shared" si="0"/>
        <v/>
      </c>
      <c r="E60" s="34"/>
      <c r="F60" s="27"/>
    </row>
    <row r="61" spans="1:6" x14ac:dyDescent="0.25">
      <c r="A61" s="8" t="s">
        <v>51</v>
      </c>
      <c r="B61" s="8" t="str">
        <f>VLOOKUP(A61,RAW!A:C,2,0)</f>
        <v>79.15 €</v>
      </c>
      <c r="C61" s="8" t="s">
        <v>145</v>
      </c>
      <c r="D61" s="31">
        <f t="shared" si="0"/>
        <v>79.150000000000006</v>
      </c>
      <c r="E61" s="10">
        <f>((F61*D61)/12)/4</f>
        <v>3.2979166666666671</v>
      </c>
      <c r="F61" s="32">
        <v>2</v>
      </c>
    </row>
    <row r="62" spans="1:6" x14ac:dyDescent="0.25">
      <c r="A62" s="8" t="s">
        <v>52</v>
      </c>
      <c r="B62" s="8" t="str">
        <f>VLOOKUP(A62,RAW!A:C,2,0)</f>
        <v>35.93 €</v>
      </c>
      <c r="C62" s="8" t="s">
        <v>146</v>
      </c>
      <c r="D62" s="31">
        <f t="shared" si="0"/>
        <v>35.93</v>
      </c>
      <c r="E62" s="10">
        <f>((F62*D62)/12)/4</f>
        <v>1.4970833333333333</v>
      </c>
      <c r="F62" s="32">
        <v>2</v>
      </c>
    </row>
    <row r="63" spans="1:6" x14ac:dyDescent="0.25">
      <c r="A63" s="8" t="s">
        <v>53</v>
      </c>
      <c r="B63" s="8" t="str">
        <f>VLOOKUP(A63,RAW!A:C,2,0)</f>
        <v>91.11 €</v>
      </c>
      <c r="C63" s="8" t="s">
        <v>147</v>
      </c>
      <c r="D63" s="31">
        <f t="shared" si="0"/>
        <v>91.11</v>
      </c>
      <c r="E63" s="10">
        <f>((F63*D63)/12)/4</f>
        <v>3.7962500000000001</v>
      </c>
      <c r="F63" s="32">
        <v>2</v>
      </c>
    </row>
    <row r="64" spans="1:6" x14ac:dyDescent="0.25">
      <c r="A64" s="8" t="s">
        <v>54</v>
      </c>
      <c r="B64" s="8" t="str">
        <f>VLOOKUP(A64,RAW!A:C,2,0)</f>
        <v>110.00 €</v>
      </c>
      <c r="C64" s="8" t="s">
        <v>148</v>
      </c>
      <c r="D64" s="31">
        <f t="shared" si="0"/>
        <v>110</v>
      </c>
      <c r="E64" s="10">
        <f>((F64*D64)/12)/4</f>
        <v>4.583333333333333</v>
      </c>
      <c r="F64" s="32">
        <v>2</v>
      </c>
    </row>
    <row r="65" spans="1:6" ht="15.75" x14ac:dyDescent="0.25">
      <c r="B65" s="22" t="s">
        <v>1</v>
      </c>
      <c r="D65" s="35" t="str">
        <f t="shared" si="0"/>
        <v/>
      </c>
      <c r="E65" s="14">
        <f>SUM(E61:E64)</f>
        <v>13.174583333333334</v>
      </c>
    </row>
    <row r="66" spans="1:6" x14ac:dyDescent="0.25">
      <c r="A66" s="26" t="s">
        <v>55</v>
      </c>
      <c r="B66" s="26"/>
      <c r="C66" s="26"/>
      <c r="D66" s="33" t="str">
        <f t="shared" si="0"/>
        <v/>
      </c>
      <c r="E66" s="34"/>
      <c r="F66" s="27"/>
    </row>
    <row r="67" spans="1:6" x14ac:dyDescent="0.25">
      <c r="A67" s="8" t="s">
        <v>56</v>
      </c>
      <c r="B67" s="8" t="str">
        <f>VLOOKUP(A67,RAW!A:C,2,0)</f>
        <v>1,359.27 €</v>
      </c>
      <c r="C67" s="8" t="s">
        <v>149</v>
      </c>
      <c r="D67" s="31">
        <f t="shared" si="0"/>
        <v>1359.27</v>
      </c>
      <c r="E67" s="10">
        <f t="shared" ref="E67:E70" si="5">D67*F67</f>
        <v>1359.27</v>
      </c>
      <c r="F67" s="32">
        <v>1</v>
      </c>
    </row>
    <row r="68" spans="1:6" x14ac:dyDescent="0.25">
      <c r="A68" s="8" t="s">
        <v>57</v>
      </c>
      <c r="B68" s="8" t="str">
        <f>VLOOKUP(A68,RAW!A:C,2,0)</f>
        <v>957.21 €</v>
      </c>
      <c r="C68" s="36" t="s">
        <v>150</v>
      </c>
      <c r="D68" s="31">
        <f t="shared" si="0"/>
        <v>957.21</v>
      </c>
      <c r="E68" s="10">
        <f t="shared" si="5"/>
        <v>957.21</v>
      </c>
      <c r="F68" s="32">
        <v>1</v>
      </c>
    </row>
    <row r="69" spans="1:6" x14ac:dyDescent="0.25">
      <c r="A69" s="8" t="s">
        <v>58</v>
      </c>
      <c r="B69" s="8" t="str">
        <f>VLOOKUP(A69,RAW!A:C,2,0)</f>
        <v>2,251.59 €</v>
      </c>
      <c r="C69" s="8" t="s">
        <v>151</v>
      </c>
      <c r="D69" s="31">
        <f t="shared" si="0"/>
        <v>2251.59</v>
      </c>
      <c r="E69" s="10">
        <f t="shared" si="5"/>
        <v>2251.59</v>
      </c>
      <c r="F69" s="32">
        <v>1</v>
      </c>
    </row>
    <row r="70" spans="1:6" x14ac:dyDescent="0.25">
      <c r="A70" s="8" t="s">
        <v>59</v>
      </c>
      <c r="B70" s="8" t="str">
        <f>VLOOKUP(A70,RAW!A:C,2,0)</f>
        <v>1,530.95 €</v>
      </c>
      <c r="C70" s="36" t="s">
        <v>152</v>
      </c>
      <c r="D70" s="31">
        <f t="shared" si="0"/>
        <v>1530.95</v>
      </c>
      <c r="E70" s="10">
        <f t="shared" si="5"/>
        <v>1530.95</v>
      </c>
      <c r="F70" s="32">
        <v>1</v>
      </c>
    </row>
    <row r="71" spans="1:6" ht="15.75" x14ac:dyDescent="0.25">
      <c r="A71" s="8"/>
      <c r="B71" s="36"/>
      <c r="C71" s="36"/>
      <c r="D71" s="31" t="str">
        <f t="shared" si="0"/>
        <v/>
      </c>
      <c r="E71" s="14">
        <f>AVERAGE(E67:E70)/4</f>
        <v>381.18874999999997</v>
      </c>
    </row>
    <row r="72" spans="1:6" ht="15.75" x14ac:dyDescent="0.25">
      <c r="A72" s="26" t="s">
        <v>60</v>
      </c>
      <c r="B72" s="26"/>
      <c r="C72" s="26"/>
      <c r="D72" s="33" t="str">
        <f t="shared" ref="D72:D82" si="6">IF(ISERROR(SUBSTITUTE(LEFT(B72,FIND(CHAR(160),B72)),CHAR(160),"",1)),"",VALUE(SUBSTITUTE(LEFT(B72,FIND(CHAR(160),B72)),CHAR(160),"",1)))</f>
        <v/>
      </c>
      <c r="E72" s="38"/>
      <c r="F72" s="27"/>
    </row>
    <row r="73" spans="1:6" x14ac:dyDescent="0.25">
      <c r="A73" s="8" t="s">
        <v>61</v>
      </c>
      <c r="B73" s="8" t="str">
        <f>VLOOKUP(A73,RAW!A:C,2,0)</f>
        <v>6,565.64 €</v>
      </c>
      <c r="C73" s="8" t="s">
        <v>153</v>
      </c>
      <c r="D73" s="31">
        <f t="shared" si="6"/>
        <v>6565.64</v>
      </c>
      <c r="E73" s="10">
        <f t="shared" ref="E73:E76" si="7">D73*F73</f>
        <v>0</v>
      </c>
      <c r="F73" s="32">
        <v>0</v>
      </c>
    </row>
    <row r="74" spans="1:6" x14ac:dyDescent="0.25">
      <c r="A74" s="8" t="s">
        <v>62</v>
      </c>
      <c r="B74" s="8" t="str">
        <f>VLOOKUP(A74,RAW!A:C,2,0)</f>
        <v>3,840.42 €</v>
      </c>
      <c r="C74" s="36" t="s">
        <v>154</v>
      </c>
      <c r="D74" s="31">
        <f t="shared" si="6"/>
        <v>3840.42</v>
      </c>
      <c r="E74" s="10">
        <f t="shared" si="7"/>
        <v>0</v>
      </c>
      <c r="F74" s="32">
        <v>0</v>
      </c>
    </row>
    <row r="75" spans="1:6" x14ac:dyDescent="0.25">
      <c r="A75" s="26" t="s">
        <v>63</v>
      </c>
      <c r="B75" s="26"/>
      <c r="C75" s="26"/>
      <c r="D75" s="26"/>
      <c r="E75" s="34"/>
      <c r="F75" s="27"/>
    </row>
    <row r="76" spans="1:6" x14ac:dyDescent="0.25">
      <c r="A76" s="8" t="s">
        <v>64</v>
      </c>
      <c r="B76" s="8" t="str">
        <f>VLOOKUP(A76,RAW!A:C,2,0)</f>
        <v>5,902.60 A$</v>
      </c>
      <c r="C76" s="8"/>
      <c r="D76" s="31">
        <f t="shared" si="6"/>
        <v>5902.6</v>
      </c>
      <c r="E76" s="10">
        <f t="shared" si="7"/>
        <v>5902.6</v>
      </c>
      <c r="F76" s="32">
        <v>1</v>
      </c>
    </row>
    <row r="77" spans="1:6" x14ac:dyDescent="0.25">
      <c r="D77" s="35" t="str">
        <f t="shared" si="6"/>
        <v/>
      </c>
      <c r="E77" s="28"/>
    </row>
    <row r="78" spans="1:6" x14ac:dyDescent="0.25">
      <c r="D78" s="35" t="str">
        <f t="shared" si="6"/>
        <v/>
      </c>
      <c r="E78" s="28"/>
    </row>
    <row r="79" spans="1:6" x14ac:dyDescent="0.25">
      <c r="D79" s="35" t="str">
        <f t="shared" si="6"/>
        <v/>
      </c>
      <c r="E79" s="28"/>
    </row>
    <row r="80" spans="1:6" x14ac:dyDescent="0.25">
      <c r="D80" s="35" t="str">
        <f t="shared" si="6"/>
        <v/>
      </c>
    </row>
    <row r="81" spans="4:4" x14ac:dyDescent="0.25">
      <c r="D81" s="35" t="str">
        <f t="shared" si="6"/>
        <v/>
      </c>
    </row>
    <row r="82" spans="4:4" x14ac:dyDescent="0.25">
      <c r="D82" s="35" t="str">
        <f t="shared" si="6"/>
        <v/>
      </c>
    </row>
    <row r="83" spans="4:4" x14ac:dyDescent="0.25">
      <c r="D83" s="35" t="str">
        <f t="shared" ref="D83:D95" si="8">IF(ISERROR(SUBSTITUTE(LEFT(B83,FIND(CHAR(160),B83)),CHAR(160),"",1)),"",SUBSTITUTE(LEFT(B83,FIND(CHAR(160),B83)),CHAR(160),"",1))</f>
        <v/>
      </c>
    </row>
    <row r="84" spans="4:4" x14ac:dyDescent="0.25">
      <c r="D84" s="35" t="str">
        <f t="shared" si="8"/>
        <v/>
      </c>
    </row>
    <row r="85" spans="4:4" x14ac:dyDescent="0.25">
      <c r="D85" s="35" t="str">
        <f t="shared" si="8"/>
        <v/>
      </c>
    </row>
    <row r="86" spans="4:4" x14ac:dyDescent="0.25">
      <c r="D86" s="35" t="str">
        <f t="shared" si="8"/>
        <v/>
      </c>
    </row>
    <row r="87" spans="4:4" x14ac:dyDescent="0.25">
      <c r="D87" s="35" t="str">
        <f t="shared" si="8"/>
        <v/>
      </c>
    </row>
    <row r="88" spans="4:4" x14ac:dyDescent="0.25">
      <c r="D88" s="35" t="str">
        <f t="shared" si="8"/>
        <v/>
      </c>
    </row>
    <row r="89" spans="4:4" x14ac:dyDescent="0.25">
      <c r="D89" s="35" t="str">
        <f t="shared" si="8"/>
        <v/>
      </c>
    </row>
    <row r="90" spans="4:4" x14ac:dyDescent="0.25">
      <c r="D90" s="35" t="str">
        <f t="shared" si="8"/>
        <v/>
      </c>
    </row>
    <row r="91" spans="4:4" x14ac:dyDescent="0.25">
      <c r="D91" s="35" t="str">
        <f t="shared" si="8"/>
        <v/>
      </c>
    </row>
    <row r="92" spans="4:4" x14ac:dyDescent="0.25">
      <c r="D92" s="35" t="str">
        <f t="shared" si="8"/>
        <v/>
      </c>
    </row>
    <row r="93" spans="4:4" x14ac:dyDescent="0.25">
      <c r="D93" s="35" t="str">
        <f t="shared" si="8"/>
        <v/>
      </c>
    </row>
    <row r="94" spans="4:4" x14ac:dyDescent="0.25">
      <c r="D94" s="35" t="str">
        <f t="shared" si="8"/>
        <v/>
      </c>
    </row>
    <row r="95" spans="4:4" x14ac:dyDescent="0.25">
      <c r="D95" s="35" t="str">
        <f t="shared" si="8"/>
        <v/>
      </c>
    </row>
  </sheetData>
  <sheetProtection algorithmName="SHA-512" hashValue="DHBNQMdhsVrfp/fhLy6kl6kXz9UOpeyFHNxx8fwErRUNWDUQLOY8yA0K8XEEI2YUfHYIiqOllhcfxArDpymsIA==" saltValue="qG37SKtZ9uHjgZU7PHZLGw==" spinCount="100000" sheet="1" objects="1" scenario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4.9989318521683403E-2"/>
  </sheetPr>
  <dimension ref="A1:A11"/>
  <sheetViews>
    <sheetView workbookViewId="0">
      <selection activeCell="D30" sqref="D30"/>
    </sheetView>
  </sheetViews>
  <sheetFormatPr defaultRowHeight="15" x14ac:dyDescent="0.25"/>
  <cols>
    <col min="1" max="1" width="54" customWidth="1"/>
  </cols>
  <sheetData>
    <row r="1" spans="1:1" x14ac:dyDescent="0.25">
      <c r="A1" t="s">
        <v>67</v>
      </c>
    </row>
    <row r="2" spans="1:1" x14ac:dyDescent="0.25">
      <c r="A2" t="s">
        <v>68</v>
      </c>
    </row>
    <row r="3" spans="1:1" x14ac:dyDescent="0.25">
      <c r="A3" t="s">
        <v>69</v>
      </c>
    </row>
    <row r="4" spans="1:1" x14ac:dyDescent="0.25">
      <c r="A4" t="s">
        <v>101</v>
      </c>
    </row>
    <row r="5" spans="1:1" x14ac:dyDescent="0.25">
      <c r="A5" t="s">
        <v>70</v>
      </c>
    </row>
    <row r="6" spans="1:1" x14ac:dyDescent="0.25">
      <c r="A6" t="s">
        <v>71</v>
      </c>
    </row>
    <row r="7" spans="1:1" x14ac:dyDescent="0.25">
      <c r="A7" t="s">
        <v>72</v>
      </c>
    </row>
    <row r="8" spans="1:1" x14ac:dyDescent="0.25">
      <c r="A8" t="s">
        <v>73</v>
      </c>
    </row>
    <row r="9" spans="1:1" x14ac:dyDescent="0.25">
      <c r="A9" t="s">
        <v>74</v>
      </c>
    </row>
    <row r="10" spans="1:1" x14ac:dyDescent="0.25">
      <c r="A10" t="s">
        <v>75</v>
      </c>
    </row>
    <row r="11" spans="1:1" x14ac:dyDescent="0.25">
      <c r="A11" t="s">
        <v>76</v>
      </c>
    </row>
  </sheetData>
  <sheetProtection algorithmName="SHA-512" hashValue="6n2KsWurTqf04zvtA40Dbz7QUUsRK9WhqE17e4kF1dThTyeZSVm2DJ0oGBM5KtJFXPJZ4A1pJK986gV3RCL9SA==" saltValue="Szvb83z6P3gf7BPNwVn2hw==" spinCount="100000" sheet="1" objects="1" scenarios="1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19556-F7FA-4ED0-A0FE-ADD20715B863}">
  <sheetPr>
    <tabColor theme="1" tint="4.9989318521683403E-2"/>
  </sheetPr>
  <dimension ref="A1:G11"/>
  <sheetViews>
    <sheetView workbookViewId="0">
      <selection activeCell="H19" sqref="H19"/>
    </sheetView>
  </sheetViews>
  <sheetFormatPr defaultRowHeight="15" x14ac:dyDescent="0.25"/>
  <cols>
    <col min="3" max="3" width="5.140625" customWidth="1"/>
    <col min="5" max="5" width="14" bestFit="1" customWidth="1"/>
  </cols>
  <sheetData>
    <row r="1" spans="1:7" x14ac:dyDescent="0.25">
      <c r="A1">
        <v>0</v>
      </c>
      <c r="B1">
        <v>0</v>
      </c>
    </row>
    <row r="2" spans="1:7" x14ac:dyDescent="0.25">
      <c r="A2">
        <v>1</v>
      </c>
      <c r="B2">
        <v>1</v>
      </c>
      <c r="D2" s="1"/>
      <c r="E2" s="1" t="s">
        <v>79</v>
      </c>
      <c r="F2" s="1" t="s">
        <v>85</v>
      </c>
      <c r="G2" s="1"/>
    </row>
    <row r="3" spans="1:7" x14ac:dyDescent="0.25">
      <c r="A3">
        <v>2</v>
      </c>
      <c r="B3">
        <v>2</v>
      </c>
      <c r="D3" s="1" t="s">
        <v>162</v>
      </c>
      <c r="E3" s="1">
        <v>-0.5</v>
      </c>
      <c r="F3" s="1">
        <v>0.1</v>
      </c>
      <c r="G3" s="1"/>
    </row>
    <row r="4" spans="1:7" x14ac:dyDescent="0.25">
      <c r="A4">
        <v>3</v>
      </c>
      <c r="B4">
        <v>3</v>
      </c>
      <c r="D4" s="1" t="s">
        <v>155</v>
      </c>
      <c r="E4" s="1">
        <v>0</v>
      </c>
      <c r="F4" s="1">
        <v>0.3</v>
      </c>
      <c r="G4" s="1"/>
    </row>
    <row r="5" spans="1:7" x14ac:dyDescent="0.25">
      <c r="A5">
        <v>4</v>
      </c>
      <c r="B5">
        <v>4</v>
      </c>
      <c r="D5" s="1" t="s">
        <v>158</v>
      </c>
      <c r="E5" s="1">
        <v>0.5</v>
      </c>
      <c r="F5" s="1">
        <v>1.5</v>
      </c>
      <c r="G5" s="1"/>
    </row>
    <row r="6" spans="1:7" x14ac:dyDescent="0.25">
      <c r="A6">
        <v>5</v>
      </c>
      <c r="B6">
        <v>5</v>
      </c>
    </row>
    <row r="7" spans="1:7" x14ac:dyDescent="0.25">
      <c r="A7">
        <v>6</v>
      </c>
      <c r="B7">
        <v>6</v>
      </c>
    </row>
    <row r="8" spans="1:7" x14ac:dyDescent="0.25">
      <c r="A8">
        <v>7</v>
      </c>
      <c r="B8">
        <v>7</v>
      </c>
    </row>
    <row r="9" spans="1:7" x14ac:dyDescent="0.25">
      <c r="A9">
        <v>8</v>
      </c>
    </row>
    <row r="10" spans="1:7" x14ac:dyDescent="0.25">
      <c r="A10">
        <v>9</v>
      </c>
    </row>
    <row r="11" spans="1:7" x14ac:dyDescent="0.25">
      <c r="A11">
        <v>10</v>
      </c>
    </row>
  </sheetData>
  <sheetProtection algorithmName="SHA-512" hashValue="njGu5/4KTLTKi/n2L7FQeeOx2X+o9Js+388hJXX0wmhVuT1FMtnE5etnlDUjSv/XrVGG+03uWe2XxUXf64MDhA==" saltValue="sp7EaZI9g7eDhRp/XSxeiA==" spinCount="100000" sheet="1" objects="1" scenario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</vt:lpstr>
      <vt:lpstr>RAW</vt:lpstr>
      <vt:lpstr>input_data</vt:lpstr>
      <vt:lpstr>hypothesis</vt:lpstr>
      <vt:lpstr>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2025-01-24T12:28:48Z</dcterms:created>
  <dcterms:modified xsi:type="dcterms:W3CDTF">2025-03-31T08:04:08Z</dcterms:modified>
</cp:coreProperties>
</file>