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udio\Documents\MATLAB\Tesi\Attitude identification\"/>
    </mc:Choice>
  </mc:AlternateContent>
  <bookViews>
    <workbookView xWindow="0" yWindow="0" windowWidth="20490" windowHeight="7755"/>
  </bookViews>
  <sheets>
    <sheet name="Foglio1" sheetId="1" r:id="rId1"/>
    <sheet name="Foglio2" sheetId="2" r:id="rId2"/>
    <sheet name="Foglio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" l="1"/>
  <c r="T39" i="1"/>
  <c r="T12" i="1"/>
  <c r="F40" i="1"/>
  <c r="F12" i="1"/>
  <c r="F26" i="1"/>
  <c r="T25" i="1"/>
  <c r="M40" i="1"/>
  <c r="L40" i="1"/>
  <c r="M26" i="1"/>
  <c r="M13" i="1"/>
  <c r="L26" i="1"/>
  <c r="L13" i="1"/>
  <c r="F13" i="1"/>
  <c r="E40" i="1"/>
  <c r="E26" i="1"/>
  <c r="E13" i="1"/>
  <c r="M39" i="1"/>
  <c r="L39" i="1"/>
  <c r="F39" i="1"/>
  <c r="E39" i="1"/>
  <c r="S39" i="1"/>
  <c r="Q39" i="1"/>
  <c r="S30" i="1"/>
  <c r="S31" i="1"/>
  <c r="S32" i="1"/>
  <c r="S33" i="1"/>
  <c r="S34" i="1"/>
  <c r="S35" i="1"/>
  <c r="S36" i="1"/>
  <c r="S37" i="1"/>
  <c r="S38" i="1"/>
  <c r="S29" i="1"/>
  <c r="Q30" i="1"/>
  <c r="Q31" i="1"/>
  <c r="Q32" i="1"/>
  <c r="Q33" i="1"/>
  <c r="Q34" i="1"/>
  <c r="Q35" i="1"/>
  <c r="Q36" i="1"/>
  <c r="Q37" i="1"/>
  <c r="Q38" i="1"/>
  <c r="Q29" i="1"/>
  <c r="I39" i="1"/>
  <c r="G39" i="1"/>
  <c r="I30" i="1"/>
  <c r="I31" i="1"/>
  <c r="I32" i="1"/>
  <c r="I33" i="1"/>
  <c r="I34" i="1"/>
  <c r="I35" i="1"/>
  <c r="I36" i="1"/>
  <c r="I37" i="1"/>
  <c r="I38" i="1"/>
  <c r="I29" i="1"/>
  <c r="G30" i="1"/>
  <c r="G31" i="1"/>
  <c r="G32" i="1"/>
  <c r="G33" i="1"/>
  <c r="G34" i="1"/>
  <c r="G35" i="1"/>
  <c r="G36" i="1"/>
  <c r="G37" i="1"/>
  <c r="G38" i="1"/>
  <c r="G29" i="1"/>
  <c r="C39" i="1"/>
  <c r="B39" i="1"/>
  <c r="C12" i="1"/>
  <c r="B12" i="1"/>
  <c r="C25" i="1"/>
  <c r="B25" i="1"/>
  <c r="S16" i="1"/>
  <c r="S23" i="1"/>
  <c r="S20" i="1"/>
  <c r="S22" i="1"/>
  <c r="S21" i="1"/>
  <c r="S19" i="1"/>
  <c r="S18" i="1"/>
  <c r="S24" i="1"/>
  <c r="S17" i="1"/>
  <c r="Q16" i="1"/>
  <c r="Q23" i="1"/>
  <c r="Q20" i="1"/>
  <c r="Q22" i="1"/>
  <c r="Q21" i="1"/>
  <c r="Q19" i="1"/>
  <c r="Q18" i="1"/>
  <c r="Q24" i="1"/>
  <c r="Q17" i="1"/>
  <c r="G16" i="1"/>
  <c r="G23" i="1"/>
  <c r="G20" i="1"/>
  <c r="G22" i="1"/>
  <c r="G21" i="1"/>
  <c r="G19" i="1"/>
  <c r="G18" i="1"/>
  <c r="G24" i="1"/>
  <c r="G17" i="1"/>
  <c r="I16" i="1"/>
  <c r="I23" i="1"/>
  <c r="I20" i="1"/>
  <c r="I22" i="1"/>
  <c r="I21" i="1"/>
  <c r="I19" i="1"/>
  <c r="I18" i="1"/>
  <c r="I24" i="1"/>
  <c r="I17" i="1"/>
  <c r="S6" i="1"/>
  <c r="S9" i="1"/>
  <c r="S3" i="1"/>
  <c r="S4" i="1"/>
  <c r="S8" i="1"/>
  <c r="S7" i="1"/>
  <c r="S5" i="1"/>
  <c r="S10" i="1"/>
  <c r="S2" i="1"/>
  <c r="S11" i="1"/>
  <c r="Q6" i="1"/>
  <c r="Q9" i="1"/>
  <c r="Q3" i="1"/>
  <c r="Q4" i="1"/>
  <c r="Q8" i="1"/>
  <c r="Q7" i="1"/>
  <c r="Q5" i="1"/>
  <c r="Q10" i="1"/>
  <c r="Q2" i="1"/>
  <c r="Q11" i="1"/>
  <c r="I6" i="1"/>
  <c r="I9" i="1"/>
  <c r="I3" i="1"/>
  <c r="I4" i="1"/>
  <c r="I8" i="1"/>
  <c r="I7" i="1"/>
  <c r="I5" i="1"/>
  <c r="I10" i="1"/>
  <c r="I2" i="1"/>
  <c r="I11" i="1"/>
  <c r="G6" i="1"/>
  <c r="G9" i="1"/>
  <c r="G3" i="1"/>
  <c r="G4" i="1"/>
  <c r="G8" i="1"/>
  <c r="G7" i="1"/>
  <c r="G5" i="1"/>
  <c r="G10" i="1"/>
  <c r="G2" i="1"/>
  <c r="G11" i="1"/>
  <c r="B41" i="1"/>
  <c r="K6" i="1" s="1"/>
  <c r="S25" i="1" l="1"/>
  <c r="Q25" i="1"/>
  <c r="M25" i="1"/>
  <c r="L25" i="1"/>
  <c r="G25" i="1"/>
  <c r="I25" i="1"/>
  <c r="N37" i="1"/>
  <c r="O37" i="1" s="1"/>
  <c r="N16" i="1"/>
  <c r="O16" i="1" s="1"/>
  <c r="N8" i="1"/>
  <c r="O8" i="1" s="1"/>
  <c r="N31" i="1"/>
  <c r="O31" i="1" s="1"/>
  <c r="N19" i="1"/>
  <c r="O19" i="1" s="1"/>
  <c r="N35" i="1"/>
  <c r="O35" i="1" s="1"/>
  <c r="N21" i="1"/>
  <c r="O21" i="1" s="1"/>
  <c r="N4" i="1"/>
  <c r="O4" i="1" s="1"/>
  <c r="N11" i="1"/>
  <c r="O11" i="1" s="1"/>
  <c r="N29" i="1"/>
  <c r="O29" i="1" s="1"/>
  <c r="N10" i="1"/>
  <c r="O10" i="1" s="1"/>
  <c r="N3" i="1"/>
  <c r="O3" i="1" s="1"/>
  <c r="I12" i="1"/>
  <c r="S12" i="1"/>
  <c r="N30" i="1"/>
  <c r="O30" i="1" s="1"/>
  <c r="N2" i="1"/>
  <c r="O2" i="1" s="1"/>
  <c r="N34" i="1"/>
  <c r="O34" i="1" s="1"/>
  <c r="N20" i="1"/>
  <c r="O20" i="1" s="1"/>
  <c r="N38" i="1"/>
  <c r="O38" i="1" s="1"/>
  <c r="N33" i="1"/>
  <c r="O33" i="1" s="1"/>
  <c r="N18" i="1"/>
  <c r="O18" i="1" s="1"/>
  <c r="N23" i="1"/>
  <c r="O23" i="1" s="1"/>
  <c r="N5" i="1"/>
  <c r="O5" i="1" s="1"/>
  <c r="N6" i="1"/>
  <c r="O6" i="1" s="1"/>
  <c r="G12" i="1"/>
  <c r="Q12" i="1"/>
  <c r="N36" i="1"/>
  <c r="O36" i="1" s="1"/>
  <c r="N32" i="1"/>
  <c r="O32" i="1" s="1"/>
  <c r="N24" i="1"/>
  <c r="O24" i="1" s="1"/>
  <c r="N22" i="1"/>
  <c r="O22" i="1" s="1"/>
  <c r="N17" i="1"/>
  <c r="O17" i="1" s="1"/>
  <c r="N7" i="1"/>
  <c r="O7" i="1" s="1"/>
  <c r="N9" i="1"/>
  <c r="O9" i="1" s="1"/>
  <c r="J35" i="1"/>
  <c r="J2" i="1"/>
  <c r="K32" i="1"/>
  <c r="J31" i="1"/>
  <c r="J8" i="1"/>
  <c r="J18" i="1"/>
  <c r="J6" i="1"/>
  <c r="K21" i="1"/>
  <c r="J11" i="1"/>
  <c r="J20" i="1"/>
  <c r="K36" i="1"/>
  <c r="K16" i="1"/>
  <c r="K4" i="1"/>
  <c r="J38" i="1"/>
  <c r="J34" i="1"/>
  <c r="J30" i="1"/>
  <c r="J19" i="1"/>
  <c r="J23" i="1"/>
  <c r="J10" i="1"/>
  <c r="J4" i="1"/>
  <c r="K11" i="1"/>
  <c r="K35" i="1"/>
  <c r="K31" i="1"/>
  <c r="K24" i="1"/>
  <c r="K22" i="1"/>
  <c r="K17" i="1"/>
  <c r="K5" i="1"/>
  <c r="K3" i="1"/>
  <c r="K10" i="1"/>
  <c r="J37" i="1"/>
  <c r="J33" i="1"/>
  <c r="J29" i="1"/>
  <c r="J21" i="1"/>
  <c r="J16" i="1"/>
  <c r="J5" i="1"/>
  <c r="J3" i="1"/>
  <c r="K38" i="1"/>
  <c r="K34" i="1"/>
  <c r="K30" i="1"/>
  <c r="K18" i="1"/>
  <c r="K20" i="1"/>
  <c r="K7" i="1"/>
  <c r="K9" i="1"/>
  <c r="J36" i="1"/>
  <c r="J32" i="1"/>
  <c r="J24" i="1"/>
  <c r="J22" i="1"/>
  <c r="J17" i="1"/>
  <c r="J7" i="1"/>
  <c r="J9" i="1"/>
  <c r="K37" i="1"/>
  <c r="K33" i="1"/>
  <c r="K29" i="1"/>
  <c r="K19" i="1"/>
  <c r="K23" i="1"/>
  <c r="K2" i="1"/>
  <c r="K8" i="1"/>
  <c r="E25" i="1" l="1"/>
  <c r="E12" i="1"/>
  <c r="F25" i="1"/>
  <c r="L12" i="1"/>
  <c r="M12" i="1"/>
</calcChain>
</file>

<file path=xl/sharedStrings.xml><?xml version="1.0" encoding="utf-8"?>
<sst xmlns="http://schemas.openxmlformats.org/spreadsheetml/2006/main" count="186" uniqueCount="75">
  <si>
    <t>RBS_a_deltaTH1_290716</t>
  </si>
  <si>
    <t>VAF GREY</t>
  </si>
  <si>
    <t>VAF SRIVC</t>
  </si>
  <si>
    <t>A1 Grey</t>
  </si>
  <si>
    <t>B1 grey</t>
  </si>
  <si>
    <t>B2 SRIVC</t>
  </si>
  <si>
    <t>A1 SRIVC</t>
  </si>
  <si>
    <t>A1g var</t>
  </si>
  <si>
    <t>B1g var</t>
  </si>
  <si>
    <t>A1S var</t>
  </si>
  <si>
    <t>B1S var</t>
  </si>
  <si>
    <t>delay</t>
  </si>
  <si>
    <t>RBS_b_deltaTH1_290716</t>
  </si>
  <si>
    <t>RBS_c_deltaTH1_290716</t>
  </si>
  <si>
    <t>RBS_d_deltaTH1_290716</t>
  </si>
  <si>
    <t>RBS_e_deltaTH1_290716</t>
  </si>
  <si>
    <t>RBS_f_deltaTH1_290716</t>
  </si>
  <si>
    <t>RBS_g_deltaTH1_290716</t>
  </si>
  <si>
    <t>RBS_h_deltaTH1_290716</t>
  </si>
  <si>
    <t>RBS_i_deltaTH1_290716</t>
  </si>
  <si>
    <t>RBS_l_deltaTH1_290716</t>
  </si>
  <si>
    <t>campione 1345</t>
  </si>
  <si>
    <t>campione 1300</t>
  </si>
  <si>
    <t>RBS_1a_deltaTH1_290716</t>
  </si>
  <si>
    <t>RBS_3a_deltaTH1_290716</t>
  </si>
  <si>
    <t>RBS_2a_deltaTH1_290716</t>
  </si>
  <si>
    <t>RBS_4a_deltaTH1_290716</t>
  </si>
  <si>
    <t>RBS_5a_deltaTH1_290716</t>
  </si>
  <si>
    <t>RBS_6a_deltaTH1_290716</t>
  </si>
  <si>
    <t>RBS_7a_deltaTH1_290716</t>
  </si>
  <si>
    <t>RBS_8a_deltaTH1_290716</t>
  </si>
  <si>
    <t>campione 1104</t>
  </si>
  <si>
    <t>campione 1010</t>
  </si>
  <si>
    <t>campione 1380</t>
  </si>
  <si>
    <t>campione 1600</t>
  </si>
  <si>
    <t>idem</t>
  </si>
  <si>
    <t>RBS_10a_deltaTH1_290716</t>
  </si>
  <si>
    <t>RBS_1b_deltaTH1_290716</t>
  </si>
  <si>
    <t>RBS_2b_deltaTH1_290716</t>
  </si>
  <si>
    <t>RBS_3b_deltaTH1_290716</t>
  </si>
  <si>
    <t>RBS_4b_deltaTH1_290716</t>
  </si>
  <si>
    <t>RBS_5b_deltaTH1_290716</t>
  </si>
  <si>
    <t>RBS_6b_deltaTH1_290716</t>
  </si>
  <si>
    <t>RBS_7b_deltaTH1_290716</t>
  </si>
  <si>
    <t>RBS_8b_deltaTH1_290716</t>
  </si>
  <si>
    <t>RBS_9b_deltaTH1_290716</t>
  </si>
  <si>
    <t>RBS_10b_deltaTH1_290716</t>
  </si>
  <si>
    <t>campione 1680</t>
  </si>
  <si>
    <t>dLdu_g</t>
  </si>
  <si>
    <t>Jxx grey</t>
  </si>
  <si>
    <t>stab der L grey</t>
  </si>
  <si>
    <t>Jxx srivc</t>
  </si>
  <si>
    <t>stab der L srivc</t>
  </si>
  <si>
    <t>1/A1VAR</t>
  </si>
  <si>
    <t>1/B1VAR</t>
  </si>
  <si>
    <t>1/A1S var</t>
  </si>
  <si>
    <t>1/B1S var</t>
  </si>
  <si>
    <t>MEDIA POND</t>
  </si>
  <si>
    <t>VAR POND</t>
  </si>
  <si>
    <t>TEST OMEGA =10</t>
  </si>
  <si>
    <t>TEST OMEGA =8</t>
  </si>
  <si>
    <t>TEST OMEGA =12</t>
  </si>
  <si>
    <t>A1 test A</t>
  </si>
  <si>
    <t>Nome</t>
  </si>
  <si>
    <t>Test BEST grey</t>
  </si>
  <si>
    <t>Test BEST SRIVC</t>
  </si>
  <si>
    <t>Test avg grey</t>
  </si>
  <si>
    <t>Test avg SRIVC</t>
  </si>
  <si>
    <t>VAF</t>
  </si>
  <si>
    <t>Modello</t>
  </si>
  <si>
    <t>A</t>
  </si>
  <si>
    <t>best</t>
  </si>
  <si>
    <t>C</t>
  </si>
  <si>
    <t xml:space="preserve">B 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</si>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</sst>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ill="1"/>
    <xf numFmtId="0" fontId="0" fillId="0" borderId="0" xfId="0" applyFill="1" applyBorder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333766394321958E-2"/>
          <c:y val="6.7325944789800293E-2"/>
          <c:w val="0.88093461186393152"/>
          <c:h val="0.70232543509784706"/>
        </c:manualLayout>
      </c:layout>
      <c:barChart>
        <c:barDir val="col"/>
        <c:grouping val="clustered"/>
        <c:varyColors val="0"/>
        <c:ser>
          <c:idx val="0"/>
          <c:order val="0"/>
          <c:tx>
            <c:v>A1 test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15015509000000002"/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Foglio1!$E$12</c:f>
              <c:numCache>
                <c:formatCode>General</c:formatCode>
                <c:ptCount val="1"/>
                <c:pt idx="0">
                  <c:v>-3.878866606879992</c:v>
                </c:pt>
              </c:numCache>
            </c:numRef>
          </c:val>
        </c:ser>
        <c:ser>
          <c:idx val="1"/>
          <c:order val="1"/>
          <c:tx>
            <c:v>A1 test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13617033100000001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Foglio1!$E$25</c:f>
              <c:numCache>
                <c:formatCode>General</c:formatCode>
                <c:ptCount val="1"/>
                <c:pt idx="0">
                  <c:v>-3.8346855350357947</c:v>
                </c:pt>
              </c:numCache>
            </c:numRef>
          </c:val>
        </c:ser>
        <c:ser>
          <c:idx val="2"/>
          <c:order val="2"/>
          <c:tx>
            <c:v>A1 test 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21520533500000005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Foglio1!$E$39</c:f>
              <c:numCache>
                <c:formatCode>General</c:formatCode>
                <c:ptCount val="1"/>
                <c:pt idx="0">
                  <c:v>-4.0479927909092455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80"/>
        <c:axId val="1859498704"/>
        <c:axId val="1859501968"/>
      </c:barChart>
      <c:catAx>
        <c:axId val="1859498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9501968"/>
        <c:crosses val="autoZero"/>
        <c:auto val="1"/>
        <c:lblAlgn val="ctr"/>
        <c:lblOffset val="100"/>
        <c:noMultiLvlLbl val="0"/>
      </c:catAx>
      <c:valAx>
        <c:axId val="1859501968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8594987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2666114689699785"/>
          <c:y val="0.80032955487821122"/>
          <c:w val="0.44089963126496884"/>
          <c:h val="0.10116455191785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333766394321958E-2"/>
          <c:y val="9.9109851546823141E-2"/>
          <c:w val="0.88093461186393152"/>
          <c:h val="0.71186048734927065"/>
        </c:manualLayout>
      </c:layout>
      <c:barChart>
        <c:barDir val="col"/>
        <c:grouping val="clustered"/>
        <c:varyColors val="0"/>
        <c:ser>
          <c:idx val="0"/>
          <c:order val="0"/>
          <c:tx>
            <c:v>B1 test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13097345500000002"/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Foglio1!$F$12</c:f>
              <c:numCache>
                <c:formatCode>General</c:formatCode>
                <c:ptCount val="1"/>
                <c:pt idx="0">
                  <c:v>5.6620505165081383</c:v>
                </c:pt>
              </c:numCache>
            </c:numRef>
          </c:val>
        </c:ser>
        <c:ser>
          <c:idx val="1"/>
          <c:order val="1"/>
          <c:tx>
            <c:v>B1 test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12254395400000001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Foglio1!$F$25</c:f>
              <c:numCache>
                <c:formatCode>General</c:formatCode>
                <c:ptCount val="1"/>
                <c:pt idx="0">
                  <c:v>5.3636848529946501</c:v>
                </c:pt>
              </c:numCache>
            </c:numRef>
          </c:val>
        </c:ser>
        <c:ser>
          <c:idx val="2"/>
          <c:order val="2"/>
          <c:tx>
            <c:v>B1 test 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21741549800000007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Foglio1!$F$39</c:f>
              <c:numCache>
                <c:formatCode>General</c:formatCode>
                <c:ptCount val="1"/>
                <c:pt idx="0">
                  <c:v>6.4316025015127476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80"/>
        <c:axId val="1859497616"/>
        <c:axId val="1859493808"/>
      </c:barChart>
      <c:catAx>
        <c:axId val="1859497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9493808"/>
        <c:crosses val="autoZero"/>
        <c:auto val="1"/>
        <c:lblAlgn val="ctr"/>
        <c:lblOffset val="100"/>
        <c:noMultiLvlLbl val="0"/>
      </c:catAx>
      <c:valAx>
        <c:axId val="18594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8594976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25802240528274756"/>
          <c:y val="0.87025400564301258"/>
          <c:w val="0.44089963126496884"/>
          <c:h val="0.10116455191785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333766394321958E-2"/>
          <c:y val="9.9109851546823141E-2"/>
          <c:w val="0.88093461186393152"/>
          <c:h val="0.71186048734927065"/>
        </c:manualLayout>
      </c:layout>
      <c:barChart>
        <c:barDir val="col"/>
        <c:grouping val="clustered"/>
        <c:varyColors val="0"/>
        <c:ser>
          <c:idx val="0"/>
          <c:order val="0"/>
          <c:tx>
            <c:v>As test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13097345500000002"/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Foglio1!$L$12</c:f>
              <c:numCache>
                <c:formatCode>General</c:formatCode>
                <c:ptCount val="1"/>
                <c:pt idx="0">
                  <c:v>8.3879020027412672</c:v>
                </c:pt>
              </c:numCache>
            </c:numRef>
          </c:val>
        </c:ser>
        <c:ser>
          <c:idx val="1"/>
          <c:order val="1"/>
          <c:tx>
            <c:v>As test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12254395400000001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Foglio1!$L$25</c:f>
              <c:numCache>
                <c:formatCode>General</c:formatCode>
                <c:ptCount val="1"/>
                <c:pt idx="0">
                  <c:v>7.2201788330632368</c:v>
                </c:pt>
              </c:numCache>
            </c:numRef>
          </c:val>
        </c:ser>
        <c:ser>
          <c:idx val="2"/>
          <c:order val="2"/>
          <c:tx>
            <c:v>As test 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0.21741549800000007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Foglio1!$L$39</c:f>
              <c:numCache>
                <c:formatCode>General</c:formatCode>
                <c:ptCount val="1"/>
                <c:pt idx="0">
                  <c:v>10.349572716482609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80"/>
        <c:axId val="1859486736"/>
        <c:axId val="1859493264"/>
      </c:barChart>
      <c:catAx>
        <c:axId val="1859486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9493264"/>
        <c:crosses val="autoZero"/>
        <c:auto val="1"/>
        <c:lblAlgn val="ctr"/>
        <c:lblOffset val="100"/>
        <c:noMultiLvlLbl val="0"/>
      </c:catAx>
      <c:valAx>
        <c:axId val="18594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8594867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25802240528274756"/>
          <c:y val="0.87025400564301258"/>
          <c:w val="0.44089963126496884"/>
          <c:h val="0.10116455191785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333766394321958E-2"/>
          <c:y val="9.9109851546823141E-2"/>
          <c:w val="0.88093461186393152"/>
          <c:h val="0.71186048734927065"/>
        </c:manualLayout>
      </c:layout>
      <c:barChart>
        <c:barDir val="col"/>
        <c:grouping val="clustered"/>
        <c:varyColors val="0"/>
        <c:ser>
          <c:idx val="0"/>
          <c:order val="0"/>
          <c:tx>
            <c:v>Bs test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6.5980760000000022E-3"/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Foglio1!$M$12</c:f>
              <c:numCache>
                <c:formatCode>General</c:formatCode>
                <c:ptCount val="1"/>
                <c:pt idx="0">
                  <c:v>6.8449085072131055</c:v>
                </c:pt>
              </c:numCache>
            </c:numRef>
          </c:val>
        </c:ser>
        <c:ser>
          <c:idx val="1"/>
          <c:order val="1"/>
          <c:tx>
            <c:v>Bs test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6.1716780000000016E-3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Foglio1!$M$25</c:f>
              <c:numCache>
                <c:formatCode>General</c:formatCode>
                <c:ptCount val="1"/>
                <c:pt idx="0">
                  <c:v>5.9479312429031195</c:v>
                </c:pt>
              </c:numCache>
            </c:numRef>
          </c:val>
        </c:ser>
        <c:ser>
          <c:idx val="2"/>
          <c:order val="2"/>
          <c:tx>
            <c:v>Bs test 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fixedVal"/>
            <c:noEndCap val="0"/>
            <c:val val="8.3505900000000015E-3"/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Identified value</c:v>
              </c:pt>
            </c:strLit>
          </c:cat>
          <c:val>
            <c:numRef>
              <c:f>Foglio1!$M$39</c:f>
              <c:numCache>
                <c:formatCode>General</c:formatCode>
                <c:ptCount val="1"/>
                <c:pt idx="0">
                  <c:v>8.1149305051488856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80"/>
        <c:axId val="1673974512"/>
        <c:axId val="1673970704"/>
      </c:barChart>
      <c:catAx>
        <c:axId val="1673974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3970704"/>
        <c:crosses val="autoZero"/>
        <c:auto val="1"/>
        <c:lblAlgn val="ctr"/>
        <c:lblOffset val="100"/>
        <c:noMultiLvlLbl val="0"/>
      </c:catAx>
      <c:valAx>
        <c:axId val="16739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6739745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25802240528274756"/>
          <c:y val="0.87025400564301258"/>
          <c:w val="0.44089963126496884"/>
          <c:h val="0.10116455191785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223835</xdr:colOff>
      <xdr:row>1</xdr:row>
      <xdr:rowOff>152928</xdr:rowOff>
    </xdr:from>
    <xdr:to>
      <xdr:col>11</xdr:col>
      <xdr:colOff>592666</xdr:colOff>
      <xdr:row>11</xdr:row>
      <xdr:rowOff>179917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222250</xdr:colOff>
      <xdr:row>12</xdr:row>
      <xdr:rowOff>137584</xdr:rowOff>
    </xdr:from>
    <xdr:to>
      <xdr:col>11</xdr:col>
      <xdr:colOff>592665</xdr:colOff>
      <xdr:row>22</xdr:row>
      <xdr:rowOff>165784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158750</xdr:colOff>
      <xdr:row>24</xdr:row>
      <xdr:rowOff>158751</xdr:rowOff>
    </xdr:from>
    <xdr:to>
      <xdr:col>11</xdr:col>
      <xdr:colOff>529216</xdr:colOff>
      <xdr:row>34</xdr:row>
      <xdr:rowOff>186951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126999</xdr:colOff>
      <xdr:row>36</xdr:row>
      <xdr:rowOff>10583</xdr:rowOff>
    </xdr:from>
    <xdr:to>
      <xdr:col>11</xdr:col>
      <xdr:colOff>497465</xdr:colOff>
      <xdr:row>46</xdr:row>
      <xdr:rowOff>38783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zoomScale="60" zoomScaleNormal="60" workbookViewId="0">
      <selection activeCell="M12" sqref="M12"/>
    </sheetView>
  </sheetViews>
  <sheetFormatPr defaultRowHeight="15" x14ac:dyDescent="0.25"/>
  <cols>
    <col min="1" max="1" width="29.85546875" style="1" customWidth="1"/>
    <col min="2" max="3" width="12.85546875" style="1" customWidth="1"/>
    <col min="4" max="4" width="12.42578125" style="1" customWidth="1"/>
    <col min="5" max="5" width="14.5703125" style="1" customWidth="1"/>
    <col min="6" max="7" width="12.140625" style="1" customWidth="1"/>
    <col min="8" max="9" width="12.5703125" style="1" customWidth="1"/>
    <col min="10" max="10" width="14.5703125" style="1" customWidth="1"/>
    <col min="11" max="11" width="17" style="1" customWidth="1"/>
    <col min="12" max="12" width="18.7109375" style="1" customWidth="1"/>
    <col min="13" max="13" width="13.85546875" style="1" customWidth="1"/>
    <col min="14" max="14" width="13.140625" style="1" customWidth="1"/>
    <col min="15" max="15" width="17.140625" style="1" customWidth="1"/>
    <col min="16" max="17" width="18.140625" style="1" customWidth="1"/>
    <col min="18" max="19" width="12.5703125" style="1" customWidth="1"/>
    <col min="20" max="20" width="9.140625" style="1"/>
  </cols>
  <sheetData>
    <row r="1" spans="1:21" ht="15.75" thickBot="1" x14ac:dyDescent="0.3">
      <c r="A1" s="3" t="s">
        <v>59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</v>
      </c>
      <c r="G1" s="4" t="s">
        <v>53</v>
      </c>
      <c r="H1" s="4" t="s">
        <v>8</v>
      </c>
      <c r="I1" s="4" t="s">
        <v>54</v>
      </c>
      <c r="J1" s="6" t="s">
        <v>49</v>
      </c>
      <c r="K1" s="6" t="s">
        <v>50</v>
      </c>
      <c r="L1" s="4" t="s">
        <v>6</v>
      </c>
      <c r="M1" s="4" t="s">
        <v>5</v>
      </c>
      <c r="N1" s="6" t="s">
        <v>51</v>
      </c>
      <c r="O1" s="6" t="s">
        <v>52</v>
      </c>
      <c r="P1" s="4" t="s">
        <v>9</v>
      </c>
      <c r="Q1" s="4" t="s">
        <v>55</v>
      </c>
      <c r="R1" s="4" t="s">
        <v>10</v>
      </c>
      <c r="S1" s="4" t="s">
        <v>56</v>
      </c>
      <c r="T1" s="5" t="s">
        <v>11</v>
      </c>
    </row>
    <row r="2" spans="1:21" x14ac:dyDescent="0.25">
      <c r="A2" s="14" t="s">
        <v>20</v>
      </c>
      <c r="B2" s="12">
        <v>75.569999999999993</v>
      </c>
      <c r="C2" s="12">
        <v>85.02</v>
      </c>
      <c r="D2" s="12">
        <v>-3.4115669999999998</v>
      </c>
      <c r="E2" s="12">
        <v>5.6067600000000004</v>
      </c>
      <c r="F2" s="12">
        <v>0.156392</v>
      </c>
      <c r="G2" s="12">
        <f>1/F2</f>
        <v>6.3941889610721772</v>
      </c>
      <c r="H2" s="12">
        <v>0.16152</v>
      </c>
      <c r="I2" s="12">
        <f>1/H2</f>
        <v>6.1911837543338288</v>
      </c>
      <c r="J2" s="13">
        <f>$B$41/E2</f>
        <v>1.8370681106378726E-3</v>
      </c>
      <c r="K2" s="13">
        <f>D2*$B$41</f>
        <v>-3.5139140100000001E-2</v>
      </c>
      <c r="L2" s="12">
        <v>7.8782240000000003</v>
      </c>
      <c r="M2" s="12">
        <v>5.9208610000000004</v>
      </c>
      <c r="N2" s="13">
        <f>$B$41/L2</f>
        <v>1.3074012620103211E-3</v>
      </c>
      <c r="O2" s="13">
        <f>-M2*N2</f>
        <v>-7.7409411435876924E-3</v>
      </c>
      <c r="P2" s="12">
        <v>3.0499999999999999E-4</v>
      </c>
      <c r="Q2" s="12">
        <f>1/P2</f>
        <v>3278.688524590164</v>
      </c>
      <c r="R2" s="12">
        <v>2.9100000000000003E-4</v>
      </c>
      <c r="S2" s="12">
        <f>1/R2</f>
        <v>3436.4261168384878</v>
      </c>
      <c r="T2" s="12">
        <v>8.3400000000000002E-2</v>
      </c>
      <c r="U2" t="s">
        <v>31</v>
      </c>
    </row>
    <row r="3" spans="1:21" x14ac:dyDescent="0.25">
      <c r="A3" s="12" t="s">
        <v>14</v>
      </c>
      <c r="B3" s="12">
        <v>75.45</v>
      </c>
      <c r="C3" s="12">
        <v>83.02</v>
      </c>
      <c r="D3" s="12">
        <v>-3.7142149999999998</v>
      </c>
      <c r="E3" s="12">
        <v>5.6052759999999999</v>
      </c>
      <c r="F3" s="12">
        <v>0.15102099999999999</v>
      </c>
      <c r="G3" s="12">
        <f>1/F3</f>
        <v>6.6215956721250695</v>
      </c>
      <c r="H3" s="12">
        <v>0.115693</v>
      </c>
      <c r="I3" s="12">
        <f>1/H3</f>
        <v>8.6435652978140425</v>
      </c>
      <c r="J3" s="13">
        <f>$B$41/E3</f>
        <v>1.8375544754620468E-3</v>
      </c>
      <c r="K3" s="13">
        <f>D3*$B$41</f>
        <v>-3.8256414499999995E-2</v>
      </c>
      <c r="L3" s="12">
        <v>7.7146290000000004</v>
      </c>
      <c r="M3" s="12">
        <v>6.0501290000000001</v>
      </c>
      <c r="N3" s="13">
        <f>$B$41/L3</f>
        <v>1.3351257720883272E-3</v>
      </c>
      <c r="O3" s="13">
        <f>-M3*N3</f>
        <v>-8.07768315235898E-3</v>
      </c>
      <c r="P3" s="12">
        <v>3.3500000000000001E-4</v>
      </c>
      <c r="Q3" s="12">
        <f>1/P3</f>
        <v>2985.0746268656717</v>
      </c>
      <c r="R3" s="12">
        <v>3.2499999999999999E-4</v>
      </c>
      <c r="S3" s="12">
        <f>1/R3</f>
        <v>3076.9230769230771</v>
      </c>
      <c r="T3" s="12">
        <v>7.6600000000000001E-2</v>
      </c>
    </row>
    <row r="4" spans="1:21" x14ac:dyDescent="0.25">
      <c r="A4" s="12" t="s">
        <v>15</v>
      </c>
      <c r="B4" s="12">
        <v>75.599999999999994</v>
      </c>
      <c r="C4" s="12">
        <v>82.64</v>
      </c>
      <c r="D4" s="12">
        <v>-3.9383270000000001</v>
      </c>
      <c r="E4" s="12">
        <v>5.8343499999999997</v>
      </c>
      <c r="F4" s="12">
        <v>0.14516000000000001</v>
      </c>
      <c r="G4" s="12">
        <f>1/F4</f>
        <v>6.8889501240011013</v>
      </c>
      <c r="H4" s="12">
        <v>0.12219099999999999</v>
      </c>
      <c r="I4" s="12">
        <f>1/H4</f>
        <v>8.1839087985203491</v>
      </c>
      <c r="J4" s="13">
        <f>$B$41/E4</f>
        <v>1.7654066005639017E-3</v>
      </c>
      <c r="K4" s="13">
        <f>D4*$B$41</f>
        <v>-4.0564768100000002E-2</v>
      </c>
      <c r="L4" s="12">
        <v>8.5613480000000006</v>
      </c>
      <c r="M4" s="12">
        <v>7.037433</v>
      </c>
      <c r="N4" s="13">
        <f>$B$41/L4</f>
        <v>1.2030815707993647E-3</v>
      </c>
      <c r="O4" s="13">
        <f>-M4*N4</f>
        <v>-8.466605948035286E-3</v>
      </c>
      <c r="P4" s="12">
        <v>3.2499999999999999E-4</v>
      </c>
      <c r="Q4" s="12">
        <f>1/P4</f>
        <v>3076.9230769230771</v>
      </c>
      <c r="R4" s="12">
        <v>3.28E-4</v>
      </c>
      <c r="S4" s="12">
        <f>1/R4</f>
        <v>3048.7804878048778</v>
      </c>
      <c r="T4" s="12">
        <v>8.0199999999999994E-2</v>
      </c>
    </row>
    <row r="5" spans="1:21" x14ac:dyDescent="0.25">
      <c r="A5" s="12" t="s">
        <v>18</v>
      </c>
      <c r="B5" s="12">
        <v>74.17</v>
      </c>
      <c r="C5" s="12">
        <v>81.39</v>
      </c>
      <c r="D5" s="12">
        <v>-3.970256</v>
      </c>
      <c r="E5" s="12">
        <v>5.6750350000000003</v>
      </c>
      <c r="F5" s="12">
        <v>0.209928</v>
      </c>
      <c r="G5" s="12">
        <f>1/F5</f>
        <v>4.763537974924736</v>
      </c>
      <c r="H5" s="12">
        <v>0.155025</v>
      </c>
      <c r="I5" s="12">
        <f>1/H5</f>
        <v>6.450572488308338</v>
      </c>
      <c r="J5" s="13">
        <f>$B$41/E5</f>
        <v>1.8149667799405643E-3</v>
      </c>
      <c r="K5" s="13">
        <f>D5*$B$41</f>
        <v>-4.0893636800000001E-2</v>
      </c>
      <c r="L5" s="12">
        <v>7.9728870000000001</v>
      </c>
      <c r="M5" s="12">
        <v>6.5522679999999998</v>
      </c>
      <c r="N5" s="13">
        <f>$B$41/L5</f>
        <v>1.2918783371694594E-3</v>
      </c>
      <c r="O5" s="13">
        <f>-M5*N5</f>
        <v>-8.4647330885286587E-3</v>
      </c>
      <c r="P5" s="12">
        <v>3.7599999999999998E-4</v>
      </c>
      <c r="Q5" s="12">
        <f>1/P5</f>
        <v>2659.5744680851067</v>
      </c>
      <c r="R5" s="12">
        <v>3.8499999999999998E-4</v>
      </c>
      <c r="S5" s="12">
        <f>1/R5</f>
        <v>2597.4025974025976</v>
      </c>
      <c r="T5" s="12">
        <v>7.7299999999999994E-2</v>
      </c>
    </row>
    <row r="6" spans="1:21" x14ac:dyDescent="0.25">
      <c r="A6" s="12" t="s">
        <v>12</v>
      </c>
      <c r="B6" s="12">
        <v>68.150000000000006</v>
      </c>
      <c r="C6" s="12">
        <v>79.23</v>
      </c>
      <c r="D6" s="12">
        <v>-3.7621250000000002</v>
      </c>
      <c r="E6" s="12">
        <v>5.8279430000000003</v>
      </c>
      <c r="F6" s="12">
        <v>0.208125</v>
      </c>
      <c r="G6" s="12">
        <f>1/F6</f>
        <v>4.8048048048048049</v>
      </c>
      <c r="H6" s="12">
        <v>0.16924500000000001</v>
      </c>
      <c r="I6" s="12">
        <f>1/H6</f>
        <v>5.9085940500457914</v>
      </c>
      <c r="J6" s="13">
        <f>$B$41/E6</f>
        <v>1.7673474157176897E-3</v>
      </c>
      <c r="K6" s="13">
        <f>D6*$B$41</f>
        <v>-3.8749887500000003E-2</v>
      </c>
      <c r="L6" s="12">
        <v>8.4443230000000007</v>
      </c>
      <c r="M6" s="12">
        <v>6.6022759999999998</v>
      </c>
      <c r="N6" s="13">
        <f>$B$41/L6</f>
        <v>1.2197543840992344E-3</v>
      </c>
      <c r="O6" s="13">
        <f>-M6*N6</f>
        <v>-8.0531550960331565E-3</v>
      </c>
      <c r="P6" s="12">
        <v>3.97E-4</v>
      </c>
      <c r="Q6" s="12">
        <f>1/P6</f>
        <v>2518.8916876574308</v>
      </c>
      <c r="R6" s="12">
        <v>3.9800000000000002E-4</v>
      </c>
      <c r="S6" s="12">
        <f>1/R6</f>
        <v>2512.5628140703516</v>
      </c>
      <c r="T6" s="12">
        <v>8.3699999999999997E-2</v>
      </c>
    </row>
    <row r="7" spans="1:21" x14ac:dyDescent="0.25">
      <c r="A7" s="12" t="s">
        <v>17</v>
      </c>
      <c r="B7" s="12">
        <v>63.42</v>
      </c>
      <c r="C7" s="12">
        <v>76.73</v>
      </c>
      <c r="D7" s="12">
        <v>-4.0969139999999999</v>
      </c>
      <c r="E7" s="12">
        <v>5.7514580000000004</v>
      </c>
      <c r="F7" s="12">
        <v>0.30037599999999998</v>
      </c>
      <c r="G7" s="12">
        <f>1/F7</f>
        <v>3.3291607851492797</v>
      </c>
      <c r="H7" s="12">
        <v>0.171379</v>
      </c>
      <c r="I7" s="12">
        <f>1/H7</f>
        <v>5.8350206267979159</v>
      </c>
      <c r="J7" s="13">
        <f>$B$41/E7</f>
        <v>1.7908502504930053E-3</v>
      </c>
      <c r="K7" s="13">
        <f>D7*$B$41</f>
        <v>-4.21982142E-2</v>
      </c>
      <c r="L7" s="12">
        <v>9.2786390000000001</v>
      </c>
      <c r="M7" s="12">
        <v>7.97844</v>
      </c>
      <c r="N7" s="13">
        <f>$B$41/L7</f>
        <v>1.1100765963628933E-3</v>
      </c>
      <c r="O7" s="13">
        <f>-M7*N7</f>
        <v>-8.8566795194855632E-3</v>
      </c>
      <c r="P7" s="12">
        <v>4.4499999999999997E-4</v>
      </c>
      <c r="Q7" s="12">
        <f>1/P7</f>
        <v>2247.1910112359551</v>
      </c>
      <c r="R7" s="12">
        <v>4.9600000000000002E-4</v>
      </c>
      <c r="S7" s="12">
        <f>1/R7</f>
        <v>2016.1290322580644</v>
      </c>
      <c r="T7" s="12">
        <v>9.5399999999999999E-2</v>
      </c>
    </row>
    <row r="8" spans="1:21" x14ac:dyDescent="0.25">
      <c r="A8" s="12" t="s">
        <v>16</v>
      </c>
      <c r="B8" s="12">
        <v>61.97</v>
      </c>
      <c r="C8" s="12">
        <v>75.59</v>
      </c>
      <c r="D8" s="12">
        <v>-3.9460389999999999</v>
      </c>
      <c r="E8" s="12">
        <v>5.8221639999999999</v>
      </c>
      <c r="F8" s="12">
        <v>0.292018</v>
      </c>
      <c r="G8" s="12">
        <f>1/F8</f>
        <v>3.4244464382332596</v>
      </c>
      <c r="H8" s="12">
        <v>0.20019700000000001</v>
      </c>
      <c r="I8" s="12">
        <f>1/H8</f>
        <v>4.9950798463513433</v>
      </c>
      <c r="J8" s="13">
        <f>$B$41/E8</f>
        <v>1.7691016604822537E-3</v>
      </c>
      <c r="K8" s="13">
        <f>D8*$B$41</f>
        <v>-4.06442017E-2</v>
      </c>
      <c r="L8" s="12">
        <v>8.9973399999999994</v>
      </c>
      <c r="M8" s="12">
        <v>7.4341900000000001</v>
      </c>
      <c r="N8" s="13">
        <f>$B$41/L8</f>
        <v>1.144782791358335E-3</v>
      </c>
      <c r="O8" s="13">
        <f>-M8*N8</f>
        <v>-8.5105327796882197E-3</v>
      </c>
      <c r="P8" s="12">
        <v>4.5600000000000003E-4</v>
      </c>
      <c r="Q8" s="12">
        <f>1/P8</f>
        <v>2192.9824561403507</v>
      </c>
      <c r="R8" s="12">
        <v>5.0000000000000001E-4</v>
      </c>
      <c r="S8" s="12">
        <f>1/R8</f>
        <v>2000</v>
      </c>
      <c r="T8" s="12">
        <v>8.9700000000000002E-2</v>
      </c>
    </row>
    <row r="9" spans="1:21" x14ac:dyDescent="0.25">
      <c r="A9" s="12" t="s">
        <v>13</v>
      </c>
      <c r="B9" s="12">
        <v>67.11</v>
      </c>
      <c r="C9" s="12">
        <v>75.540000000000006</v>
      </c>
      <c r="D9" s="12">
        <v>-4.34938</v>
      </c>
      <c r="E9" s="12">
        <v>5.6861790000000001</v>
      </c>
      <c r="F9" s="12">
        <v>0.28787299999999999</v>
      </c>
      <c r="G9" s="12">
        <f>1/F9</f>
        <v>3.4737540512656624</v>
      </c>
      <c r="H9" s="12">
        <v>0.19486800000000001</v>
      </c>
      <c r="I9" s="12">
        <f>1/H9</f>
        <v>5.1316788800624007</v>
      </c>
      <c r="J9" s="13">
        <f>$B$41/E9</f>
        <v>1.8114097357821483E-3</v>
      </c>
      <c r="K9" s="13">
        <f>D9*$B$41</f>
        <v>-4.4798614E-2</v>
      </c>
      <c r="L9" s="12">
        <v>8.6843859999999999</v>
      </c>
      <c r="M9" s="12">
        <v>7.7598830000000003</v>
      </c>
      <c r="N9" s="13">
        <f>$B$41/L9</f>
        <v>1.1860366409323583E-3</v>
      </c>
      <c r="O9" s="13">
        <f>-M9*N9</f>
        <v>-9.2035055673481119E-3</v>
      </c>
      <c r="P9" s="12">
        <v>5.1099999999999995E-4</v>
      </c>
      <c r="Q9" s="12">
        <f>1/P9</f>
        <v>1956.9471624266146</v>
      </c>
      <c r="R9" s="12">
        <v>5.7399999999999997E-4</v>
      </c>
      <c r="S9" s="12">
        <f>1/R9</f>
        <v>1742.1602787456447</v>
      </c>
      <c r="T9" s="12">
        <v>9.01E-2</v>
      </c>
    </row>
    <row r="10" spans="1:21" x14ac:dyDescent="0.25">
      <c r="A10" s="12" t="s">
        <v>19</v>
      </c>
      <c r="B10" s="12">
        <v>62.93</v>
      </c>
      <c r="C10" s="12">
        <v>73.680000000000007</v>
      </c>
      <c r="D10" s="12">
        <v>-3.8314659999999998</v>
      </c>
      <c r="E10" s="12">
        <v>5.4851299999999998</v>
      </c>
      <c r="F10" s="12">
        <v>0.38018999999999997</v>
      </c>
      <c r="G10" s="12">
        <f>1/F10</f>
        <v>2.6302638154606908</v>
      </c>
      <c r="H10" s="12">
        <v>0.34822999999999998</v>
      </c>
      <c r="I10" s="12">
        <f>1/H10</f>
        <v>2.8716652786951156</v>
      </c>
      <c r="J10" s="13">
        <f>$B$41/E10</f>
        <v>1.8778041723714843E-3</v>
      </c>
      <c r="K10" s="13">
        <f>D10*$B$41</f>
        <v>-3.9464099799999999E-2</v>
      </c>
      <c r="L10" s="12">
        <v>7.8189900000000003</v>
      </c>
      <c r="M10" s="12">
        <v>6.3025460000000004</v>
      </c>
      <c r="N10" s="13">
        <f>$B$41/L10</f>
        <v>1.317305687819015E-3</v>
      </c>
      <c r="O10" s="13">
        <f>-M10*N10</f>
        <v>-8.3023796935409819E-3</v>
      </c>
      <c r="P10" s="12">
        <v>5.9400000000000002E-4</v>
      </c>
      <c r="Q10" s="12">
        <f>1/P10</f>
        <v>1683.5016835016834</v>
      </c>
      <c r="R10" s="12">
        <v>6.2500000000000001E-4</v>
      </c>
      <c r="S10" s="12">
        <f>1/R10</f>
        <v>1600</v>
      </c>
      <c r="T10" s="12">
        <v>8.4199999999999997E-2</v>
      </c>
      <c r="U10" t="s">
        <v>21</v>
      </c>
    </row>
    <row r="11" spans="1:21" ht="15.75" thickBot="1" x14ac:dyDescent="0.3">
      <c r="A11" s="12" t="s">
        <v>0</v>
      </c>
      <c r="B11" s="12">
        <v>53.89</v>
      </c>
      <c r="C11" s="12">
        <v>70.3</v>
      </c>
      <c r="D11" s="27">
        <v>-4.5358999999999998</v>
      </c>
      <c r="E11" s="27">
        <v>5.0307550000000001</v>
      </c>
      <c r="F11" s="12">
        <v>0.49456499999999998</v>
      </c>
      <c r="G11" s="12">
        <f>1/F11</f>
        <v>2.0219789107599611</v>
      </c>
      <c r="H11" s="12">
        <v>0.24485699999999999</v>
      </c>
      <c r="I11" s="12">
        <f>1/H11</f>
        <v>4.0840163850737374</v>
      </c>
      <c r="J11" s="13">
        <f>$B$41/E11</f>
        <v>2.0474064032138316E-3</v>
      </c>
      <c r="K11" s="26">
        <f>D11*$B$41</f>
        <v>-4.6719770000000001E-2</v>
      </c>
      <c r="L11" s="27">
        <v>9.3535620000000002</v>
      </c>
      <c r="M11" s="27">
        <v>9.2000779999999995</v>
      </c>
      <c r="N11" s="13">
        <f>$B$41/L11</f>
        <v>1.101184767899117E-3</v>
      </c>
      <c r="O11" s="13">
        <f>-M11*N11</f>
        <v>-1.0130985757083771E-2</v>
      </c>
      <c r="P11" s="12">
        <v>8.4099999999999995E-4</v>
      </c>
      <c r="Q11" s="12">
        <f>1/P11</f>
        <v>1189.0606420927468</v>
      </c>
      <c r="R11" s="12">
        <v>1.0640000000000001E-3</v>
      </c>
      <c r="S11" s="12">
        <f>1/R11</f>
        <v>939.84962406015029</v>
      </c>
      <c r="T11" s="12">
        <v>0.14000000000000001</v>
      </c>
      <c r="U11" t="s">
        <v>22</v>
      </c>
    </row>
    <row r="12" spans="1:21" x14ac:dyDescent="0.25">
      <c r="A12" s="10"/>
      <c r="B12" s="8">
        <f>AVERAGE(B2:B11)</f>
        <v>67.825999999999993</v>
      </c>
      <c r="C12" s="2">
        <f>AVERAGE(C2:C11)</f>
        <v>78.313999999999993</v>
      </c>
      <c r="D12" s="34" t="s">
        <v>57</v>
      </c>
      <c r="E12" s="30">
        <f>SUMPRODUCT(D2:D11,G2:G11)/G12</f>
        <v>-3.878866606879992</v>
      </c>
      <c r="F12" s="31">
        <f>SUMPRODUCT(E2:E11,I2:I11)/I12</f>
        <v>5.6620505165081383</v>
      </c>
      <c r="G12" s="10">
        <f>SUM(G2:G11)</f>
        <v>44.352681537796748</v>
      </c>
      <c r="H12" s="10"/>
      <c r="I12" s="10">
        <f>SUM(I2:I11)</f>
        <v>58.295285406002868</v>
      </c>
      <c r="J12" s="11"/>
      <c r="K12" s="29" t="s">
        <v>57</v>
      </c>
      <c r="L12" s="30">
        <f>SUMPRODUCT(L2:L11,Q2:Q11)/Q12</f>
        <v>8.3879020027412672</v>
      </c>
      <c r="M12" s="31">
        <f>SUMPRODUCT(M2:M11,S2:S11)/S12</f>
        <v>6.8449085072131055</v>
      </c>
      <c r="N12" s="11"/>
      <c r="O12" s="11"/>
      <c r="P12" s="10"/>
      <c r="Q12" s="10">
        <f>SUM(Q2:Q11)</f>
        <v>23788.835339518802</v>
      </c>
      <c r="R12" s="10"/>
      <c r="S12" s="10">
        <f>SUM(S2:S11)</f>
        <v>22970.234028103248</v>
      </c>
      <c r="T12" s="8">
        <f>AVERAGE(T2:T11)</f>
        <v>9.0060000000000001E-2</v>
      </c>
    </row>
    <row r="13" spans="1:21" ht="15.75" thickBot="1" x14ac:dyDescent="0.3">
      <c r="D13" s="35" t="s">
        <v>58</v>
      </c>
      <c r="E13" s="32">
        <f>SQRT(1/G12)</f>
        <v>0.15015509010320843</v>
      </c>
      <c r="F13" s="33">
        <f>SQRT(1/I12)</f>
        <v>0.13097345483880815</v>
      </c>
      <c r="J13" s="7"/>
      <c r="K13" s="28" t="s">
        <v>58</v>
      </c>
      <c r="L13" s="32">
        <f>SQRT(1/Q12)</f>
        <v>6.4835581434331503E-3</v>
      </c>
      <c r="M13" s="33">
        <f>SQRT(1/S12)</f>
        <v>6.5980756408823456E-3</v>
      </c>
      <c r="N13" s="7"/>
      <c r="O13" s="7"/>
    </row>
    <row r="14" spans="1:21" ht="15.75" thickBot="1" x14ac:dyDescent="0.3">
      <c r="D14" s="37"/>
      <c r="E14" s="37"/>
      <c r="F14" s="37"/>
      <c r="J14" s="7"/>
      <c r="K14" s="38"/>
      <c r="L14" s="37"/>
      <c r="M14" s="37"/>
      <c r="N14" s="7"/>
      <c r="O14" s="7"/>
    </row>
    <row r="15" spans="1:21" ht="15.75" thickBot="1" x14ac:dyDescent="0.3">
      <c r="A15" s="3" t="s">
        <v>60</v>
      </c>
      <c r="B15" s="4" t="s">
        <v>1</v>
      </c>
      <c r="C15" s="4" t="s">
        <v>2</v>
      </c>
      <c r="D15" s="4" t="s">
        <v>3</v>
      </c>
      <c r="E15" s="4" t="s">
        <v>4</v>
      </c>
      <c r="F15" s="4" t="s">
        <v>7</v>
      </c>
      <c r="G15" s="4" t="s">
        <v>53</v>
      </c>
      <c r="H15" s="4" t="s">
        <v>8</v>
      </c>
      <c r="I15" s="4" t="s">
        <v>54</v>
      </c>
      <c r="J15" s="6" t="s">
        <v>49</v>
      </c>
      <c r="K15" s="6" t="s">
        <v>50</v>
      </c>
      <c r="L15" s="4" t="s">
        <v>6</v>
      </c>
      <c r="M15" s="4" t="s">
        <v>5</v>
      </c>
      <c r="N15" s="6" t="s">
        <v>51</v>
      </c>
      <c r="O15" s="6" t="s">
        <v>52</v>
      </c>
      <c r="P15" s="4" t="s">
        <v>9</v>
      </c>
      <c r="Q15" s="4" t="s">
        <v>55</v>
      </c>
      <c r="R15" s="4" t="s">
        <v>10</v>
      </c>
      <c r="S15" s="4" t="s">
        <v>56</v>
      </c>
      <c r="T15" s="5" t="s">
        <v>11</v>
      </c>
    </row>
    <row r="16" spans="1:21" ht="15.75" thickBot="1" x14ac:dyDescent="0.3">
      <c r="A16" s="15" t="s">
        <v>25</v>
      </c>
      <c r="B16" s="16">
        <v>82.15</v>
      </c>
      <c r="C16" s="16">
        <v>86.69</v>
      </c>
      <c r="D16" s="16">
        <v>-3.4144670000000001</v>
      </c>
      <c r="E16" s="16">
        <v>5.3488629999999997</v>
      </c>
      <c r="F16" s="16">
        <v>7.6746999999999996E-2</v>
      </c>
      <c r="G16" s="16">
        <f>1/F16</f>
        <v>13.02982527004313</v>
      </c>
      <c r="H16" s="16">
        <v>7.0391999999999996E-2</v>
      </c>
      <c r="I16" s="12">
        <f>1/H16</f>
        <v>14.206159790885328</v>
      </c>
      <c r="J16" s="17">
        <f>$B$41/E16</f>
        <v>1.9256428889653746E-3</v>
      </c>
      <c r="K16" s="17">
        <f>D16*$B$41</f>
        <v>-3.5169010100000002E-2</v>
      </c>
      <c r="L16" s="16">
        <v>6.9849550000000002</v>
      </c>
      <c r="M16" s="16">
        <v>5.2524959999999998</v>
      </c>
      <c r="N16" s="17">
        <f>$B$41/L16</f>
        <v>1.4745979036371744E-3</v>
      </c>
      <c r="O16" s="17">
        <f>-M16*N16</f>
        <v>-7.7453195904626437E-3</v>
      </c>
      <c r="P16" s="16">
        <v>2.1000000000000001E-4</v>
      </c>
      <c r="Q16" s="16">
        <f>1/P16</f>
        <v>4761.9047619047615</v>
      </c>
      <c r="R16" s="16">
        <v>1.92E-4</v>
      </c>
      <c r="S16" s="25">
        <f>1/R16</f>
        <v>5208.333333333333</v>
      </c>
      <c r="T16" s="18">
        <v>6.7400000000000002E-2</v>
      </c>
    </row>
    <row r="17" spans="1:21" ht="15.75" thickBot="1" x14ac:dyDescent="0.3">
      <c r="A17" s="19" t="s">
        <v>23</v>
      </c>
      <c r="B17" s="12">
        <v>79.900000000000006</v>
      </c>
      <c r="C17" s="12">
        <v>84.73</v>
      </c>
      <c r="D17" s="12">
        <v>-3.600921</v>
      </c>
      <c r="E17" s="12">
        <v>5.413748</v>
      </c>
      <c r="F17" s="12">
        <v>0.11065</v>
      </c>
      <c r="G17" s="16">
        <f>1/F17</f>
        <v>9.0375056484410301</v>
      </c>
      <c r="H17" s="12">
        <v>0.10102899999999999</v>
      </c>
      <c r="I17" s="12">
        <f>1/H17</f>
        <v>9.8981480564986288</v>
      </c>
      <c r="J17" s="13">
        <f>$B$41/E17</f>
        <v>1.9025636213580684E-3</v>
      </c>
      <c r="K17" s="13">
        <f>D17*$B$41</f>
        <v>-3.7089486300000002E-2</v>
      </c>
      <c r="L17" s="12">
        <v>6.9179209999999998</v>
      </c>
      <c r="M17" s="12">
        <v>5.2807789999999999</v>
      </c>
      <c r="N17" s="13">
        <f>$B$41/L17</f>
        <v>1.488886617814803E-3</v>
      </c>
      <c r="O17" s="13">
        <f>-M17*N17</f>
        <v>-7.8624811847374382E-3</v>
      </c>
      <c r="P17" s="12">
        <v>2.5300000000000002E-4</v>
      </c>
      <c r="Q17" s="16">
        <f>1/P17</f>
        <v>3952.569169960474</v>
      </c>
      <c r="R17" s="12">
        <v>2.3599999999999999E-4</v>
      </c>
      <c r="S17" s="25">
        <f>1/R17</f>
        <v>4237.2881355932204</v>
      </c>
      <c r="T17" s="20">
        <v>6.5500000000000003E-2</v>
      </c>
    </row>
    <row r="18" spans="1:21" ht="15.75" thickBot="1" x14ac:dyDescent="0.3">
      <c r="A18" s="19" t="s">
        <v>30</v>
      </c>
      <c r="B18" s="12">
        <v>80.12</v>
      </c>
      <c r="C18" s="12">
        <v>84.66</v>
      </c>
      <c r="D18" s="12">
        <v>-3.6906910000000002</v>
      </c>
      <c r="E18" s="12">
        <v>5.3041200000000002</v>
      </c>
      <c r="F18" s="12">
        <v>0.117627</v>
      </c>
      <c r="G18" s="16">
        <f>1/F18</f>
        <v>8.5014494971392622</v>
      </c>
      <c r="H18" s="12">
        <v>0.100815</v>
      </c>
      <c r="I18" s="12">
        <f>1/H18</f>
        <v>9.9191588553290675</v>
      </c>
      <c r="J18" s="13">
        <f>$B$41/E18</f>
        <v>1.9418866843133261E-3</v>
      </c>
      <c r="K18" s="13">
        <f>D18*$B$41</f>
        <v>-3.8014117300000004E-2</v>
      </c>
      <c r="L18" s="12">
        <v>7.3118020000000001</v>
      </c>
      <c r="M18" s="12">
        <v>6.0085860000000002</v>
      </c>
      <c r="N18" s="13">
        <f>$B$41/L18</f>
        <v>1.4086814714074588E-3</v>
      </c>
      <c r="O18" s="13">
        <f>-M18*N18</f>
        <v>-8.4641837675582584E-3</v>
      </c>
      <c r="P18" s="12">
        <v>2.6200000000000003E-4</v>
      </c>
      <c r="Q18" s="16">
        <f>1/P18</f>
        <v>3816.7938931297708</v>
      </c>
      <c r="R18" s="12">
        <v>2.61E-4</v>
      </c>
      <c r="S18" s="25">
        <f>1/R18</f>
        <v>3831.4176245210729</v>
      </c>
      <c r="T18" s="20">
        <v>7.1999999999999995E-2</v>
      </c>
    </row>
    <row r="19" spans="1:21" ht="15.75" thickBot="1" x14ac:dyDescent="0.3">
      <c r="A19" s="19" t="s">
        <v>29</v>
      </c>
      <c r="B19" s="12">
        <v>73.91</v>
      </c>
      <c r="C19" s="12">
        <v>81.61</v>
      </c>
      <c r="D19" s="12">
        <v>-3.94103</v>
      </c>
      <c r="E19" s="12">
        <v>5.4393779999999996</v>
      </c>
      <c r="F19" s="12">
        <v>0.21015200000000001</v>
      </c>
      <c r="G19" s="16">
        <f>1/F19</f>
        <v>4.7584605428451789</v>
      </c>
      <c r="H19" s="12">
        <v>0.169706</v>
      </c>
      <c r="I19" s="12">
        <f>1/H19</f>
        <v>5.8925435753597402</v>
      </c>
      <c r="J19" s="13">
        <f>$B$41/E19</f>
        <v>1.8935988636936062E-3</v>
      </c>
      <c r="K19" s="13">
        <f>D19*$B$41</f>
        <v>-4.0592609000000002E-2</v>
      </c>
      <c r="L19" s="12">
        <v>7.7796770000000004</v>
      </c>
      <c r="M19" s="12">
        <v>6.4942840000000004</v>
      </c>
      <c r="N19" s="13">
        <f>$B$41/L19</f>
        <v>1.3239624215761142E-3</v>
      </c>
      <c r="O19" s="13">
        <f>-M19*N19</f>
        <v>-8.5981879710430135E-3</v>
      </c>
      <c r="P19" s="12">
        <v>3.4699999999999998E-4</v>
      </c>
      <c r="Q19" s="16">
        <f>1/P19</f>
        <v>2881.8443804034582</v>
      </c>
      <c r="R19" s="12">
        <v>3.5599999999999998E-4</v>
      </c>
      <c r="S19" s="25">
        <f>1/R19</f>
        <v>2808.9887640449438</v>
      </c>
      <c r="T19" s="20">
        <v>8.3299999999999999E-2</v>
      </c>
    </row>
    <row r="20" spans="1:21" ht="15.75" thickBot="1" x14ac:dyDescent="0.3">
      <c r="A20" s="19" t="s">
        <v>26</v>
      </c>
      <c r="B20" s="12">
        <v>73.05</v>
      </c>
      <c r="C20" s="12">
        <v>80.75</v>
      </c>
      <c r="D20" s="12">
        <v>-3.953357</v>
      </c>
      <c r="E20" s="12">
        <v>5.2805200000000001</v>
      </c>
      <c r="F20" s="12">
        <v>0.18825500000000001</v>
      </c>
      <c r="G20" s="16">
        <f>1/F20</f>
        <v>5.3119439058723534</v>
      </c>
      <c r="H20" s="12">
        <v>0.14266400000000001</v>
      </c>
      <c r="I20" s="12">
        <f>1/H20</f>
        <v>7.0094768126507034</v>
      </c>
      <c r="J20" s="13">
        <f>$B$41/E20</f>
        <v>1.9505654746123488E-3</v>
      </c>
      <c r="K20" s="13">
        <f>D20*$B$41</f>
        <v>-4.0719577100000001E-2</v>
      </c>
      <c r="L20" s="12">
        <v>7.6848140000000003</v>
      </c>
      <c r="M20" s="12">
        <v>6.6029090000000004</v>
      </c>
      <c r="N20" s="13">
        <f>$B$41/L20</f>
        <v>1.3403056990058575E-3</v>
      </c>
      <c r="O20" s="13">
        <f>-M20*N20</f>
        <v>-8.8499165627170685E-3</v>
      </c>
      <c r="P20" s="12">
        <v>3.3100000000000002E-4</v>
      </c>
      <c r="Q20" s="16">
        <f>1/P20</f>
        <v>3021.1480362537764</v>
      </c>
      <c r="R20" s="12">
        <v>3.4699999999999998E-4</v>
      </c>
      <c r="S20" s="25">
        <f>1/R20</f>
        <v>2881.8443804034582</v>
      </c>
      <c r="T20" s="20">
        <v>8.7300000000000003E-2</v>
      </c>
      <c r="U20" t="s">
        <v>32</v>
      </c>
    </row>
    <row r="21" spans="1:21" ht="15.75" thickBot="1" x14ac:dyDescent="0.3">
      <c r="A21" s="19" t="s">
        <v>28</v>
      </c>
      <c r="B21" s="12">
        <v>71.3</v>
      </c>
      <c r="C21" s="12">
        <v>76.040000000000006</v>
      </c>
      <c r="D21" s="12">
        <v>-4.7928680000000004</v>
      </c>
      <c r="E21" s="12">
        <v>5.5999040000000004</v>
      </c>
      <c r="F21" s="12">
        <v>0.35119299999999998</v>
      </c>
      <c r="G21" s="16">
        <f>1/F21</f>
        <v>2.8474371641803797</v>
      </c>
      <c r="H21" s="12">
        <v>0.252189</v>
      </c>
      <c r="I21" s="12">
        <f>1/H21</f>
        <v>3.9652800082477824</v>
      </c>
      <c r="J21" s="13">
        <f>$B$41/E21</f>
        <v>1.8393172454384931E-3</v>
      </c>
      <c r="K21" s="13">
        <f>D21*$B$41</f>
        <v>-4.9366540400000006E-2</v>
      </c>
      <c r="L21" s="12">
        <v>7.6077680000000001</v>
      </c>
      <c r="M21" s="12">
        <v>7.0448940000000002</v>
      </c>
      <c r="N21" s="13">
        <f>$B$41/L21</f>
        <v>1.3538793506847212E-3</v>
      </c>
      <c r="O21" s="13">
        <f>-M21*N21</f>
        <v>-9.5379365143626882E-3</v>
      </c>
      <c r="P21" s="12">
        <v>4.8000000000000001E-4</v>
      </c>
      <c r="Q21" s="16">
        <f>1/P21</f>
        <v>2083.3333333333335</v>
      </c>
      <c r="R21" s="12">
        <v>5.44E-4</v>
      </c>
      <c r="S21" s="25">
        <f>1/R21</f>
        <v>1838.2352941176471</v>
      </c>
      <c r="T21" s="20">
        <v>6.5299999999999997E-2</v>
      </c>
      <c r="U21" t="s">
        <v>33</v>
      </c>
    </row>
    <row r="22" spans="1:21" ht="15.75" thickBot="1" x14ac:dyDescent="0.3">
      <c r="A22" s="19" t="s">
        <v>27</v>
      </c>
      <c r="B22" s="12">
        <v>68</v>
      </c>
      <c r="C22" s="12">
        <v>73.86</v>
      </c>
      <c r="D22" s="12">
        <v>-4.4913270000000001</v>
      </c>
      <c r="E22" s="12">
        <v>5.3102150000000004</v>
      </c>
      <c r="F22" s="12">
        <v>0.31247599999999998</v>
      </c>
      <c r="G22" s="16">
        <f>1/F22</f>
        <v>3.2002457788758178</v>
      </c>
      <c r="H22" s="12">
        <v>0.228185</v>
      </c>
      <c r="I22" s="12">
        <f>1/H22</f>
        <v>4.3824090102329247</v>
      </c>
      <c r="J22" s="13">
        <f>$B$41/E22</f>
        <v>1.9396578104653012E-3</v>
      </c>
      <c r="K22" s="13">
        <f>D22*$B$41</f>
        <v>-4.6260668099999999E-2</v>
      </c>
      <c r="L22" s="12">
        <v>7.212764</v>
      </c>
      <c r="M22" s="12">
        <v>6.592155</v>
      </c>
      <c r="N22" s="13">
        <f>$B$41/L22</f>
        <v>1.4280239863663916E-3</v>
      </c>
      <c r="O22" s="13">
        <f>-M22*N22</f>
        <v>-9.4137554618451396E-3</v>
      </c>
      <c r="P22" s="12">
        <v>4.6099999999999998E-4</v>
      </c>
      <c r="Q22" s="16">
        <f>1/P22</f>
        <v>2169.1973969631235</v>
      </c>
      <c r="R22" s="12">
        <v>5.2599999999999999E-4</v>
      </c>
      <c r="S22" s="25">
        <f>1/R22</f>
        <v>1901.1406844106464</v>
      </c>
      <c r="T22" s="20">
        <v>7.0599999999999996E-2</v>
      </c>
      <c r="U22" t="s">
        <v>34</v>
      </c>
    </row>
    <row r="23" spans="1:21" ht="15.75" thickBot="1" x14ac:dyDescent="0.3">
      <c r="A23" s="19" t="s">
        <v>24</v>
      </c>
      <c r="B23" s="12">
        <v>64.53</v>
      </c>
      <c r="C23" s="12">
        <v>72.819999999999993</v>
      </c>
      <c r="D23" s="12">
        <v>-4.0010389999999996</v>
      </c>
      <c r="E23" s="12">
        <v>5.3328009999999999</v>
      </c>
      <c r="F23" s="12">
        <v>0.25424799999999997</v>
      </c>
      <c r="G23" s="16">
        <f>1/F23</f>
        <v>3.9331676158711182</v>
      </c>
      <c r="H23" s="12">
        <v>0.154753</v>
      </c>
      <c r="I23" s="12">
        <f>1/H23</f>
        <v>6.4619102699139921</v>
      </c>
      <c r="J23" s="13">
        <f>$B$41/E23</f>
        <v>1.9314427821326917E-3</v>
      </c>
      <c r="K23" s="13">
        <f>D23*$B$41</f>
        <v>-4.1210701699999998E-2</v>
      </c>
      <c r="L23" s="12">
        <v>7.8191420000000003</v>
      </c>
      <c r="M23" s="12">
        <v>6.9114690000000003</v>
      </c>
      <c r="N23" s="13">
        <f>$B$41/L23</f>
        <v>1.3172800800906289E-3</v>
      </c>
      <c r="O23" s="13">
        <f>-M23*N23</f>
        <v>-9.1043404378638986E-3</v>
      </c>
      <c r="P23" s="12">
        <v>4.2900000000000002E-4</v>
      </c>
      <c r="Q23" s="16">
        <f>1/P23</f>
        <v>2331.0023310023307</v>
      </c>
      <c r="R23" s="12">
        <v>5.04E-4</v>
      </c>
      <c r="S23" s="25">
        <f>1/R23</f>
        <v>1984.1269841269841</v>
      </c>
      <c r="T23" s="20">
        <v>9.0200000000000002E-2</v>
      </c>
      <c r="U23" t="s">
        <v>35</v>
      </c>
    </row>
    <row r="24" spans="1:21" ht="15.75" thickBot="1" x14ac:dyDescent="0.3">
      <c r="A24" s="21" t="s">
        <v>36</v>
      </c>
      <c r="B24" s="22">
        <v>68.63</v>
      </c>
      <c r="C24" s="22">
        <v>68.64</v>
      </c>
      <c r="D24" s="22">
        <v>-4.4967230000000002</v>
      </c>
      <c r="E24" s="22">
        <v>5.3513289999999998</v>
      </c>
      <c r="F24" s="22">
        <v>0.302066</v>
      </c>
      <c r="G24" s="16">
        <f>1/F24</f>
        <v>3.3105347837889734</v>
      </c>
      <c r="H24" s="22">
        <v>0.20593</v>
      </c>
      <c r="I24" s="22">
        <f>1/H24</f>
        <v>4.8560190355946196</v>
      </c>
      <c r="J24" s="23">
        <f>$B$41/E24</f>
        <v>1.9247555140040915E-3</v>
      </c>
      <c r="K24" s="23">
        <f>D24*$B$41</f>
        <v>-4.6316246900000003E-2</v>
      </c>
      <c r="L24" s="22">
        <v>5.3191240000000004</v>
      </c>
      <c r="M24" s="22">
        <v>4.438377</v>
      </c>
      <c r="N24" s="23">
        <f>$B$41/L24</f>
        <v>1.9364090778857569E-3</v>
      </c>
      <c r="O24" s="23">
        <f>-M24*N24</f>
        <v>-8.5945135138793521E-3</v>
      </c>
      <c r="P24" s="22">
        <v>5.8699999999999996E-4</v>
      </c>
      <c r="Q24" s="16">
        <f>1/P24</f>
        <v>1703.5775127768316</v>
      </c>
      <c r="R24" s="22">
        <v>6.4000000000000005E-4</v>
      </c>
      <c r="S24" s="25">
        <f>1/R24</f>
        <v>1562.4999999999998</v>
      </c>
      <c r="T24" s="24">
        <v>0</v>
      </c>
    </row>
    <row r="25" spans="1:21" x14ac:dyDescent="0.25">
      <c r="B25" s="2">
        <f>AVERAGE(B16:B24)</f>
        <v>73.510000000000005</v>
      </c>
      <c r="C25" s="2">
        <f>AVERAGE(C16:C24)</f>
        <v>78.866666666666674</v>
      </c>
      <c r="D25" s="34" t="s">
        <v>57</v>
      </c>
      <c r="E25" s="30">
        <f>SUMPRODUCT(D15:D24,G15:G24)/G25</f>
        <v>-3.8346855350357947</v>
      </c>
      <c r="F25" s="31">
        <f>SUMPRODUCT(E15:E24,I15:I24)/I25</f>
        <v>5.3636848529946501</v>
      </c>
      <c r="G25" s="1">
        <f>SUM(G16:G24)</f>
        <v>53.930570207057244</v>
      </c>
      <c r="I25" s="1">
        <f>SUM(I16:I24)</f>
        <v>66.591105414712786</v>
      </c>
      <c r="J25" s="7"/>
      <c r="K25" s="29" t="s">
        <v>57</v>
      </c>
      <c r="L25" s="30">
        <f>SUMPRODUCT(L15:L24,Q15:Q24)/Q25</f>
        <v>7.2201788330632368</v>
      </c>
      <c r="M25" s="31">
        <f>SUMPRODUCT(M15:M24,S15:S24)/S25</f>
        <v>5.9479312429031195</v>
      </c>
      <c r="N25" s="7"/>
      <c r="O25" s="7"/>
      <c r="Q25" s="10">
        <f>SUM(Q16:Q24)</f>
        <v>26721.370815727856</v>
      </c>
      <c r="S25" s="1">
        <f>SUM(S16:S24)</f>
        <v>26253.875200551309</v>
      </c>
      <c r="T25" s="8">
        <f>AVERAGE(T15:T23)</f>
        <v>7.5199999999999989E-2</v>
      </c>
    </row>
    <row r="26" spans="1:21" ht="15.75" thickBot="1" x14ac:dyDescent="0.3">
      <c r="D26" s="35" t="s">
        <v>58</v>
      </c>
      <c r="E26" s="32">
        <f>SQRT(1/G25)</f>
        <v>0.1361703312545067</v>
      </c>
      <c r="F26" s="33">
        <f>SQRT(1/I25)</f>
        <v>0.12254395363756973</v>
      </c>
      <c r="J26" s="7"/>
      <c r="K26" s="28" t="s">
        <v>58</v>
      </c>
      <c r="L26" s="32">
        <f>SQRT(1/Q25)</f>
        <v>6.1174528831243798E-3</v>
      </c>
      <c r="M26" s="33">
        <f>SQRT(1/S25)</f>
        <v>6.1716784630709218E-3</v>
      </c>
      <c r="N26" s="7"/>
      <c r="O26" s="7"/>
    </row>
    <row r="27" spans="1:21" ht="15.75" thickBot="1" x14ac:dyDescent="0.3">
      <c r="D27" s="8"/>
      <c r="E27" s="8"/>
      <c r="F27" s="8"/>
      <c r="J27" s="7"/>
      <c r="K27" s="9"/>
      <c r="L27" s="8"/>
      <c r="M27" s="8"/>
      <c r="N27" s="7"/>
      <c r="O27" s="7"/>
    </row>
    <row r="28" spans="1:21" ht="15.75" thickBot="1" x14ac:dyDescent="0.3">
      <c r="A28" s="3" t="s">
        <v>61</v>
      </c>
      <c r="B28" s="4" t="s">
        <v>1</v>
      </c>
      <c r="C28" s="4" t="s">
        <v>2</v>
      </c>
      <c r="D28" s="4" t="s">
        <v>3</v>
      </c>
      <c r="E28" s="4" t="s">
        <v>4</v>
      </c>
      <c r="F28" s="4" t="s">
        <v>7</v>
      </c>
      <c r="G28" s="4" t="s">
        <v>53</v>
      </c>
      <c r="H28" s="4" t="s">
        <v>8</v>
      </c>
      <c r="I28" s="4" t="s">
        <v>54</v>
      </c>
      <c r="J28" s="6" t="s">
        <v>49</v>
      </c>
      <c r="K28" s="6" t="s">
        <v>50</v>
      </c>
      <c r="L28" s="4" t="s">
        <v>6</v>
      </c>
      <c r="M28" s="4" t="s">
        <v>5</v>
      </c>
      <c r="N28" s="6" t="s">
        <v>51</v>
      </c>
      <c r="O28" s="6" t="s">
        <v>52</v>
      </c>
      <c r="P28" s="4" t="s">
        <v>9</v>
      </c>
      <c r="Q28" s="4" t="s">
        <v>55</v>
      </c>
      <c r="R28" s="4" t="s">
        <v>10</v>
      </c>
      <c r="S28" s="4" t="s">
        <v>56</v>
      </c>
      <c r="T28" s="5" t="s">
        <v>11</v>
      </c>
    </row>
    <row r="29" spans="1:21" ht="15.75" thickBot="1" x14ac:dyDescent="0.3">
      <c r="A29" s="15" t="s">
        <v>37</v>
      </c>
      <c r="B29" s="16">
        <v>65.72</v>
      </c>
      <c r="C29" s="16">
        <v>80.510000000000005</v>
      </c>
      <c r="D29" s="16">
        <v>-3.7376040000000001</v>
      </c>
      <c r="E29" s="16">
        <v>6.5833339999999998</v>
      </c>
      <c r="F29" s="16">
        <v>0.68996599999999997</v>
      </c>
      <c r="G29" s="16">
        <f>1/F29</f>
        <v>1.4493467794065216</v>
      </c>
      <c r="H29" s="16">
        <v>1.0004820000000001</v>
      </c>
      <c r="I29" s="12">
        <f>1/H29</f>
        <v>0.9995182322120737</v>
      </c>
      <c r="J29" s="17">
        <f>$B$41/E29</f>
        <v>1.5645568035891845E-3</v>
      </c>
      <c r="K29" s="17">
        <f>D29*$B$41</f>
        <v>-3.8497321200000004E-2</v>
      </c>
      <c r="L29" s="16">
        <v>9.4913570000000007</v>
      </c>
      <c r="M29" s="16">
        <v>6.6093039999999998</v>
      </c>
      <c r="N29" s="17">
        <f>$B$41/L29</f>
        <v>1.0851978278764564E-3</v>
      </c>
      <c r="O29" s="17">
        <f>-M29*N29</f>
        <v>-7.1724023445751744E-3</v>
      </c>
      <c r="P29" s="16">
        <v>6.4499999999999996E-4</v>
      </c>
      <c r="Q29" s="16">
        <f>1/P29</f>
        <v>1550.3875968992249</v>
      </c>
      <c r="R29" s="16">
        <v>5.9199999999999997E-4</v>
      </c>
      <c r="S29" s="25">
        <f>1/R29</f>
        <v>1689.1891891891892</v>
      </c>
      <c r="T29" s="18">
        <v>7.7600000000000002E-2</v>
      </c>
    </row>
    <row r="30" spans="1:21" ht="15.75" thickBot="1" x14ac:dyDescent="0.3">
      <c r="A30" s="19" t="s">
        <v>38</v>
      </c>
      <c r="B30" s="12">
        <v>64.3</v>
      </c>
      <c r="C30" s="12">
        <v>80.39</v>
      </c>
      <c r="D30" s="12">
        <v>-3.3876050000000002</v>
      </c>
      <c r="E30" s="12">
        <v>6.5319440000000002</v>
      </c>
      <c r="F30" s="12">
        <v>0.32664799999999999</v>
      </c>
      <c r="G30" s="16">
        <f t="shared" ref="G30:G38" si="0">1/F30</f>
        <v>3.0613994269060272</v>
      </c>
      <c r="H30" s="12">
        <v>0.38941500000000001</v>
      </c>
      <c r="I30" s="12">
        <f t="shared" ref="I30:I38" si="1">1/H30</f>
        <v>2.5679544958463336</v>
      </c>
      <c r="J30" s="13">
        <f>$B$41/E30</f>
        <v>1.576865937613672E-3</v>
      </c>
      <c r="K30" s="13">
        <f>D30*$B$41</f>
        <v>-3.4892331500000005E-2</v>
      </c>
      <c r="L30" s="12">
        <v>9.8268109999999993</v>
      </c>
      <c r="M30" s="12">
        <v>6.9196920000000004</v>
      </c>
      <c r="N30" s="13">
        <f>$B$41/L30</f>
        <v>1.0481528544713031E-3</v>
      </c>
      <c r="O30" s="13">
        <f>-M30*N30</f>
        <v>-7.2528949218622404E-3</v>
      </c>
      <c r="P30" s="12">
        <v>6.2E-4</v>
      </c>
      <c r="Q30" s="16">
        <f t="shared" ref="Q30:Q38" si="2">1/P30</f>
        <v>1612.9032258064517</v>
      </c>
      <c r="R30" s="12">
        <v>6.2E-4</v>
      </c>
      <c r="S30" s="25">
        <f t="shared" ref="S30:S38" si="3">1/R30</f>
        <v>1612.9032258064517</v>
      </c>
      <c r="T30" s="20">
        <v>8.3000000000000004E-2</v>
      </c>
      <c r="U30" t="s">
        <v>47</v>
      </c>
    </row>
    <row r="31" spans="1:21" ht="15.75" thickBot="1" x14ac:dyDescent="0.3">
      <c r="A31" s="19" t="s">
        <v>39</v>
      </c>
      <c r="B31" s="12">
        <v>68.19</v>
      </c>
      <c r="C31" s="12">
        <v>80.28</v>
      </c>
      <c r="D31" s="12">
        <v>-3.9111349999999998</v>
      </c>
      <c r="E31" s="12">
        <v>6.5682739999999997</v>
      </c>
      <c r="F31" s="12">
        <v>0.40225899999999998</v>
      </c>
      <c r="G31" s="16">
        <f t="shared" si="0"/>
        <v>2.4859605378624221</v>
      </c>
      <c r="H31" s="12">
        <v>0.46753600000000001</v>
      </c>
      <c r="I31" s="12">
        <f t="shared" si="1"/>
        <v>2.1388727285171623</v>
      </c>
      <c r="J31" s="13">
        <f>$B$41/E31</f>
        <v>1.5681440816872135E-3</v>
      </c>
      <c r="K31" s="13">
        <f>D31*$B$41</f>
        <v>-4.0284690499999998E-2</v>
      </c>
      <c r="L31" s="12">
        <v>9.4146199999999993</v>
      </c>
      <c r="M31" s="12">
        <v>6.9562660000000003</v>
      </c>
      <c r="N31" s="13">
        <f>$B$41/L31</f>
        <v>1.0940430946761526E-3</v>
      </c>
      <c r="O31" s="13">
        <f>-M31*N31</f>
        <v>-7.610454782030502E-3</v>
      </c>
      <c r="P31" s="12">
        <v>6.3400000000000001E-4</v>
      </c>
      <c r="Q31" s="16">
        <f t="shared" si="2"/>
        <v>1577.2870662460568</v>
      </c>
      <c r="R31" s="12">
        <v>6.1600000000000001E-4</v>
      </c>
      <c r="S31" s="25">
        <f t="shared" si="3"/>
        <v>1623.3766233766235</v>
      </c>
      <c r="T31" s="20">
        <v>7.46E-2</v>
      </c>
    </row>
    <row r="32" spans="1:21" ht="15.75" thickBot="1" x14ac:dyDescent="0.3">
      <c r="A32" s="19" t="s">
        <v>40</v>
      </c>
      <c r="B32" s="12">
        <v>70.58</v>
      </c>
      <c r="C32" s="12">
        <v>79.97</v>
      </c>
      <c r="D32" s="12">
        <v>-4.1447450000000003</v>
      </c>
      <c r="E32" s="12">
        <v>5.9460610000000003</v>
      </c>
      <c r="F32" s="12">
        <v>0.42220999999999997</v>
      </c>
      <c r="G32" s="16">
        <f t="shared" si="0"/>
        <v>2.368489614173042</v>
      </c>
      <c r="H32" s="12">
        <v>0.41877199999999998</v>
      </c>
      <c r="I32" s="12">
        <f t="shared" si="1"/>
        <v>2.3879342458426067</v>
      </c>
      <c r="J32" s="13">
        <f>$B$41/E32</f>
        <v>1.7322392084440439E-3</v>
      </c>
      <c r="K32" s="13">
        <f>D32*$B$41</f>
        <v>-4.2690873500000004E-2</v>
      </c>
      <c r="L32" s="12">
        <v>9.2156319999999994</v>
      </c>
      <c r="M32" s="12">
        <v>7.7647919999999999</v>
      </c>
      <c r="N32" s="13">
        <f>$B$41/L32</f>
        <v>1.117666156808345E-3</v>
      </c>
      <c r="O32" s="13">
        <f>-M32*N32</f>
        <v>-8.6784452330561819E-3</v>
      </c>
      <c r="P32" s="12">
        <v>6.0099999999999997E-4</v>
      </c>
      <c r="Q32" s="16">
        <f t="shared" si="2"/>
        <v>1663.893510815308</v>
      </c>
      <c r="R32" s="12">
        <v>6.2799999999999998E-4</v>
      </c>
      <c r="S32" s="25">
        <f t="shared" si="3"/>
        <v>1592.3566878980891</v>
      </c>
      <c r="T32" s="20">
        <v>8.5999999999999993E-2</v>
      </c>
    </row>
    <row r="33" spans="1:20" ht="15.75" thickBot="1" x14ac:dyDescent="0.3">
      <c r="A33" s="19" t="s">
        <v>41</v>
      </c>
      <c r="B33" s="12">
        <v>73.569999999999993</v>
      </c>
      <c r="C33" s="12">
        <v>83.83</v>
      </c>
      <c r="D33" s="12">
        <v>-3.5794260000000002</v>
      </c>
      <c r="E33" s="12">
        <v>6.2318199999999999</v>
      </c>
      <c r="F33" s="12">
        <v>0.25467699999999999</v>
      </c>
      <c r="G33" s="16">
        <f t="shared" si="0"/>
        <v>3.9265422476313137</v>
      </c>
      <c r="H33" s="12">
        <v>0.260743</v>
      </c>
      <c r="I33" s="12">
        <f t="shared" si="1"/>
        <v>3.835194041642537</v>
      </c>
      <c r="J33" s="13">
        <f>$B$41/E33</f>
        <v>1.6528076869999455E-3</v>
      </c>
      <c r="K33" s="13">
        <f>D33*$B$41</f>
        <v>-3.6868087800000005E-2</v>
      </c>
      <c r="L33" s="12">
        <v>9.3836309999999994</v>
      </c>
      <c r="M33" s="12">
        <v>7.212199</v>
      </c>
      <c r="N33" s="13">
        <f>$B$41/L33</f>
        <v>1.0976561205358567E-3</v>
      </c>
      <c r="O33" s="13">
        <f>-M33*N33</f>
        <v>-7.9165143748725856E-3</v>
      </c>
      <c r="P33" s="12">
        <v>4.8700000000000002E-4</v>
      </c>
      <c r="Q33" s="16">
        <f t="shared" si="2"/>
        <v>2053.3880903490758</v>
      </c>
      <c r="R33" s="12">
        <v>4.8000000000000001E-4</v>
      </c>
      <c r="S33" s="25">
        <f t="shared" si="3"/>
        <v>2083.3333333333335</v>
      </c>
      <c r="T33" s="20">
        <v>8.3400000000000002E-2</v>
      </c>
    </row>
    <row r="34" spans="1:20" ht="15.75" thickBot="1" x14ac:dyDescent="0.3">
      <c r="A34" s="19" t="s">
        <v>42</v>
      </c>
      <c r="B34" s="12">
        <v>68.849999999999994</v>
      </c>
      <c r="C34" s="12">
        <v>82.15</v>
      </c>
      <c r="D34" s="12">
        <v>-3.5382259999999999</v>
      </c>
      <c r="E34" s="12">
        <v>6.0237210000000001</v>
      </c>
      <c r="F34" s="12">
        <v>0.28028399999999998</v>
      </c>
      <c r="G34" s="16">
        <f t="shared" si="0"/>
        <v>3.56780979292432</v>
      </c>
      <c r="H34" s="12">
        <v>0.28211599999999998</v>
      </c>
      <c r="I34" s="12">
        <f t="shared" si="1"/>
        <v>3.5446412114165806</v>
      </c>
      <c r="J34" s="13">
        <f>$B$41/E34</f>
        <v>1.7099065511168262E-3</v>
      </c>
      <c r="K34" s="13">
        <f>D34*$B$41</f>
        <v>-3.6443727799999999E-2</v>
      </c>
      <c r="L34" s="12">
        <v>8.5419309999999999</v>
      </c>
      <c r="M34" s="12">
        <v>6.0895200000000003</v>
      </c>
      <c r="N34" s="13">
        <f>$B$41/L34</f>
        <v>1.2058163429322949E-3</v>
      </c>
      <c r="O34" s="13">
        <f>-M34*N34</f>
        <v>-7.3428427366130688E-3</v>
      </c>
      <c r="P34" s="12">
        <v>5.4699999999999996E-4</v>
      </c>
      <c r="Q34" s="16">
        <f t="shared" si="2"/>
        <v>1828.1535648994518</v>
      </c>
      <c r="R34" s="12">
        <v>4.8799999999999999E-4</v>
      </c>
      <c r="S34" s="25">
        <f t="shared" si="3"/>
        <v>2049.1803278688526</v>
      </c>
      <c r="T34" s="20">
        <v>8.2500000000000004E-2</v>
      </c>
    </row>
    <row r="35" spans="1:20" ht="15.75" thickBot="1" x14ac:dyDescent="0.3">
      <c r="A35" s="19" t="s">
        <v>43</v>
      </c>
      <c r="B35" s="12">
        <v>61.63</v>
      </c>
      <c r="C35" s="12">
        <v>76.180000000000007</v>
      </c>
      <c r="D35" s="12">
        <v>-3.9172530000000001</v>
      </c>
      <c r="E35" s="12">
        <v>5.5193690000000002</v>
      </c>
      <c r="F35" s="12">
        <v>0.61662799999999995</v>
      </c>
      <c r="G35" s="16">
        <f t="shared" si="0"/>
        <v>1.6217233080560729</v>
      </c>
      <c r="H35" s="12">
        <v>0.51230900000000001</v>
      </c>
      <c r="I35" s="12">
        <f t="shared" si="1"/>
        <v>1.9519469695047325</v>
      </c>
      <c r="J35" s="13">
        <f>$B$41/E35</f>
        <v>1.8661553521788451E-3</v>
      </c>
      <c r="K35" s="13">
        <f>D35*$B$41</f>
        <v>-4.0347705900000003E-2</v>
      </c>
      <c r="L35" s="12">
        <v>9.5466680000000004</v>
      </c>
      <c r="M35" s="12">
        <v>8.4252210000000005</v>
      </c>
      <c r="N35" s="13">
        <f>$B$41/L35</f>
        <v>1.0789104638393207E-3</v>
      </c>
      <c r="O35" s="13">
        <f>-M35*N35</f>
        <v>-9.0900590970587856E-3</v>
      </c>
      <c r="P35" s="12">
        <v>7.2900000000000005E-4</v>
      </c>
      <c r="Q35" s="16">
        <f t="shared" si="2"/>
        <v>1371.7421124828531</v>
      </c>
      <c r="R35" s="12">
        <v>8.1899999999999996E-4</v>
      </c>
      <c r="S35" s="25">
        <f t="shared" si="3"/>
        <v>1221.001221001221</v>
      </c>
      <c r="T35" s="20">
        <v>0.11</v>
      </c>
    </row>
    <row r="36" spans="1:20" ht="15.75" thickBot="1" x14ac:dyDescent="0.3">
      <c r="A36" s="19" t="s">
        <v>44</v>
      </c>
      <c r="B36" s="12">
        <v>61.88</v>
      </c>
      <c r="C36" s="12">
        <v>76.89</v>
      </c>
      <c r="D36" s="12">
        <v>-4.2562759999999997</v>
      </c>
      <c r="E36" s="12">
        <v>6.0680350000000001</v>
      </c>
      <c r="F36" s="12">
        <v>0.59106899999999996</v>
      </c>
      <c r="G36" s="16">
        <f t="shared" si="0"/>
        <v>1.6918498517093605</v>
      </c>
      <c r="H36" s="12">
        <v>0.51750200000000002</v>
      </c>
      <c r="I36" s="12">
        <f t="shared" si="1"/>
        <v>1.9323596817017132</v>
      </c>
      <c r="J36" s="13">
        <f>$B$41/E36</f>
        <v>1.6974193458014002E-3</v>
      </c>
      <c r="K36" s="13">
        <f>D36*$B$41</f>
        <v>-4.3839642799999995E-2</v>
      </c>
      <c r="L36" s="12">
        <v>9.7671489999999999</v>
      </c>
      <c r="M36" s="12">
        <v>8.2087559999999993</v>
      </c>
      <c r="N36" s="13">
        <f>$B$41/L36</f>
        <v>1.0545554286107441E-3</v>
      </c>
      <c r="O36" s="13">
        <f>-M36*N36</f>
        <v>-8.6565882019410158E-3</v>
      </c>
      <c r="P36" s="12">
        <v>6.7900000000000002E-4</v>
      </c>
      <c r="Q36" s="16">
        <f t="shared" si="2"/>
        <v>1472.7540500736377</v>
      </c>
      <c r="R36" s="12">
        <v>7.3999999999999999E-4</v>
      </c>
      <c r="S36" s="25">
        <f t="shared" si="3"/>
        <v>1351.3513513513515</v>
      </c>
      <c r="T36" s="20">
        <v>9.4299999999999995E-2</v>
      </c>
    </row>
    <row r="37" spans="1:20" ht="15.75" thickBot="1" x14ac:dyDescent="0.3">
      <c r="A37" s="19" t="s">
        <v>45</v>
      </c>
      <c r="B37" s="12">
        <v>66.87</v>
      </c>
      <c r="C37" s="12">
        <v>78.41</v>
      </c>
      <c r="D37" s="12">
        <v>-3.990707</v>
      </c>
      <c r="E37" s="12">
        <v>5.7903779999999996</v>
      </c>
      <c r="F37" s="12">
        <v>1.1026370000000001</v>
      </c>
      <c r="G37" s="16">
        <f t="shared" si="0"/>
        <v>0.90691678222297989</v>
      </c>
      <c r="H37" s="12">
        <v>1.2831379999999999</v>
      </c>
      <c r="I37" s="12">
        <f t="shared" si="1"/>
        <v>0.77933940075034802</v>
      </c>
      <c r="J37" s="13">
        <f>$B$41/E37</f>
        <v>1.778813058491173E-3</v>
      </c>
      <c r="K37" s="13">
        <f>D37*$B$41</f>
        <v>-4.11042821E-2</v>
      </c>
      <c r="L37" s="12">
        <v>9.0510029999999997</v>
      </c>
      <c r="M37" s="12">
        <v>7.6513419999999996</v>
      </c>
      <c r="N37" s="13">
        <f>$B$41/L37</f>
        <v>1.1379954243745142E-3</v>
      </c>
      <c r="O37" s="13">
        <f>-M37*N37</f>
        <v>-8.7071921863245434E-3</v>
      </c>
      <c r="P37" s="12">
        <v>6.4899999999999995E-4</v>
      </c>
      <c r="Q37" s="16">
        <f t="shared" si="2"/>
        <v>1540.8320493066258</v>
      </c>
      <c r="R37" s="12">
        <v>6.9399999999999996E-4</v>
      </c>
      <c r="S37" s="25">
        <f t="shared" si="3"/>
        <v>1440.9221902017291</v>
      </c>
      <c r="T37" s="20">
        <v>9.1300000000000006E-2</v>
      </c>
    </row>
    <row r="38" spans="1:20" ht="15.75" thickBot="1" x14ac:dyDescent="0.3">
      <c r="A38" s="21" t="s">
        <v>46</v>
      </c>
      <c r="B38" s="22">
        <v>63.6</v>
      </c>
      <c r="C38" s="22">
        <v>77.72</v>
      </c>
      <c r="D38" s="22">
        <v>-4.1937509999999998</v>
      </c>
      <c r="E38" s="22">
        <v>6.0469749999999998</v>
      </c>
      <c r="F38" s="22">
        <v>0.50985000000000003</v>
      </c>
      <c r="G38" s="16">
        <f t="shared" si="0"/>
        <v>1.9613611846621555</v>
      </c>
      <c r="H38" s="22">
        <v>0.49577399999999999</v>
      </c>
      <c r="I38" s="12">
        <f t="shared" si="1"/>
        <v>2.0170480904605728</v>
      </c>
      <c r="J38" s="23">
        <f>$B$41/E38</f>
        <v>1.7033310043451479E-3</v>
      </c>
      <c r="K38" s="23">
        <f>D38*$B$41</f>
        <v>-4.31956353E-2</v>
      </c>
      <c r="L38" s="22">
        <v>9.4455869999999997</v>
      </c>
      <c r="M38" s="22">
        <v>7.6723590000000002</v>
      </c>
      <c r="N38" s="23">
        <f>$B$41/L38</f>
        <v>1.090456315737709E-3</v>
      </c>
      <c r="O38" s="23">
        <f>-M38*N38</f>
        <v>-8.366372328157054E-3</v>
      </c>
      <c r="P38" s="22">
        <v>7.1599999999999995E-4</v>
      </c>
      <c r="Q38" s="16">
        <f t="shared" si="2"/>
        <v>1396.6480446927376</v>
      </c>
      <c r="R38" s="22">
        <v>7.3200000000000001E-4</v>
      </c>
      <c r="S38" s="25">
        <f t="shared" si="3"/>
        <v>1366.1202185792349</v>
      </c>
      <c r="T38" s="24">
        <v>8.5900000000000004E-2</v>
      </c>
    </row>
    <row r="39" spans="1:20" x14ac:dyDescent="0.25">
      <c r="B39" s="8">
        <f>AVERAGE(B29:B38)</f>
        <v>66.518999999999991</v>
      </c>
      <c r="C39" s="2">
        <f>AVERAGE(C29:C38)</f>
        <v>79.632999999999996</v>
      </c>
      <c r="D39" s="34" t="s">
        <v>57</v>
      </c>
      <c r="E39" s="30">
        <f>SUMPRODUCT(D29:D38,G29:G38)/G39</f>
        <v>-4.0479927909092455</v>
      </c>
      <c r="F39" s="31">
        <f>SUMPRODUCT(E29:E38,I29:I38)/I39</f>
        <v>6.4316025015127476</v>
      </c>
      <c r="G39" s="1">
        <f>SUM(G30:G38)</f>
        <v>21.592052746147694</v>
      </c>
      <c r="I39" s="1">
        <f>SUM(I30:I38)</f>
        <v>21.155290865682588</v>
      </c>
      <c r="K39" s="29" t="s">
        <v>57</v>
      </c>
      <c r="L39" s="30">
        <f>SUMPRODUCT(L29:L38,Q29:Q38)/Q39</f>
        <v>10.349572716482609</v>
      </c>
      <c r="M39" s="31">
        <f>SUMPRODUCT(M29:M38,S29:S38)/S39</f>
        <v>8.1149305051488856</v>
      </c>
      <c r="Q39" s="10">
        <f>SUM(Q30:Q38)</f>
        <v>14517.601714672199</v>
      </c>
      <c r="S39" s="1">
        <f>SUM(S30:S38)</f>
        <v>14340.545179416888</v>
      </c>
      <c r="T39" s="8">
        <f>AVERAGE(T29:T37)</f>
        <v>8.6966666666666678E-2</v>
      </c>
    </row>
    <row r="40" spans="1:20" ht="15.75" thickBot="1" x14ac:dyDescent="0.3">
      <c r="D40" s="35" t="s">
        <v>58</v>
      </c>
      <c r="E40" s="32">
        <f>SQRT(1/G39)</f>
        <v>0.21520533517759213</v>
      </c>
      <c r="F40" s="33">
        <f>SQRT(1/I39)</f>
        <v>0.2174154984819216</v>
      </c>
      <c r="K40" s="28" t="s">
        <v>58</v>
      </c>
      <c r="L40" s="32">
        <f>SQRT(1/Q39)</f>
        <v>8.2995120772141901E-3</v>
      </c>
      <c r="M40" s="33">
        <f>SQRT(1/S39)</f>
        <v>8.350590151749054E-3</v>
      </c>
    </row>
    <row r="41" spans="1:20" x14ac:dyDescent="0.25">
      <c r="A41" s="1" t="s">
        <v>48</v>
      </c>
      <c r="B41" s="1">
        <f>0.0103</f>
        <v>1.03E-2</v>
      </c>
    </row>
    <row r="45" spans="1:20" x14ac:dyDescent="0.25">
      <c r="C45" s="1" t="s">
        <v>62</v>
      </c>
    </row>
    <row r="52" spans="7:10" ht="15.75" thickBot="1" x14ac:dyDescent="0.3"/>
    <row r="53" spans="7:10" x14ac:dyDescent="0.25">
      <c r="J53" s="30" t="e">
        <f>SUMPRODUCT(J43:J52,O43:O52)/O53</f>
        <v>#DIV/0!</v>
      </c>
    </row>
    <row r="56" spans="7:10" x14ac:dyDescent="0.25">
      <c r="G56" s="39"/>
    </row>
  </sheetData>
  <sortState ref="A16:T24">
    <sortCondition descending="1" ref="C16:C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90" zoomScaleNormal="90" workbookViewId="0">
      <selection activeCell="P20" sqref="P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16" zoomScaleNormal="100" workbookViewId="0">
      <selection activeCell="C36" sqref="C36"/>
    </sheetView>
  </sheetViews>
  <sheetFormatPr defaultRowHeight="15" x14ac:dyDescent="0.25"/>
  <cols>
    <col min="1" max="1" width="26.7109375" customWidth="1"/>
    <col min="2" max="2" width="13.140625" customWidth="1"/>
    <col min="3" max="3" width="12" customWidth="1"/>
    <col min="4" max="4" width="12.5703125" customWidth="1"/>
  </cols>
  <sheetData>
    <row r="1" spans="1:3" x14ac:dyDescent="0.25">
      <c r="A1" t="s">
        <v>63</v>
      </c>
      <c r="B1" t="s">
        <v>68</v>
      </c>
      <c r="C1" t="s">
        <v>69</v>
      </c>
    </row>
    <row r="2" spans="1:3" x14ac:dyDescent="0.25">
      <c r="A2" t="s">
        <v>37</v>
      </c>
    </row>
    <row r="3" spans="1:3" x14ac:dyDescent="0.25">
      <c r="A3" t="s">
        <v>64</v>
      </c>
      <c r="B3">
        <v>62.104999999999997</v>
      </c>
      <c r="C3" t="s">
        <v>71</v>
      </c>
    </row>
    <row r="4" spans="1:3" x14ac:dyDescent="0.25">
      <c r="A4" t="s">
        <v>65</v>
      </c>
      <c r="B4">
        <v>75.8</v>
      </c>
      <c r="C4" t="s">
        <v>71</v>
      </c>
    </row>
    <row r="5" spans="1:3" x14ac:dyDescent="0.25">
      <c r="A5" t="s">
        <v>66</v>
      </c>
      <c r="B5">
        <v>62.26</v>
      </c>
      <c r="C5" t="s">
        <v>72</v>
      </c>
    </row>
    <row r="6" spans="1:3" x14ac:dyDescent="0.25">
      <c r="A6" s="40" t="s">
        <v>67</v>
      </c>
      <c r="B6" s="40">
        <v>77.16</v>
      </c>
      <c r="C6" s="40" t="s">
        <v>70</v>
      </c>
    </row>
    <row r="8" spans="1:3" x14ac:dyDescent="0.25">
      <c r="A8" s="19" t="s">
        <v>41</v>
      </c>
    </row>
    <row r="9" spans="1:3" x14ac:dyDescent="0.25">
      <c r="A9" t="s">
        <v>64</v>
      </c>
      <c r="B9">
        <v>71.430000000000007</v>
      </c>
      <c r="C9" t="s">
        <v>71</v>
      </c>
    </row>
    <row r="10" spans="1:3" x14ac:dyDescent="0.25">
      <c r="A10" t="s">
        <v>65</v>
      </c>
      <c r="B10">
        <v>81.14</v>
      </c>
      <c r="C10" t="s">
        <v>71</v>
      </c>
    </row>
    <row r="11" spans="1:3" x14ac:dyDescent="0.25">
      <c r="A11" t="s">
        <v>66</v>
      </c>
      <c r="B11">
        <v>70.84</v>
      </c>
      <c r="C11" t="s">
        <v>70</v>
      </c>
    </row>
    <row r="12" spans="1:3" x14ac:dyDescent="0.25">
      <c r="A12" s="40" t="s">
        <v>67</v>
      </c>
      <c r="B12" s="40">
        <v>82.2</v>
      </c>
      <c r="C12" s="40" t="s">
        <v>70</v>
      </c>
    </row>
    <row r="13" spans="1:3" ht="15.75" thickBot="1" x14ac:dyDescent="0.3"/>
    <row r="14" spans="1:3" x14ac:dyDescent="0.25">
      <c r="A14" s="15" t="s">
        <v>25</v>
      </c>
    </row>
    <row r="15" spans="1:3" x14ac:dyDescent="0.25">
      <c r="A15" t="s">
        <v>64</v>
      </c>
      <c r="B15">
        <v>82.15</v>
      </c>
      <c r="C15" t="s">
        <v>71</v>
      </c>
    </row>
    <row r="16" spans="1:3" x14ac:dyDescent="0.25">
      <c r="A16" s="40" t="s">
        <v>65</v>
      </c>
      <c r="B16" s="40">
        <v>86.68</v>
      </c>
      <c r="C16" s="40" t="s">
        <v>71</v>
      </c>
    </row>
    <row r="17" spans="1:3" x14ac:dyDescent="0.25">
      <c r="A17" t="s">
        <v>66</v>
      </c>
      <c r="B17">
        <v>81.38</v>
      </c>
      <c r="C17" t="s">
        <v>70</v>
      </c>
    </row>
    <row r="18" spans="1:3" x14ac:dyDescent="0.25">
      <c r="A18" t="s">
        <v>67</v>
      </c>
      <c r="B18">
        <v>86.24</v>
      </c>
      <c r="C18" t="s">
        <v>73</v>
      </c>
    </row>
    <row r="20" spans="1:3" x14ac:dyDescent="0.25">
      <c r="A20" s="19" t="s">
        <v>30</v>
      </c>
    </row>
    <row r="21" spans="1:3" x14ac:dyDescent="0.25">
      <c r="A21" t="s">
        <v>64</v>
      </c>
      <c r="B21">
        <v>80.59</v>
      </c>
      <c r="C21" t="s">
        <v>71</v>
      </c>
    </row>
    <row r="22" spans="1:3" x14ac:dyDescent="0.25">
      <c r="A22" s="41" t="s">
        <v>65</v>
      </c>
      <c r="B22" s="41">
        <v>85.83</v>
      </c>
      <c r="C22" s="41" t="s">
        <v>71</v>
      </c>
    </row>
    <row r="23" spans="1:3" x14ac:dyDescent="0.25">
      <c r="A23" t="s">
        <v>66</v>
      </c>
      <c r="B23">
        <v>80.86</v>
      </c>
      <c r="C23" t="s">
        <v>74</v>
      </c>
    </row>
    <row r="24" spans="1:3" x14ac:dyDescent="0.25">
      <c r="A24" s="40" t="s">
        <v>67</v>
      </c>
      <c r="B24" s="40">
        <v>86.38</v>
      </c>
      <c r="C24" s="40" t="s">
        <v>70</v>
      </c>
    </row>
    <row r="25" spans="1:3" x14ac:dyDescent="0.25">
      <c r="A25" s="40"/>
      <c r="B25" s="40"/>
      <c r="C25" s="40"/>
    </row>
    <row r="26" spans="1:3" x14ac:dyDescent="0.25">
      <c r="A26" s="19" t="s">
        <v>26</v>
      </c>
    </row>
    <row r="27" spans="1:3" x14ac:dyDescent="0.25">
      <c r="A27" t="s">
        <v>64</v>
      </c>
      <c r="B27">
        <v>71.61</v>
      </c>
      <c r="C27" t="s">
        <v>71</v>
      </c>
    </row>
    <row r="28" spans="1:3" x14ac:dyDescent="0.25">
      <c r="A28" s="41" t="s">
        <v>65</v>
      </c>
      <c r="B28" s="41">
        <v>79.69</v>
      </c>
      <c r="C28" s="41" t="s">
        <v>71</v>
      </c>
    </row>
    <row r="29" spans="1:3" x14ac:dyDescent="0.25">
      <c r="A29" t="s">
        <v>66</v>
      </c>
      <c r="B29">
        <v>72.94</v>
      </c>
      <c r="C29" t="s">
        <v>70</v>
      </c>
    </row>
    <row r="30" spans="1:3" x14ac:dyDescent="0.25">
      <c r="A30" s="40" t="s">
        <v>67</v>
      </c>
      <c r="B30" s="40">
        <v>80.47</v>
      </c>
      <c r="C30" s="40" t="s">
        <v>70</v>
      </c>
    </row>
    <row r="32" spans="1:3" x14ac:dyDescent="0.25">
      <c r="A32" s="14" t="s">
        <v>20</v>
      </c>
    </row>
    <row r="33" spans="1:3" x14ac:dyDescent="0.25">
      <c r="A33" t="s">
        <v>64</v>
      </c>
      <c r="B33">
        <v>75.44</v>
      </c>
      <c r="C33" t="s">
        <v>71</v>
      </c>
    </row>
    <row r="34" spans="1:3" x14ac:dyDescent="0.25">
      <c r="A34" t="s">
        <v>65</v>
      </c>
      <c r="B34">
        <v>84.3</v>
      </c>
      <c r="C34" t="s">
        <v>71</v>
      </c>
    </row>
    <row r="35" spans="1:3" x14ac:dyDescent="0.25">
      <c r="A35" t="s">
        <v>66</v>
      </c>
      <c r="B35">
        <v>74.709999999999994</v>
      </c>
      <c r="C35" t="s">
        <v>70</v>
      </c>
    </row>
    <row r="36" spans="1:3" x14ac:dyDescent="0.25">
      <c r="A36" s="40" t="s">
        <v>67</v>
      </c>
      <c r="B36" s="40">
        <v>84.65</v>
      </c>
      <c r="C36" s="40" t="s">
        <v>70</v>
      </c>
    </row>
    <row r="38" spans="1:3" x14ac:dyDescent="0.25">
      <c r="A38" s="36" t="s">
        <v>14</v>
      </c>
      <c r="B38" s="42"/>
      <c r="C38" s="42"/>
    </row>
    <row r="39" spans="1:3" x14ac:dyDescent="0.25">
      <c r="A39" s="42" t="s">
        <v>64</v>
      </c>
      <c r="B39" s="42">
        <v>74.83</v>
      </c>
      <c r="C39" s="42" t="s">
        <v>71</v>
      </c>
    </row>
    <row r="40" spans="1:3" x14ac:dyDescent="0.25">
      <c r="A40" s="42" t="s">
        <v>65</v>
      </c>
      <c r="B40" s="42">
        <v>82.15</v>
      </c>
      <c r="C40" s="42" t="s">
        <v>71</v>
      </c>
    </row>
    <row r="41" spans="1:3" x14ac:dyDescent="0.25">
      <c r="A41" s="42" t="s">
        <v>66</v>
      </c>
      <c r="B41" s="42">
        <v>74.69</v>
      </c>
      <c r="C41" s="42" t="s">
        <v>70</v>
      </c>
    </row>
    <row r="42" spans="1:3" x14ac:dyDescent="0.25">
      <c r="A42" s="42" t="s">
        <v>67</v>
      </c>
      <c r="B42" s="42">
        <v>82.33</v>
      </c>
      <c r="C42" s="42" t="s">
        <v>70</v>
      </c>
    </row>
    <row r="44" spans="1:3" x14ac:dyDescent="0.25">
      <c r="A44" s="36" t="s">
        <v>18</v>
      </c>
      <c r="B44" s="42"/>
      <c r="C44" s="42"/>
    </row>
    <row r="45" spans="1:3" x14ac:dyDescent="0.25">
      <c r="A45" s="42" t="s">
        <v>64</v>
      </c>
      <c r="B45" s="42">
        <v>73.180000000000007</v>
      </c>
      <c r="C45" s="42" t="s">
        <v>71</v>
      </c>
    </row>
    <row r="46" spans="1:3" x14ac:dyDescent="0.25">
      <c r="A46" s="42" t="s">
        <v>65</v>
      </c>
      <c r="B46" s="42">
        <v>80.430000000000007</v>
      </c>
      <c r="C46" s="42" t="s">
        <v>71</v>
      </c>
    </row>
    <row r="47" spans="1:3" x14ac:dyDescent="0.25">
      <c r="A47" s="42" t="s">
        <v>66</v>
      </c>
      <c r="B47" s="42">
        <v>73.819999999999993</v>
      </c>
      <c r="C47" s="42" t="s">
        <v>70</v>
      </c>
    </row>
    <row r="48" spans="1:3" x14ac:dyDescent="0.25">
      <c r="A48" s="42" t="s">
        <v>67</v>
      </c>
      <c r="B48" s="42">
        <v>81.08</v>
      </c>
      <c r="C48" s="42" t="s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Micheli</dc:creator>
  <cp:lastModifiedBy>Claudio Micheli</cp:lastModifiedBy>
  <dcterms:created xsi:type="dcterms:W3CDTF">2016-07-30T09:04:18Z</dcterms:created>
  <dcterms:modified xsi:type="dcterms:W3CDTF">2016-08-02T21:13:17Z</dcterms:modified>
</cp:coreProperties>
</file>