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io\Documents\MATLAB\Tesi\Servo_identification\"/>
    </mc:Choice>
  </mc:AlternateContent>
  <bookViews>
    <workbookView xWindow="0" yWindow="0" windowWidth="10050" windowHeight="765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1" l="1"/>
  <c r="J18" i="1"/>
  <c r="J15" i="1"/>
  <c r="J12" i="1"/>
  <c r="G21" i="1" l="1"/>
  <c r="E21" i="1"/>
  <c r="C21" i="1"/>
  <c r="G18" i="1"/>
  <c r="G15" i="1"/>
  <c r="N8" i="1"/>
  <c r="N7" i="1"/>
  <c r="N6" i="1"/>
  <c r="O6" i="1" s="1"/>
  <c r="N5" i="1"/>
  <c r="N4" i="1"/>
  <c r="N3" i="1"/>
  <c r="N2" i="1"/>
  <c r="K8" i="1"/>
  <c r="K7" i="1"/>
  <c r="K6" i="1"/>
  <c r="K5" i="1"/>
  <c r="K4" i="1"/>
  <c r="L4" i="1" s="1"/>
  <c r="K3" i="1"/>
  <c r="K2" i="1"/>
  <c r="H8" i="1"/>
  <c r="H7" i="1"/>
  <c r="H6" i="1"/>
  <c r="H5" i="1"/>
  <c r="H4" i="1"/>
  <c r="I4" i="1" s="1"/>
  <c r="H3" i="1"/>
  <c r="H2" i="1"/>
  <c r="G12" i="1"/>
  <c r="C8" i="1"/>
  <c r="C7" i="1"/>
  <c r="C6" i="1"/>
  <c r="C5" i="1"/>
  <c r="C4" i="1"/>
  <c r="D4" i="1" s="1"/>
  <c r="C3" i="1"/>
  <c r="C2" i="1"/>
  <c r="E18" i="1"/>
  <c r="E15" i="1"/>
  <c r="E12" i="1"/>
  <c r="O3" i="1"/>
  <c r="O4" i="1"/>
  <c r="O5" i="1"/>
  <c r="O7" i="1"/>
  <c r="O8" i="1"/>
  <c r="O2" i="1"/>
  <c r="L3" i="1"/>
  <c r="L5" i="1"/>
  <c r="L6" i="1"/>
  <c r="L7" i="1"/>
  <c r="L8" i="1"/>
  <c r="L2" i="1"/>
  <c r="I3" i="1"/>
  <c r="I5" i="1"/>
  <c r="I6" i="1"/>
  <c r="I7" i="1"/>
  <c r="I8" i="1"/>
  <c r="I2" i="1"/>
  <c r="D3" i="1"/>
  <c r="D5" i="1"/>
  <c r="D6" i="1"/>
  <c r="D7" i="1"/>
  <c r="D8" i="1"/>
  <c r="D2" i="1"/>
  <c r="C18" i="1" l="1"/>
  <c r="C15" i="1"/>
  <c r="C12" i="1"/>
</calcChain>
</file>

<file path=xl/sharedStrings.xml><?xml version="1.0" encoding="utf-8"?>
<sst xmlns="http://schemas.openxmlformats.org/spreadsheetml/2006/main" count="31" uniqueCount="28">
  <si>
    <t>Test no</t>
  </si>
  <si>
    <t>#1</t>
  </si>
  <si>
    <t>#2</t>
  </si>
  <si>
    <t>#3</t>
  </si>
  <si>
    <t>#4</t>
  </si>
  <si>
    <t>#5</t>
  </si>
  <si>
    <t>#6</t>
  </si>
  <si>
    <t>#7</t>
  </si>
  <si>
    <t>B0</t>
  </si>
  <si>
    <t>var B0</t>
  </si>
  <si>
    <t>B1</t>
  </si>
  <si>
    <t>varB1</t>
  </si>
  <si>
    <t>B2</t>
  </si>
  <si>
    <t>varB2</t>
  </si>
  <si>
    <t>B3</t>
  </si>
  <si>
    <t>varB3</t>
  </si>
  <si>
    <t>B4</t>
  </si>
  <si>
    <t>varB4</t>
  </si>
  <si>
    <t>media pesata B0</t>
  </si>
  <si>
    <t>Rapporto</t>
  </si>
  <si>
    <t>varianza pesata B0</t>
  </si>
  <si>
    <t>media pesata B2</t>
  </si>
  <si>
    <t>varianza pesata B2</t>
  </si>
  <si>
    <t>Media pesata B3</t>
  </si>
  <si>
    <t>varianza pesata B3</t>
  </si>
  <si>
    <t>deviazione std</t>
  </si>
  <si>
    <t>Media pesata B4</t>
  </si>
  <si>
    <t>varianza pesata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</si>
</sst>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K13" sqref="K13"/>
    </sheetView>
  </sheetViews>
  <sheetFormatPr defaultRowHeight="15" x14ac:dyDescent="0.25"/>
  <cols>
    <col min="1" max="1" width="19.140625" customWidth="1"/>
    <col min="3" max="3" width="9.7109375" bestFit="1" customWidth="1"/>
    <col min="4" max="4" width="9.7109375" customWidth="1"/>
  </cols>
  <sheetData>
    <row r="1" spans="1:15" x14ac:dyDescent="0.25">
      <c r="A1" t="s">
        <v>0</v>
      </c>
      <c r="B1" t="s">
        <v>8</v>
      </c>
      <c r="C1" t="s">
        <v>9</v>
      </c>
      <c r="D1" t="s">
        <v>19</v>
      </c>
      <c r="E1" t="s">
        <v>10</v>
      </c>
      <c r="F1" t="s">
        <v>11</v>
      </c>
      <c r="G1" t="s">
        <v>12</v>
      </c>
      <c r="H1" t="s">
        <v>13</v>
      </c>
      <c r="I1" t="s">
        <v>19</v>
      </c>
      <c r="J1" t="s">
        <v>14</v>
      </c>
      <c r="K1" t="s">
        <v>15</v>
      </c>
      <c r="L1" t="s">
        <v>19</v>
      </c>
      <c r="M1" t="s">
        <v>16</v>
      </c>
      <c r="N1" t="s">
        <v>17</v>
      </c>
      <c r="O1" t="s">
        <v>19</v>
      </c>
    </row>
    <row r="2" spans="1:15" x14ac:dyDescent="0.25">
      <c r="A2" t="s">
        <v>1</v>
      </c>
      <c r="B2">
        <v>4787</v>
      </c>
      <c r="C2">
        <f>177.4^2</f>
        <v>31470.760000000002</v>
      </c>
      <c r="D2">
        <f>B2/C2</f>
        <v>0.15210945016898225</v>
      </c>
      <c r="E2">
        <v>1</v>
      </c>
      <c r="G2">
        <v>28.42</v>
      </c>
      <c r="H2">
        <f>1.156^2</f>
        <v>1.3363359999999997</v>
      </c>
      <c r="I2">
        <f>G2/H2</f>
        <v>21.267106476215567</v>
      </c>
      <c r="J2">
        <v>617</v>
      </c>
      <c r="K2">
        <f>19.91^2</f>
        <v>396.40809999999999</v>
      </c>
      <c r="L2">
        <f>J2/K2</f>
        <v>1.5564767722960253</v>
      </c>
      <c r="M2">
        <v>4732</v>
      </c>
      <c r="N2">
        <f>175.9^2</f>
        <v>30940.81</v>
      </c>
      <c r="O2">
        <f>M2/N2</f>
        <v>0.15293717262088483</v>
      </c>
    </row>
    <row r="3" spans="1:15" x14ac:dyDescent="0.25">
      <c r="A3" t="s">
        <v>2</v>
      </c>
      <c r="B3">
        <v>4520</v>
      </c>
      <c r="C3">
        <f>134^2</f>
        <v>17956</v>
      </c>
      <c r="D3">
        <f t="shared" ref="D3:D8" si="0">B3/C3</f>
        <v>0.2517264424147917</v>
      </c>
      <c r="E3">
        <v>1</v>
      </c>
      <c r="G3">
        <v>26.59</v>
      </c>
      <c r="H3">
        <f>0.8709^2</f>
        <v>0.75846681000000005</v>
      </c>
      <c r="I3">
        <f t="shared" ref="I3:I8" si="1">G3/H3</f>
        <v>35.057565669880795</v>
      </c>
      <c r="J3">
        <v>570.20000000000005</v>
      </c>
      <c r="K3">
        <f>14.35^2</f>
        <v>205.92249999999999</v>
      </c>
      <c r="L3">
        <f t="shared" ref="L3:L8" si="2">J3/K3</f>
        <v>2.7690029015770499</v>
      </c>
      <c r="M3">
        <v>4464</v>
      </c>
      <c r="N3">
        <f>132.8^2</f>
        <v>17635.840000000004</v>
      </c>
      <c r="O3">
        <f t="shared" ref="O3:O8" si="3">M3/N3</f>
        <v>0.25312091740455794</v>
      </c>
    </row>
    <row r="4" spans="1:15" x14ac:dyDescent="0.25">
      <c r="A4" t="s">
        <v>3</v>
      </c>
      <c r="B4">
        <v>6763</v>
      </c>
      <c r="C4">
        <f>450.2^2</f>
        <v>202680.03999999998</v>
      </c>
      <c r="D4">
        <f t="shared" si="0"/>
        <v>3.3367863949503862E-2</v>
      </c>
      <c r="E4">
        <v>1</v>
      </c>
      <c r="G4">
        <v>34.71</v>
      </c>
      <c r="H4">
        <f>2.489^2</f>
        <v>6.1951209999999994</v>
      </c>
      <c r="I4">
        <f t="shared" si="1"/>
        <v>5.6027961358623992</v>
      </c>
      <c r="J4">
        <v>797.9</v>
      </c>
      <c r="K4">
        <f>47.43^2</f>
        <v>2249.6048999999998</v>
      </c>
      <c r="L4">
        <f t="shared" si="2"/>
        <v>0.35468450482126884</v>
      </c>
      <c r="M4">
        <v>6634</v>
      </c>
      <c r="N4">
        <f>442.4^2</f>
        <v>195717.75999999998</v>
      </c>
      <c r="O4">
        <f t="shared" si="3"/>
        <v>3.3895748653571353E-2</v>
      </c>
    </row>
    <row r="5" spans="1:15" x14ac:dyDescent="0.25">
      <c r="A5" t="s">
        <v>4</v>
      </c>
      <c r="B5">
        <v>6253</v>
      </c>
      <c r="C5">
        <f>321.6^2</f>
        <v>103426.56000000001</v>
      </c>
      <c r="D5">
        <f t="shared" si="0"/>
        <v>6.0458358085195903E-2</v>
      </c>
      <c r="E5">
        <v>1</v>
      </c>
      <c r="G5">
        <v>35.17</v>
      </c>
      <c r="H5">
        <f>1.935^2</f>
        <v>3.7442250000000001</v>
      </c>
      <c r="I5">
        <f t="shared" si="1"/>
        <v>9.3931320900853983</v>
      </c>
      <c r="J5">
        <v>767.8</v>
      </c>
      <c r="K5">
        <f>35.41^2</f>
        <v>1253.8680999999997</v>
      </c>
      <c r="L5">
        <f t="shared" si="2"/>
        <v>0.61234511030306948</v>
      </c>
      <c r="M5">
        <v>6249</v>
      </c>
      <c r="N5">
        <f>322^2</f>
        <v>103684</v>
      </c>
      <c r="O5">
        <f t="shared" si="3"/>
        <v>6.02696655221635E-2</v>
      </c>
    </row>
    <row r="6" spans="1:15" x14ac:dyDescent="0.25">
      <c r="A6" t="s">
        <v>5</v>
      </c>
      <c r="B6">
        <v>4744</v>
      </c>
      <c r="C6">
        <f>148^2</f>
        <v>21904</v>
      </c>
      <c r="D6">
        <f t="shared" si="0"/>
        <v>0.21658144631117604</v>
      </c>
      <c r="E6">
        <v>1</v>
      </c>
      <c r="G6">
        <v>27.55</v>
      </c>
      <c r="H6">
        <f>0.9446^2</f>
        <v>0.89226916000000001</v>
      </c>
      <c r="I6">
        <f t="shared" si="1"/>
        <v>30.876333325249078</v>
      </c>
      <c r="J6">
        <v>594.1</v>
      </c>
      <c r="K6">
        <f>15.81^2</f>
        <v>249.95610000000002</v>
      </c>
      <c r="L6">
        <f t="shared" si="2"/>
        <v>2.376817369130019</v>
      </c>
      <c r="M6">
        <v>4716</v>
      </c>
      <c r="N6">
        <f>147.6^2</f>
        <v>21785.759999999998</v>
      </c>
      <c r="O6">
        <f t="shared" si="3"/>
        <v>0.21647167691189109</v>
      </c>
    </row>
    <row r="7" spans="1:15" x14ac:dyDescent="0.25">
      <c r="A7" t="s">
        <v>6</v>
      </c>
      <c r="B7">
        <v>3920</v>
      </c>
      <c r="C7">
        <f>168.9^2</f>
        <v>28527.210000000003</v>
      </c>
      <c r="D7">
        <f t="shared" si="0"/>
        <v>0.13741266671363936</v>
      </c>
      <c r="E7">
        <v>1</v>
      </c>
      <c r="G7">
        <v>27.51</v>
      </c>
      <c r="H7">
        <f>1.289^2</f>
        <v>1.6615209999999998</v>
      </c>
      <c r="I7">
        <f t="shared" si="1"/>
        <v>16.557118447494798</v>
      </c>
      <c r="J7">
        <v>535.9</v>
      </c>
      <c r="K7">
        <f>20.01^2</f>
        <v>400.40010000000007</v>
      </c>
      <c r="L7">
        <f t="shared" si="2"/>
        <v>1.3384112541430431</v>
      </c>
      <c r="M7">
        <v>3955</v>
      </c>
      <c r="N7">
        <f>170.9^2</f>
        <v>29206.81</v>
      </c>
      <c r="O7">
        <f t="shared" si="3"/>
        <v>0.13541362442526245</v>
      </c>
    </row>
    <row r="8" spans="1:15" x14ac:dyDescent="0.25">
      <c r="A8" t="s">
        <v>7</v>
      </c>
      <c r="B8">
        <v>4877</v>
      </c>
      <c r="C8">
        <f>324.6^2</f>
        <v>105365.16000000002</v>
      </c>
      <c r="D8">
        <f t="shared" si="0"/>
        <v>4.6286647313020728E-2</v>
      </c>
      <c r="E8">
        <v>1</v>
      </c>
      <c r="G8">
        <v>33.020000000000003</v>
      </c>
      <c r="H8">
        <f>2.346^2</f>
        <v>5.5037160000000007</v>
      </c>
      <c r="I8">
        <f t="shared" si="1"/>
        <v>5.9995828273115839</v>
      </c>
      <c r="J8">
        <v>661.7</v>
      </c>
      <c r="K8">
        <f>39.55^2</f>
        <v>1564.2024999999999</v>
      </c>
      <c r="L8">
        <f t="shared" si="2"/>
        <v>0.42302706970484966</v>
      </c>
      <c r="M8">
        <v>5000</v>
      </c>
      <c r="N8">
        <f>333.4^2</f>
        <v>111155.55999999998</v>
      </c>
      <c r="O8">
        <f t="shared" si="3"/>
        <v>4.4982005398560364E-2</v>
      </c>
    </row>
    <row r="11" spans="1:15" x14ac:dyDescent="0.25">
      <c r="C11" t="s">
        <v>18</v>
      </c>
      <c r="E11" t="s">
        <v>20</v>
      </c>
      <c r="G11" t="s">
        <v>25</v>
      </c>
    </row>
    <row r="12" spans="1:15" x14ac:dyDescent="0.25">
      <c r="C12">
        <f>SUM(D2:D8)/(1/C2+1/C3+1/C4+1/C5+1/C6+1/C7+1/C8)</f>
        <v>4670.25192069287</v>
      </c>
      <c r="E12">
        <f>1/(1/C2+1/C3+1/C4+1/C5+1/C6+1/C7+1/C8)</f>
        <v>5201.0568277186949</v>
      </c>
      <c r="G12">
        <f>SQRT(E12)</f>
        <v>72.118352918786869</v>
      </c>
      <c r="J12">
        <f>G12/C12*100</f>
        <v>1.5442069109643988</v>
      </c>
    </row>
    <row r="14" spans="1:15" x14ac:dyDescent="0.25">
      <c r="C14" t="s">
        <v>21</v>
      </c>
      <c r="E14" t="s">
        <v>22</v>
      </c>
    </row>
    <row r="15" spans="1:15" x14ac:dyDescent="0.25">
      <c r="C15">
        <f>SUM(I2:I8)/(1/H2+1/H3+1/H4+1/H5+1/H6+1/H7+1/H8)</f>
        <v>28.355992366458739</v>
      </c>
      <c r="E15">
        <f>1/(1/H2+1/H3+1/H4+1/H5+1/H6+1/H7+1/H8)</f>
        <v>0.22729592105913693</v>
      </c>
      <c r="G15">
        <f>SQRT(E15)</f>
        <v>0.47675561985060744</v>
      </c>
      <c r="J15">
        <f>G15/C15*100</f>
        <v>1.6813222887397308</v>
      </c>
    </row>
    <row r="17" spans="3:10" x14ac:dyDescent="0.25">
      <c r="C17" t="s">
        <v>23</v>
      </c>
      <c r="E17" t="s">
        <v>24</v>
      </c>
    </row>
    <row r="18" spans="3:10" x14ac:dyDescent="0.25">
      <c r="C18">
        <f>SUM(L2:L8)/(1/K2+1/K3+1/K4+1/K5+1/K6+1/K7+1/K8)</f>
        <v>598.45913063342869</v>
      </c>
      <c r="E18">
        <f>1/(1/K2+1/K3+1/K4+1/K5+1/K6+1/K7+1/K8)</f>
        <v>63.458174578333967</v>
      </c>
      <c r="G18">
        <f>SQRT(E18)</f>
        <v>7.966063932603979</v>
      </c>
      <c r="J18">
        <f>G18/C18*100</f>
        <v>1.3310957298240964</v>
      </c>
    </row>
    <row r="20" spans="3:10" x14ac:dyDescent="0.25">
      <c r="C20" t="s">
        <v>26</v>
      </c>
      <c r="E20" t="s">
        <v>27</v>
      </c>
    </row>
    <row r="21" spans="3:10" x14ac:dyDescent="0.25">
      <c r="C21">
        <f>SUM(O2:O8)/(1/N2+1/N3+1/N4+1/N5+1/N6+1/N7+1/N8)</f>
        <v>4650.2324552155633</v>
      </c>
      <c r="E21">
        <f>1/(1/N2+1/N3+1/N4+1/N5+1/N6+1/N7+1/N8)</f>
        <v>5183.6808476045098</v>
      </c>
      <c r="G21">
        <f>SQRT(E21)</f>
        <v>71.997783629807032</v>
      </c>
      <c r="J21">
        <f>G21/C21*100</f>
        <v>1.5482620347087477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Micheli</dc:creator>
  <cp:lastModifiedBy>Claudio Micheli</cp:lastModifiedBy>
  <dcterms:created xsi:type="dcterms:W3CDTF">2016-07-16T14:23:09Z</dcterms:created>
  <dcterms:modified xsi:type="dcterms:W3CDTF">2016-07-18T08:12:56Z</dcterms:modified>
</cp:coreProperties>
</file>