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bri\Desktop\"/>
    </mc:Choice>
  </mc:AlternateContent>
  <bookViews>
    <workbookView xWindow="0" yWindow="0" windowWidth="20490" windowHeight="8340"/>
  </bookViews>
  <sheets>
    <sheet name="EngTrab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12" i="1" l="1"/>
  <c r="E30" i="1"/>
  <c r="E31" i="1"/>
  <c r="E32" i="1"/>
  <c r="E33" i="1"/>
  <c r="E34" i="1"/>
  <c r="E35" i="1"/>
  <c r="E36" i="1"/>
  <c r="E37" i="1"/>
  <c r="E29" i="1"/>
  <c r="E28" i="1"/>
  <c r="H30" i="1"/>
  <c r="H31" i="1"/>
  <c r="H32" i="1"/>
  <c r="H33" i="1"/>
  <c r="H34" i="1"/>
  <c r="H35" i="1"/>
  <c r="H36" i="1"/>
  <c r="H37" i="1"/>
  <c r="H29" i="1"/>
  <c r="H28" i="1"/>
  <c r="B30" i="1"/>
  <c r="B31" i="1"/>
  <c r="B32" i="1"/>
  <c r="B33" i="1"/>
  <c r="B34" i="1"/>
  <c r="B35" i="1"/>
  <c r="B36" i="1"/>
  <c r="B37" i="1"/>
  <c r="B29" i="1"/>
  <c r="B28" i="1"/>
  <c r="B15" i="1"/>
  <c r="B16" i="1"/>
  <c r="B17" i="1"/>
  <c r="B18" i="1"/>
  <c r="B19" i="1"/>
  <c r="B20" i="1"/>
  <c r="B21" i="1"/>
  <c r="B22" i="1"/>
  <c r="B14" i="1"/>
  <c r="B13" i="1"/>
  <c r="H13" i="1"/>
  <c r="H14" i="1"/>
  <c r="H15" i="1"/>
  <c r="H16" i="1"/>
  <c r="H17" i="1"/>
  <c r="H18" i="1"/>
  <c r="H19" i="1"/>
  <c r="H20" i="1"/>
  <c r="H21" i="1"/>
  <c r="H22" i="1"/>
  <c r="E15" i="1"/>
  <c r="E16" i="1"/>
  <c r="E17" i="1"/>
  <c r="E18" i="1"/>
  <c r="E19" i="1"/>
  <c r="E20" i="1"/>
  <c r="E21" i="1"/>
  <c r="E22" i="1"/>
  <c r="E14" i="1"/>
  <c r="E13" i="1"/>
  <c r="E70" i="1" l="1"/>
  <c r="H70" i="1"/>
  <c r="B70" i="1"/>
  <c r="H47" i="1"/>
  <c r="H48" i="1"/>
  <c r="H49" i="1"/>
  <c r="H50" i="1"/>
  <c r="H51" i="1"/>
  <c r="H52" i="1"/>
  <c r="H46" i="1"/>
  <c r="H45" i="1"/>
  <c r="E47" i="1"/>
  <c r="E48" i="1"/>
  <c r="E49" i="1"/>
  <c r="E50" i="1"/>
  <c r="E51" i="1"/>
  <c r="E52" i="1"/>
  <c r="E46" i="1"/>
  <c r="E45" i="1"/>
  <c r="B47" i="1"/>
  <c r="B48" i="1"/>
  <c r="B49" i="1"/>
  <c r="B50" i="1"/>
  <c r="B51" i="1"/>
  <c r="B52" i="1"/>
  <c r="B45" i="1"/>
  <c r="B46" i="1"/>
  <c r="E23" i="1"/>
  <c r="C58" i="1" s="1"/>
  <c r="I60" i="1" s="1"/>
  <c r="H23" i="1"/>
  <c r="C59" i="1" s="1"/>
  <c r="J60" i="1" s="1"/>
  <c r="B23" i="1"/>
  <c r="E38" i="1"/>
  <c r="H58" i="1" s="1"/>
  <c r="I61" i="1" s="1"/>
  <c r="H38" i="1"/>
  <c r="H59" i="1" s="1"/>
  <c r="J61" i="1" s="1"/>
  <c r="B38" i="1"/>
  <c r="C57" i="1" l="1"/>
  <c r="H60" i="1" s="1"/>
  <c r="B76" i="1"/>
  <c r="B75" i="1"/>
  <c r="H75" i="1"/>
  <c r="H88" i="1" s="1"/>
  <c r="H76" i="1"/>
  <c r="H89" i="1" s="1"/>
  <c r="E75" i="1"/>
  <c r="E88" i="1" s="1"/>
  <c r="E76" i="1"/>
  <c r="E89" i="1" s="1"/>
  <c r="H57" i="1"/>
  <c r="H61" i="1" s="1"/>
  <c r="E53" i="1"/>
  <c r="E77" i="1" s="1"/>
  <c r="E90" i="1" s="1"/>
  <c r="H53" i="1"/>
  <c r="H77" i="1" s="1"/>
  <c r="H90" i="1" s="1"/>
  <c r="B53" i="1"/>
  <c r="B77" i="1" s="1"/>
  <c r="B90" i="1" s="1"/>
  <c r="J4" i="1"/>
  <c r="H109" i="1" l="1"/>
  <c r="H93" i="1"/>
  <c r="H101" i="1" s="1"/>
  <c r="B88" i="1"/>
  <c r="B109" i="1" s="1"/>
  <c r="B80" i="1"/>
  <c r="B89" i="1"/>
  <c r="E80" i="1"/>
  <c r="H80" i="1"/>
  <c r="C61" i="1"/>
  <c r="I62" i="1" s="1"/>
  <c r="C60" i="1"/>
  <c r="H62" i="1" s="1"/>
  <c r="C62" i="1"/>
  <c r="J62" i="1" s="1"/>
  <c r="E93" i="1" l="1"/>
  <c r="E101" i="1" s="1"/>
  <c r="E103" i="1" s="1"/>
  <c r="E109" i="1"/>
  <c r="C116" i="1" s="1"/>
  <c r="H103" i="1"/>
  <c r="B93" i="1"/>
  <c r="B101" i="1"/>
  <c r="B103" i="1" s="1"/>
</calcChain>
</file>

<file path=xl/sharedStrings.xml><?xml version="1.0" encoding="utf-8"?>
<sst xmlns="http://schemas.openxmlformats.org/spreadsheetml/2006/main" count="115" uniqueCount="79">
  <si>
    <t xml:space="preserve">Determinação da produção de embarcações </t>
  </si>
  <si>
    <t>Número da folha:</t>
  </si>
  <si>
    <t>Cálculo da velocidade da produção por meio dos tempos de cada operário em linha e separados. Determinando em sequência o tempo normal e o tempo real de produção.</t>
  </si>
  <si>
    <t>Descrição:</t>
  </si>
  <si>
    <t>Data:</t>
  </si>
  <si>
    <t>Membros:</t>
  </si>
  <si>
    <t>Gabriel Rodrigues Munhoz</t>
  </si>
  <si>
    <t>Guilherme Benneti</t>
  </si>
  <si>
    <t>João Arthur</t>
  </si>
  <si>
    <t>Tempos do 1º operário</t>
  </si>
  <si>
    <t>Tempos do 2º operário</t>
  </si>
  <si>
    <t>Tempos do 3º operário</t>
  </si>
  <si>
    <t>Tempo Médio</t>
  </si>
  <si>
    <t>Operários trabalhando de forma separada</t>
  </si>
  <si>
    <t>Operários trabalhando em linha desbalanceada</t>
  </si>
  <si>
    <t>Separados</t>
  </si>
  <si>
    <t>Em Linha</t>
  </si>
  <si>
    <t>Em linha desbalanceada</t>
  </si>
  <si>
    <t>Resultados</t>
  </si>
  <si>
    <t>Em linha</t>
  </si>
  <si>
    <t>Em linha d</t>
  </si>
  <si>
    <t>Confiabilidade dos cálculos (95% e 5% de erro):</t>
  </si>
  <si>
    <t>Roteiro:</t>
  </si>
  <si>
    <t>Descrição do processo e dos materiais</t>
  </si>
  <si>
    <t>Especificar a divisão de trabalhos entre os 3 funcionários</t>
  </si>
  <si>
    <t>Se houver mudança notificar</t>
  </si>
  <si>
    <t>Descrever se o tempo médio calculado é confiável ou não</t>
  </si>
  <si>
    <t>Descrever se é confiável os tempos em linha</t>
  </si>
  <si>
    <t>Cálculo do tempo padrão</t>
  </si>
  <si>
    <t>Descrever ritmo de cada operador conforme desempenho individual e compará-los graficamente com todos os tempos demonstrando evolução de cada trabalhador</t>
  </si>
  <si>
    <t>Comparar o gráfico de aprendizagem com Curva de Aprendizagem do Aquilano e explicar</t>
  </si>
  <si>
    <t>Explicar utilização do método de Westinghouse</t>
  </si>
  <si>
    <t>Determinar tempo de intervalo e conversa e calcular fator de tolerância</t>
  </si>
  <si>
    <t>Cálculo do lead time</t>
  </si>
  <si>
    <t>Calcular para 1 barquinho e para lote de 10</t>
  </si>
  <si>
    <t>Comparar o lead time do lote produzido pelos 3 operários com 1 operário do treinamento e discutir resultados</t>
  </si>
  <si>
    <t>Cálculo da capacidade da fábrica</t>
  </si>
  <si>
    <t>Por barco 8h com para de 1h30 e por lote</t>
  </si>
  <si>
    <t>Cálculo de tempo de ciclo e takt time</t>
  </si>
  <si>
    <t>Tempo de ciclo normal em linha</t>
  </si>
  <si>
    <t>Determinar número de funcionários/linha para atender demanda</t>
  </si>
  <si>
    <t>Takt time para 2500 barcos</t>
  </si>
  <si>
    <t>Determinar tempo padrão com finalização</t>
  </si>
  <si>
    <t>Finalização de 1,30min a cada 10 barcos</t>
  </si>
  <si>
    <t>Determinar TP para cada barco</t>
  </si>
  <si>
    <t>Determinar TP para produção diária</t>
  </si>
  <si>
    <t>*Fazer tudo de novo com os resultados da linha desbalanceada e comparar</t>
  </si>
  <si>
    <t>1º operário</t>
  </si>
  <si>
    <t>2º operário</t>
  </si>
  <si>
    <t>3º operário</t>
  </si>
  <si>
    <t>Habilidade</t>
  </si>
  <si>
    <t>Condições</t>
  </si>
  <si>
    <t>Esforço</t>
  </si>
  <si>
    <t>Consistência</t>
  </si>
  <si>
    <r>
      <rPr>
        <b/>
        <sz val="11"/>
        <color theme="1"/>
        <rFont val="Calibri"/>
        <family val="2"/>
        <scheme val="minor"/>
      </rPr>
      <t>Função:</t>
    </r>
    <r>
      <rPr>
        <sz val="11"/>
        <color theme="1"/>
        <rFont val="Calibri"/>
        <family val="2"/>
        <scheme val="minor"/>
      </rPr>
      <t xml:space="preserve"> 1º Operário</t>
    </r>
  </si>
  <si>
    <r>
      <rPr>
        <b/>
        <sz val="11"/>
        <color theme="1"/>
        <rFont val="Calibri"/>
        <family val="2"/>
        <scheme val="minor"/>
      </rPr>
      <t>Função:</t>
    </r>
    <r>
      <rPr>
        <sz val="11"/>
        <color theme="1"/>
        <rFont val="Calibri"/>
        <family val="2"/>
        <scheme val="minor"/>
      </rPr>
      <t xml:space="preserve"> 2º Operário</t>
    </r>
  </si>
  <si>
    <r>
      <rPr>
        <b/>
        <sz val="11"/>
        <color theme="1"/>
        <rFont val="Calibri"/>
        <family val="2"/>
        <scheme val="minor"/>
      </rPr>
      <t>Função:</t>
    </r>
    <r>
      <rPr>
        <sz val="11"/>
        <color theme="1"/>
        <rFont val="Calibri"/>
        <family val="2"/>
        <scheme val="minor"/>
      </rPr>
      <t xml:space="preserve"> 3º Operário</t>
    </r>
  </si>
  <si>
    <t>Método de Westinghouse</t>
  </si>
  <si>
    <t>Soma</t>
  </si>
  <si>
    <t>Separado</t>
  </si>
  <si>
    <t>Tempo Normal (seg)</t>
  </si>
  <si>
    <t>*tempos em segundos</t>
  </si>
  <si>
    <t>Fator de Tolerância</t>
  </si>
  <si>
    <t>Tempo Padrão (seg)</t>
  </si>
  <si>
    <t>Operários trabalhando em linha ()</t>
  </si>
  <si>
    <t>Tempo padrão total</t>
  </si>
  <si>
    <t>Tempo normal total</t>
  </si>
  <si>
    <t>Tempo padrão de confecção do barco</t>
  </si>
  <si>
    <t>Lead Time</t>
  </si>
  <si>
    <t>1 Produto</t>
  </si>
  <si>
    <t>Lote de 10 produtos</t>
  </si>
  <si>
    <t>*eu utilizei o primeiro tempo completo e depois multipliquei pelo maior tempo 9x qndo em linha</t>
  </si>
  <si>
    <t>Tempo de Ciclo</t>
  </si>
  <si>
    <t>Takt Time para 2500 barcos</t>
  </si>
  <si>
    <r>
      <rPr>
        <b/>
        <sz val="11"/>
        <color theme="1"/>
        <rFont val="Calibri"/>
        <family val="2"/>
        <scheme val="minor"/>
      </rPr>
      <t xml:space="preserve">Tempo disponível: </t>
    </r>
    <r>
      <rPr>
        <sz val="11"/>
        <color theme="1"/>
        <rFont val="Calibri"/>
        <family val="2"/>
        <scheme val="minor"/>
      </rPr>
      <t>8h - 1,5h = 6,5h</t>
    </r>
  </si>
  <si>
    <t>Segundos para fazer um barquinho</t>
  </si>
  <si>
    <t>Para atender a demanda é necessário colocar 6 operários em 2 linhas de 3 e realizar 1h extra</t>
  </si>
  <si>
    <t>Assim é possível produzir:</t>
  </si>
  <si>
    <t>barquinhos em um 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</si>
</sst>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26">
    <xf numFmtId="0" fontId="0" fillId="0" borderId="0" xfId="0"/>
    <xf numFmtId="0" fontId="2" fillId="2" borderId="0" xfId="0" applyFont="1" applyFill="1" applyAlignment="1">
      <alignment horizontal="center"/>
    </xf>
    <xf numFmtId="0" fontId="0" fillId="2" borderId="0" xfId="0" applyFill="1"/>
    <xf numFmtId="0" fontId="0" fillId="2" borderId="0" xfId="0" applyFill="1" applyAlignment="1"/>
    <xf numFmtId="0" fontId="0" fillId="2" borderId="3" xfId="0" applyFill="1" applyBorder="1"/>
    <xf numFmtId="0" fontId="0" fillId="2" borderId="4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14" fontId="0" fillId="2" borderId="4" xfId="0" applyNumberFormat="1" applyFill="1" applyBorder="1" applyAlignment="1"/>
    <xf numFmtId="0" fontId="1" fillId="3" borderId="2" xfId="0" applyFont="1" applyFill="1" applyBorder="1"/>
    <xf numFmtId="0" fontId="0" fillId="3" borderId="4" xfId="0" applyFill="1" applyBorder="1"/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/>
    </xf>
    <xf numFmtId="0" fontId="1" fillId="2" borderId="0" xfId="0" applyFont="1" applyFill="1" applyAlignment="1"/>
    <xf numFmtId="0" fontId="1" fillId="3" borderId="1" xfId="0" applyFont="1" applyFill="1" applyBorder="1"/>
    <xf numFmtId="0" fontId="1" fillId="2" borderId="1" xfId="0" applyFont="1" applyFill="1" applyBorder="1"/>
    <xf numFmtId="0" fontId="1" fillId="4" borderId="1" xfId="0" applyFont="1" applyFill="1" applyBorder="1"/>
    <xf numFmtId="43" fontId="0" fillId="4" borderId="1" xfId="1" applyFont="1" applyFill="1" applyBorder="1" applyAlignment="1"/>
    <xf numFmtId="0" fontId="0" fillId="3" borderId="9" xfId="0" applyFill="1" applyBorder="1"/>
    <xf numFmtId="0" fontId="0" fillId="3" borderId="3" xfId="0" applyFill="1" applyBorder="1"/>
    <xf numFmtId="0" fontId="0" fillId="3" borderId="2" xfId="0" applyFill="1" applyBorder="1"/>
    <xf numFmtId="0" fontId="0" fillId="3" borderId="10" xfId="0" applyFill="1" applyBorder="1"/>
    <xf numFmtId="9" fontId="1" fillId="2" borderId="1" xfId="0" applyNumberFormat="1" applyFont="1" applyFill="1" applyBorder="1"/>
    <xf numFmtId="0" fontId="5" fillId="2" borderId="0" xfId="0" applyFont="1" applyFill="1"/>
    <xf numFmtId="0" fontId="0" fillId="2" borderId="0" xfId="0" applyFill="1" applyBorder="1"/>
    <xf numFmtId="0" fontId="9" fillId="3" borderId="6" xfId="0" applyFont="1" applyFill="1" applyBorder="1" applyAlignment="1">
      <alignment vertical="center"/>
    </xf>
    <xf numFmtId="0" fontId="0" fillId="3" borderId="6" xfId="0" applyFill="1" applyBorder="1"/>
    <xf numFmtId="0" fontId="0" fillId="3" borderId="7" xfId="0" applyFill="1" applyBorder="1"/>
    <xf numFmtId="0" fontId="8" fillId="3" borderId="5" xfId="0" applyFont="1" applyFill="1" applyBorder="1" applyAlignment="1">
      <alignment horizontal="center"/>
    </xf>
    <xf numFmtId="0" fontId="8" fillId="3" borderId="8" xfId="0" applyFont="1" applyFill="1" applyBorder="1" applyAlignment="1">
      <alignment horizontal="center"/>
    </xf>
    <xf numFmtId="0" fontId="0" fillId="2" borderId="6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10" fillId="2" borderId="6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2" fontId="6" fillId="2" borderId="5" xfId="0" applyNumberFormat="1" applyFont="1" applyFill="1" applyBorder="1" applyAlignment="1">
      <alignment horizontal="center" vertical="center"/>
    </xf>
    <xf numFmtId="2" fontId="6" fillId="2" borderId="6" xfId="0" applyNumberFormat="1" applyFont="1" applyFill="1" applyBorder="1" applyAlignment="1">
      <alignment horizontal="center" vertical="center"/>
    </xf>
    <xf numFmtId="2" fontId="6" fillId="2" borderId="7" xfId="0" applyNumberFormat="1" applyFont="1" applyFill="1" applyBorder="1" applyAlignment="1">
      <alignment horizontal="center" vertical="center"/>
    </xf>
    <xf numFmtId="2" fontId="6" fillId="2" borderId="8" xfId="0" applyNumberFormat="1" applyFont="1" applyFill="1" applyBorder="1" applyAlignment="1">
      <alignment horizontal="center" vertical="center"/>
    </xf>
    <xf numFmtId="2" fontId="6" fillId="2" borderId="9" xfId="0" applyNumberFormat="1" applyFont="1" applyFill="1" applyBorder="1" applyAlignment="1">
      <alignment horizontal="center" vertical="center"/>
    </xf>
    <xf numFmtId="2" fontId="6" fillId="2" borderId="10" xfId="0" applyNumberFormat="1" applyFont="1" applyFill="1" applyBorder="1" applyAlignment="1">
      <alignment horizontal="center" vertical="center"/>
    </xf>
    <xf numFmtId="2" fontId="0" fillId="2" borderId="2" xfId="0" applyNumberFormat="1" applyFill="1" applyBorder="1" applyAlignment="1">
      <alignment horizontal="center"/>
    </xf>
    <xf numFmtId="2" fontId="0" fillId="2" borderId="3" xfId="0" applyNumberFormat="1" applyFill="1" applyBorder="1" applyAlignment="1">
      <alignment horizontal="center"/>
    </xf>
    <xf numFmtId="2" fontId="0" fillId="2" borderId="4" xfId="0" applyNumberForma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2" fontId="6" fillId="2" borderId="1" xfId="0" applyNumberFormat="1" applyFont="1" applyFill="1" applyBorder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2" fontId="0" fillId="2" borderId="5" xfId="0" applyNumberFormat="1" applyFill="1" applyBorder="1" applyAlignment="1">
      <alignment horizontal="center"/>
    </xf>
    <xf numFmtId="2" fontId="0" fillId="2" borderId="6" xfId="0" applyNumberFormat="1" applyFill="1" applyBorder="1" applyAlignment="1">
      <alignment horizontal="center"/>
    </xf>
    <xf numFmtId="2" fontId="0" fillId="2" borderId="7" xfId="0" applyNumberFormat="1" applyFill="1" applyBorder="1" applyAlignment="1">
      <alignment horizontal="center"/>
    </xf>
    <xf numFmtId="2" fontId="0" fillId="3" borderId="5" xfId="0" applyNumberFormat="1" applyFill="1" applyBorder="1" applyAlignment="1">
      <alignment horizontal="center"/>
    </xf>
    <xf numFmtId="2" fontId="0" fillId="3" borderId="6" xfId="0" applyNumberFormat="1" applyFill="1" applyBorder="1" applyAlignment="1">
      <alignment horizontal="center"/>
    </xf>
    <xf numFmtId="2" fontId="0" fillId="3" borderId="7" xfId="0" applyNumberFormat="1" applyFill="1" applyBorder="1" applyAlignment="1">
      <alignment horizontal="center"/>
    </xf>
    <xf numFmtId="2" fontId="7" fillId="2" borderId="1" xfId="0" applyNumberFormat="1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0" fillId="2" borderId="7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43" fontId="0" fillId="3" borderId="1" xfId="1" applyFont="1" applyFill="1" applyBorder="1" applyAlignment="1">
      <alignment horizontal="center" vertical="center"/>
    </xf>
    <xf numFmtId="43" fontId="0" fillId="0" borderId="1" xfId="1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 wrapText="1"/>
    </xf>
    <xf numFmtId="43" fontId="0" fillId="0" borderId="1" xfId="1" applyFont="1" applyBorder="1" applyAlignment="1">
      <alignment horizontal="center"/>
    </xf>
    <xf numFmtId="43" fontId="0" fillId="3" borderId="1" xfId="1" applyFont="1" applyFill="1" applyBorder="1" applyAlignment="1">
      <alignment horizontal="center"/>
    </xf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5" xfId="0" applyFill="1" applyBorder="1" applyAlignment="1">
      <alignment horizontal="left" wrapText="1"/>
    </xf>
    <xf numFmtId="0" fontId="0" fillId="5" borderId="6" xfId="0" applyFill="1" applyBorder="1" applyAlignment="1">
      <alignment horizontal="left" wrapText="1"/>
    </xf>
    <xf numFmtId="0" fontId="0" fillId="5" borderId="7" xfId="0" applyFill="1" applyBorder="1" applyAlignment="1">
      <alignment horizontal="left" wrapText="1"/>
    </xf>
    <xf numFmtId="0" fontId="0" fillId="5" borderId="8" xfId="0" applyFill="1" applyBorder="1" applyAlignment="1">
      <alignment horizontal="left" wrapText="1"/>
    </xf>
    <xf numFmtId="0" fontId="0" fillId="5" borderId="9" xfId="0" applyFill="1" applyBorder="1" applyAlignment="1">
      <alignment horizontal="left" wrapText="1"/>
    </xf>
    <xf numFmtId="0" fontId="0" fillId="5" borderId="10" xfId="0" applyFill="1" applyBorder="1" applyAlignment="1">
      <alignment horizontal="left" wrapText="1"/>
    </xf>
    <xf numFmtId="0" fontId="0" fillId="6" borderId="8" xfId="0" applyFill="1" applyBorder="1"/>
    <xf numFmtId="0" fontId="0" fillId="6" borderId="9" xfId="0" applyFill="1" applyBorder="1"/>
    <xf numFmtId="0" fontId="0" fillId="6" borderId="10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7" borderId="8" xfId="0" applyFill="1" applyBorder="1"/>
    <xf numFmtId="0" fontId="0" fillId="7" borderId="9" xfId="0" applyFill="1" applyBorder="1"/>
    <xf numFmtId="0" fontId="0" fillId="7" borderId="10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5" xfId="0" applyFill="1" applyBorder="1"/>
    <xf numFmtId="0" fontId="0" fillId="7" borderId="14" xfId="0" applyFill="1" applyBorder="1"/>
    <xf numFmtId="0" fontId="0" fillId="6" borderId="5" xfId="0" applyFill="1" applyBorder="1"/>
    <xf numFmtId="0" fontId="0" fillId="6" borderId="14" xfId="0" applyFill="1" applyBorder="1"/>
    <xf numFmtId="0" fontId="0" fillId="6" borderId="5" xfId="0" applyFill="1" applyBorder="1" applyAlignment="1">
      <alignment horizontal="left" wrapText="1"/>
    </xf>
    <xf numFmtId="0" fontId="0" fillId="6" borderId="6" xfId="0" applyFill="1" applyBorder="1" applyAlignment="1">
      <alignment horizontal="left" wrapText="1"/>
    </xf>
    <xf numFmtId="0" fontId="0" fillId="6" borderId="7" xfId="0" applyFill="1" applyBorder="1" applyAlignment="1">
      <alignment horizontal="left" wrapText="1"/>
    </xf>
    <xf numFmtId="0" fontId="0" fillId="6" borderId="8" xfId="0" applyFill="1" applyBorder="1" applyAlignment="1">
      <alignment horizontal="left" wrapText="1"/>
    </xf>
    <xf numFmtId="0" fontId="0" fillId="6" borderId="9" xfId="0" applyFill="1" applyBorder="1" applyAlignment="1">
      <alignment horizontal="left" wrapText="1"/>
    </xf>
    <xf numFmtId="0" fontId="0" fillId="6" borderId="10" xfId="0" applyFill="1" applyBorder="1" applyAlignment="1">
      <alignment horizontal="left" wrapText="1"/>
    </xf>
  </cellXfs>
  <cellStyles count="2">
    <cellStyle name="Normal" xfId="0" builtinId="0"/>
    <cellStyle name="Vírgula" xfId="1" builtinId="3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8"/>
  <sheetViews>
    <sheetView tabSelected="1" view="pageLayout" zoomScale="78" zoomScaleNormal="115" zoomScalePageLayoutView="78" workbookViewId="0">
      <selection activeCell="L6" sqref="L6:T7"/>
    </sheetView>
  </sheetViews>
  <sheetFormatPr defaultRowHeight="15" x14ac:dyDescent="0.25"/>
  <cols>
    <col min="2" max="2" width="9.140625" customWidth="1"/>
    <col min="9" max="9" width="7.5703125" customWidth="1"/>
    <col min="10" max="10" width="11.42578125" customWidth="1"/>
  </cols>
  <sheetData>
    <row r="1" spans="1:20" ht="23.25" x14ac:dyDescent="0.35">
      <c r="A1" s="78" t="s">
        <v>0</v>
      </c>
      <c r="B1" s="79"/>
      <c r="C1" s="79"/>
      <c r="D1" s="79"/>
      <c r="E1" s="79"/>
      <c r="F1" s="79"/>
      <c r="G1" s="79"/>
      <c r="H1" s="79"/>
      <c r="I1" s="79"/>
      <c r="J1" s="80"/>
      <c r="K1" s="78" t="s">
        <v>0</v>
      </c>
      <c r="L1" s="79"/>
      <c r="M1" s="79"/>
      <c r="N1" s="79"/>
      <c r="O1" s="79"/>
      <c r="P1" s="79"/>
      <c r="Q1" s="79"/>
      <c r="R1" s="79"/>
      <c r="S1" s="79"/>
      <c r="T1" s="80"/>
    </row>
    <row r="2" spans="1:20" ht="15" customHeigh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15" customHeight="1" x14ac:dyDescent="0.25">
      <c r="A3" s="75" t="s">
        <v>3</v>
      </c>
      <c r="B3" s="34" t="s">
        <v>2</v>
      </c>
      <c r="C3" s="34"/>
      <c r="D3" s="34"/>
      <c r="E3" s="34"/>
      <c r="F3" s="34"/>
      <c r="G3" s="81"/>
      <c r="H3" s="10" t="s">
        <v>1</v>
      </c>
      <c r="I3" s="11"/>
      <c r="J3" s="5">
        <v>1</v>
      </c>
      <c r="K3" s="10" t="s">
        <v>22</v>
      </c>
      <c r="L3" s="92" t="s">
        <v>23</v>
      </c>
      <c r="M3" s="93"/>
      <c r="N3" s="93"/>
      <c r="O3" s="93"/>
      <c r="P3" s="93"/>
      <c r="Q3" s="93"/>
      <c r="R3" s="93"/>
      <c r="S3" s="93"/>
      <c r="T3" s="94"/>
    </row>
    <row r="4" spans="1:20" x14ac:dyDescent="0.25">
      <c r="A4" s="77"/>
      <c r="B4" s="35"/>
      <c r="C4" s="35"/>
      <c r="D4" s="35"/>
      <c r="E4" s="35"/>
      <c r="F4" s="35"/>
      <c r="G4" s="82"/>
      <c r="H4" s="10" t="s">
        <v>4</v>
      </c>
      <c r="I4" s="11"/>
      <c r="J4" s="9">
        <f ca="1">TODAY()</f>
        <v>43428</v>
      </c>
      <c r="K4" s="2"/>
      <c r="L4" s="92" t="s">
        <v>24</v>
      </c>
      <c r="M4" s="93"/>
      <c r="N4" s="93"/>
      <c r="O4" s="93"/>
      <c r="P4" s="93"/>
      <c r="Q4" s="93"/>
      <c r="R4" s="93"/>
      <c r="S4" s="93"/>
      <c r="T4" s="94"/>
    </row>
    <row r="5" spans="1:20" x14ac:dyDescent="0.25">
      <c r="A5" s="3"/>
      <c r="B5" s="3"/>
      <c r="C5" s="2"/>
      <c r="D5" s="2"/>
      <c r="E5" s="2"/>
      <c r="F5" s="2"/>
      <c r="G5" s="2"/>
      <c r="H5" s="2"/>
      <c r="I5" s="2"/>
      <c r="J5" s="2"/>
      <c r="K5" s="2"/>
      <c r="L5" s="95" t="s">
        <v>25</v>
      </c>
      <c r="M5" s="96"/>
      <c r="N5" s="96"/>
      <c r="O5" s="96"/>
      <c r="P5" s="96"/>
      <c r="Q5" s="96"/>
      <c r="R5" s="96"/>
      <c r="S5" s="96"/>
      <c r="T5" s="97"/>
    </row>
    <row r="6" spans="1:20" ht="15" customHeight="1" x14ac:dyDescent="0.25">
      <c r="A6" s="75" t="s">
        <v>5</v>
      </c>
      <c r="B6" s="12" t="s">
        <v>6</v>
      </c>
      <c r="C6" s="4"/>
      <c r="D6" s="4"/>
      <c r="E6" s="4"/>
      <c r="F6" s="4"/>
      <c r="G6" s="4"/>
      <c r="H6" s="12" t="s">
        <v>54</v>
      </c>
      <c r="I6" s="4"/>
      <c r="J6" s="5"/>
      <c r="K6" s="2"/>
      <c r="L6" s="98" t="s">
        <v>29</v>
      </c>
      <c r="M6" s="99"/>
      <c r="N6" s="99"/>
      <c r="O6" s="99"/>
      <c r="P6" s="99"/>
      <c r="Q6" s="99"/>
      <c r="R6" s="99"/>
      <c r="S6" s="99"/>
      <c r="T6" s="100"/>
    </row>
    <row r="7" spans="1:20" x14ac:dyDescent="0.25">
      <c r="A7" s="76"/>
      <c r="B7" s="12" t="s">
        <v>7</v>
      </c>
      <c r="C7" s="4"/>
      <c r="D7" s="4"/>
      <c r="E7" s="4"/>
      <c r="F7" s="4"/>
      <c r="G7" s="4"/>
      <c r="H7" s="12" t="s">
        <v>55</v>
      </c>
      <c r="I7" s="4"/>
      <c r="J7" s="5"/>
      <c r="K7" s="2"/>
      <c r="L7" s="101"/>
      <c r="M7" s="102"/>
      <c r="N7" s="102"/>
      <c r="O7" s="102"/>
      <c r="P7" s="102"/>
      <c r="Q7" s="102"/>
      <c r="R7" s="102"/>
      <c r="S7" s="102"/>
      <c r="T7" s="103"/>
    </row>
    <row r="8" spans="1:20" x14ac:dyDescent="0.25">
      <c r="A8" s="76"/>
      <c r="B8" s="12" t="s">
        <v>8</v>
      </c>
      <c r="C8" s="4"/>
      <c r="D8" s="4"/>
      <c r="E8" s="4"/>
      <c r="F8" s="4"/>
      <c r="G8" s="4"/>
      <c r="H8" s="6" t="s">
        <v>56</v>
      </c>
      <c r="I8" s="7"/>
      <c r="J8" s="8"/>
      <c r="K8" s="2"/>
      <c r="L8" s="92" t="s">
        <v>30</v>
      </c>
      <c r="M8" s="93"/>
      <c r="N8" s="93"/>
      <c r="O8" s="93"/>
      <c r="P8" s="93"/>
      <c r="Q8" s="93"/>
      <c r="R8" s="93"/>
      <c r="S8" s="93"/>
      <c r="T8" s="94"/>
    </row>
    <row r="9" spans="1:20" x14ac:dyDescent="0.25">
      <c r="A9" s="77"/>
      <c r="B9" s="6"/>
      <c r="C9" s="7"/>
      <c r="D9" s="7"/>
      <c r="E9" s="7"/>
      <c r="F9" s="7"/>
      <c r="G9" s="7"/>
      <c r="H9" s="7"/>
      <c r="I9" s="7"/>
      <c r="J9" s="8"/>
      <c r="K9" s="2"/>
      <c r="L9" s="110" t="s">
        <v>26</v>
      </c>
      <c r="M9" s="111"/>
      <c r="N9" s="111"/>
      <c r="O9" s="111"/>
      <c r="P9" s="111"/>
      <c r="Q9" s="111"/>
      <c r="R9" s="111"/>
      <c r="S9" s="111"/>
      <c r="T9" s="112"/>
    </row>
    <row r="10" spans="1:2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113" t="s">
        <v>27</v>
      </c>
      <c r="M10" s="114"/>
      <c r="N10" s="114"/>
      <c r="O10" s="114"/>
      <c r="P10" s="114"/>
      <c r="Q10" s="114"/>
      <c r="R10" s="114"/>
      <c r="S10" s="114"/>
      <c r="T10" s="115"/>
    </row>
    <row r="11" spans="1:20" x14ac:dyDescent="0.25">
      <c r="A11" s="17"/>
      <c r="B11" s="38" t="s">
        <v>13</v>
      </c>
      <c r="C11" s="38"/>
      <c r="D11" s="38"/>
      <c r="E11" s="38"/>
      <c r="F11" s="38"/>
      <c r="G11" s="38"/>
      <c r="H11" s="38"/>
      <c r="I11" s="38"/>
      <c r="J11" s="38"/>
      <c r="K11" s="2"/>
      <c r="L11" s="110" t="s">
        <v>28</v>
      </c>
      <c r="M11" s="111"/>
      <c r="N11" s="111"/>
      <c r="O11" s="111"/>
      <c r="P11" s="111"/>
      <c r="Q11" s="111"/>
      <c r="R11" s="111"/>
      <c r="S11" s="111"/>
      <c r="T11" s="112"/>
    </row>
    <row r="12" spans="1:20" x14ac:dyDescent="0.25">
      <c r="A12" s="2"/>
      <c r="B12" s="39" t="s">
        <v>9</v>
      </c>
      <c r="C12" s="40"/>
      <c r="D12" s="41"/>
      <c r="E12" s="39" t="s">
        <v>10</v>
      </c>
      <c r="F12" s="40"/>
      <c r="G12" s="41"/>
      <c r="H12" s="39" t="s">
        <v>11</v>
      </c>
      <c r="I12" s="40"/>
      <c r="J12" s="41"/>
      <c r="K12" s="2"/>
      <c r="L12" s="116"/>
      <c r="M12" s="113" t="s">
        <v>31</v>
      </c>
      <c r="N12" s="114"/>
      <c r="O12" s="114"/>
      <c r="P12" s="114"/>
      <c r="Q12" s="114"/>
      <c r="R12" s="114"/>
      <c r="S12" s="114"/>
      <c r="T12" s="115"/>
    </row>
    <row r="13" spans="1:20" x14ac:dyDescent="0.25">
      <c r="A13" s="13">
        <v>1</v>
      </c>
      <c r="B13" s="69">
        <f ca="1">RANDBETWEEN(530,700)/10</f>
        <v>55.7</v>
      </c>
      <c r="C13" s="70"/>
      <c r="D13" s="70"/>
      <c r="E13" s="69">
        <f ca="1">RANDBETWEEN(900,1500)/10</f>
        <v>113</v>
      </c>
      <c r="F13" s="70"/>
      <c r="G13" s="70"/>
      <c r="H13" s="69">
        <f ca="1">RANDBETWEEN(900,1500)/10</f>
        <v>122</v>
      </c>
      <c r="I13" s="70"/>
      <c r="J13" s="71"/>
      <c r="K13" s="2"/>
      <c r="L13" s="117"/>
      <c r="M13" s="110" t="s">
        <v>32</v>
      </c>
      <c r="N13" s="111"/>
      <c r="O13" s="111"/>
      <c r="P13" s="111"/>
      <c r="Q13" s="111"/>
      <c r="R13" s="111"/>
      <c r="S13" s="111"/>
      <c r="T13" s="112"/>
    </row>
    <row r="14" spans="1:20" x14ac:dyDescent="0.25">
      <c r="A14" s="14">
        <v>2</v>
      </c>
      <c r="B14" s="64">
        <f ca="1">RANDBETWEEN(530,700)/10</f>
        <v>65.900000000000006</v>
      </c>
      <c r="C14" s="65"/>
      <c r="D14" s="65"/>
      <c r="E14" s="64">
        <f ca="1">RANDBETWEEN(900,1500)/10</f>
        <v>107.2</v>
      </c>
      <c r="F14" s="65"/>
      <c r="G14" s="65"/>
      <c r="H14" s="64">
        <f ca="1">RANDBETWEEN(900,1500)/10</f>
        <v>124.8</v>
      </c>
      <c r="I14" s="65"/>
      <c r="J14" s="66"/>
      <c r="K14" s="2"/>
      <c r="L14" s="117"/>
      <c r="M14" s="113" t="s">
        <v>67</v>
      </c>
      <c r="N14" s="114"/>
      <c r="O14" s="114"/>
      <c r="P14" s="114"/>
      <c r="Q14" s="114"/>
      <c r="R14" s="114"/>
      <c r="S14" s="114"/>
      <c r="T14" s="115"/>
    </row>
    <row r="15" spans="1:20" x14ac:dyDescent="0.25">
      <c r="A15" s="13">
        <v>3</v>
      </c>
      <c r="B15" s="69">
        <f t="shared" ref="B15:B22" ca="1" si="0">RANDBETWEEN(530,700)/10</f>
        <v>64.5</v>
      </c>
      <c r="C15" s="70"/>
      <c r="D15" s="70"/>
      <c r="E15" s="69">
        <f t="shared" ref="E15:E22" ca="1" si="1">RANDBETWEEN(900,1500)/10</f>
        <v>141.30000000000001</v>
      </c>
      <c r="F15" s="70"/>
      <c r="G15" s="70"/>
      <c r="H15" s="69">
        <f t="shared" ref="H15:H22" ca="1" si="2">RANDBETWEEN(900,1500)/10</f>
        <v>131</v>
      </c>
      <c r="I15" s="70"/>
      <c r="J15" s="71"/>
      <c r="K15" s="2"/>
      <c r="L15" s="104" t="s">
        <v>33</v>
      </c>
      <c r="M15" s="105"/>
      <c r="N15" s="105"/>
      <c r="O15" s="105"/>
      <c r="P15" s="105"/>
      <c r="Q15" s="105"/>
      <c r="R15" s="105"/>
      <c r="S15" s="105"/>
      <c r="T15" s="106"/>
    </row>
    <row r="16" spans="1:20" x14ac:dyDescent="0.25">
      <c r="A16" s="14">
        <v>4</v>
      </c>
      <c r="B16" s="64">
        <f t="shared" ca="1" si="0"/>
        <v>68.8</v>
      </c>
      <c r="C16" s="65"/>
      <c r="D16" s="65"/>
      <c r="E16" s="64">
        <f t="shared" ca="1" si="1"/>
        <v>91.6</v>
      </c>
      <c r="F16" s="65"/>
      <c r="G16" s="65"/>
      <c r="H16" s="64">
        <f t="shared" ca="1" si="2"/>
        <v>111.6</v>
      </c>
      <c r="I16" s="65"/>
      <c r="J16" s="66"/>
      <c r="K16" s="2"/>
      <c r="L16" s="118"/>
      <c r="M16" s="107" t="s">
        <v>34</v>
      </c>
      <c r="N16" s="108"/>
      <c r="O16" s="108"/>
      <c r="P16" s="108"/>
      <c r="Q16" s="108"/>
      <c r="R16" s="108"/>
      <c r="S16" s="108"/>
      <c r="T16" s="109"/>
    </row>
    <row r="17" spans="1:20" ht="15" customHeight="1" x14ac:dyDescent="0.25">
      <c r="A17" s="13">
        <v>5</v>
      </c>
      <c r="B17" s="69">
        <f t="shared" ca="1" si="0"/>
        <v>55.6</v>
      </c>
      <c r="C17" s="70"/>
      <c r="D17" s="70"/>
      <c r="E17" s="69">
        <f t="shared" ca="1" si="1"/>
        <v>92.3</v>
      </c>
      <c r="F17" s="70"/>
      <c r="G17" s="70"/>
      <c r="H17" s="69">
        <f t="shared" ca="1" si="2"/>
        <v>91.1</v>
      </c>
      <c r="I17" s="70"/>
      <c r="J17" s="71"/>
      <c r="K17" s="2"/>
      <c r="L17" s="119"/>
      <c r="M17" s="120" t="s">
        <v>35</v>
      </c>
      <c r="N17" s="121"/>
      <c r="O17" s="121"/>
      <c r="P17" s="121"/>
      <c r="Q17" s="121"/>
      <c r="R17" s="121"/>
      <c r="S17" s="121"/>
      <c r="T17" s="122"/>
    </row>
    <row r="18" spans="1:20" x14ac:dyDescent="0.25">
      <c r="A18" s="14">
        <v>6</v>
      </c>
      <c r="B18" s="64">
        <f t="shared" ca="1" si="0"/>
        <v>69</v>
      </c>
      <c r="C18" s="65"/>
      <c r="D18" s="65"/>
      <c r="E18" s="64">
        <f t="shared" ca="1" si="1"/>
        <v>146.19999999999999</v>
      </c>
      <c r="F18" s="65"/>
      <c r="G18" s="65"/>
      <c r="H18" s="64">
        <f t="shared" ca="1" si="2"/>
        <v>109</v>
      </c>
      <c r="I18" s="65"/>
      <c r="J18" s="66"/>
      <c r="K18" s="2"/>
      <c r="L18" s="119"/>
      <c r="M18" s="123"/>
      <c r="N18" s="124"/>
      <c r="O18" s="124"/>
      <c r="P18" s="124"/>
      <c r="Q18" s="124"/>
      <c r="R18" s="124"/>
      <c r="S18" s="124"/>
      <c r="T18" s="125"/>
    </row>
    <row r="19" spans="1:20" x14ac:dyDescent="0.25">
      <c r="A19" s="13">
        <v>7</v>
      </c>
      <c r="B19" s="69">
        <f t="shared" ca="1" si="0"/>
        <v>68.7</v>
      </c>
      <c r="C19" s="70"/>
      <c r="D19" s="70"/>
      <c r="E19" s="69">
        <f t="shared" ca="1" si="1"/>
        <v>118.2</v>
      </c>
      <c r="F19" s="70"/>
      <c r="G19" s="70"/>
      <c r="H19" s="69">
        <f t="shared" ca="1" si="2"/>
        <v>143.5</v>
      </c>
      <c r="I19" s="70"/>
      <c r="J19" s="71"/>
      <c r="K19" s="2"/>
      <c r="L19" s="110" t="s">
        <v>36</v>
      </c>
      <c r="M19" s="111"/>
      <c r="N19" s="111"/>
      <c r="O19" s="111"/>
      <c r="P19" s="111"/>
      <c r="Q19" s="111"/>
      <c r="R19" s="111"/>
      <c r="S19" s="111"/>
      <c r="T19" s="112"/>
    </row>
    <row r="20" spans="1:20" x14ac:dyDescent="0.25">
      <c r="A20" s="14">
        <v>8</v>
      </c>
      <c r="B20" s="64">
        <f t="shared" ca="1" si="0"/>
        <v>57.7</v>
      </c>
      <c r="C20" s="65"/>
      <c r="D20" s="65"/>
      <c r="E20" s="64">
        <f t="shared" ca="1" si="1"/>
        <v>126.3</v>
      </c>
      <c r="F20" s="65"/>
      <c r="G20" s="65"/>
      <c r="H20" s="64">
        <f t="shared" ca="1" si="2"/>
        <v>148</v>
      </c>
      <c r="I20" s="65"/>
      <c r="J20" s="66"/>
      <c r="K20" s="2"/>
      <c r="L20" s="113"/>
      <c r="M20" s="113" t="s">
        <v>37</v>
      </c>
      <c r="N20" s="114"/>
      <c r="O20" s="114"/>
      <c r="P20" s="114"/>
      <c r="Q20" s="114"/>
      <c r="R20" s="114"/>
      <c r="S20" s="114"/>
      <c r="T20" s="115"/>
    </row>
    <row r="21" spans="1:20" x14ac:dyDescent="0.25">
      <c r="A21" s="13">
        <v>9</v>
      </c>
      <c r="B21" s="69">
        <f t="shared" ca="1" si="0"/>
        <v>66.8</v>
      </c>
      <c r="C21" s="70"/>
      <c r="D21" s="70"/>
      <c r="E21" s="69">
        <f t="shared" ca="1" si="1"/>
        <v>142.80000000000001</v>
      </c>
      <c r="F21" s="70"/>
      <c r="G21" s="70"/>
      <c r="H21" s="69">
        <f t="shared" ca="1" si="2"/>
        <v>112</v>
      </c>
      <c r="I21" s="70"/>
      <c r="J21" s="71"/>
      <c r="K21" s="2"/>
      <c r="L21" s="110" t="s">
        <v>38</v>
      </c>
      <c r="M21" s="111"/>
      <c r="N21" s="111"/>
      <c r="O21" s="111"/>
      <c r="P21" s="111"/>
      <c r="Q21" s="111"/>
      <c r="R21" s="111"/>
      <c r="S21" s="111"/>
      <c r="T21" s="112"/>
    </row>
    <row r="22" spans="1:20" x14ac:dyDescent="0.25">
      <c r="A22" s="14">
        <v>10</v>
      </c>
      <c r="B22" s="64">
        <f t="shared" ca="1" si="0"/>
        <v>53.4</v>
      </c>
      <c r="C22" s="65"/>
      <c r="D22" s="65"/>
      <c r="E22" s="64">
        <f t="shared" ca="1" si="1"/>
        <v>132.19999999999999</v>
      </c>
      <c r="F22" s="65"/>
      <c r="G22" s="65"/>
      <c r="H22" s="72">
        <f t="shared" ca="1" si="2"/>
        <v>146.69999999999999</v>
      </c>
      <c r="I22" s="73"/>
      <c r="J22" s="74"/>
      <c r="K22" s="2"/>
      <c r="L22" s="116"/>
      <c r="M22" s="113" t="s">
        <v>39</v>
      </c>
      <c r="N22" s="114"/>
      <c r="O22" s="114"/>
      <c r="P22" s="114"/>
      <c r="Q22" s="114"/>
      <c r="R22" s="114"/>
      <c r="S22" s="114"/>
      <c r="T22" s="115"/>
    </row>
    <row r="23" spans="1:20" ht="15" customHeight="1" x14ac:dyDescent="0.25">
      <c r="A23" s="67" t="s">
        <v>12</v>
      </c>
      <c r="B23" s="68">
        <f ca="1">AVERAGE(B13:D22)</f>
        <v>62.61</v>
      </c>
      <c r="C23" s="68"/>
      <c r="D23" s="68"/>
      <c r="E23" s="68">
        <f t="shared" ref="E23" ca="1" si="3">AVERAGE(E13:G22)</f>
        <v>121.10999999999999</v>
      </c>
      <c r="F23" s="68"/>
      <c r="G23" s="68"/>
      <c r="H23" s="68">
        <f t="shared" ref="H23" ca="1" si="4">AVERAGE(H13:J22)</f>
        <v>123.97</v>
      </c>
      <c r="I23" s="68"/>
      <c r="J23" s="68"/>
      <c r="K23" s="2"/>
      <c r="L23" s="117"/>
      <c r="M23" s="110" t="s">
        <v>41</v>
      </c>
      <c r="N23" s="111"/>
      <c r="O23" s="111"/>
      <c r="P23" s="111"/>
      <c r="Q23" s="111"/>
      <c r="R23" s="111"/>
      <c r="S23" s="111"/>
      <c r="T23" s="112"/>
    </row>
    <row r="24" spans="1:20" x14ac:dyDescent="0.25">
      <c r="A24" s="67"/>
      <c r="B24" s="68"/>
      <c r="C24" s="68"/>
      <c r="D24" s="68"/>
      <c r="E24" s="68"/>
      <c r="F24" s="68"/>
      <c r="G24" s="68"/>
      <c r="H24" s="68"/>
      <c r="I24" s="68"/>
      <c r="J24" s="68"/>
      <c r="K24" s="2"/>
      <c r="L24" s="117"/>
      <c r="M24" s="113" t="s">
        <v>40</v>
      </c>
      <c r="N24" s="114"/>
      <c r="O24" s="114"/>
      <c r="P24" s="114"/>
      <c r="Q24" s="114"/>
      <c r="R24" s="114"/>
      <c r="S24" s="114"/>
      <c r="T24" s="115"/>
    </row>
    <row r="25" spans="1:20" x14ac:dyDescent="0.25">
      <c r="A25" s="15"/>
      <c r="B25" s="16" t="s">
        <v>61</v>
      </c>
      <c r="C25" s="16"/>
      <c r="D25" s="16"/>
      <c r="E25" s="16"/>
      <c r="F25" s="16"/>
      <c r="G25" s="16"/>
      <c r="H25" s="16"/>
      <c r="I25" s="16"/>
      <c r="J25" s="16"/>
      <c r="K25" s="2"/>
      <c r="L25" s="104" t="s">
        <v>42</v>
      </c>
      <c r="M25" s="105"/>
      <c r="N25" s="105"/>
      <c r="O25" s="105"/>
      <c r="P25" s="105"/>
      <c r="Q25" s="105"/>
      <c r="R25" s="105"/>
      <c r="S25" s="105"/>
      <c r="T25" s="106"/>
    </row>
    <row r="26" spans="1:20" x14ac:dyDescent="0.25">
      <c r="A26" s="17"/>
      <c r="B26" s="38" t="s">
        <v>64</v>
      </c>
      <c r="C26" s="38"/>
      <c r="D26" s="38"/>
      <c r="E26" s="38"/>
      <c r="F26" s="38"/>
      <c r="G26" s="38"/>
      <c r="H26" s="38"/>
      <c r="I26" s="38"/>
      <c r="J26" s="38"/>
      <c r="K26" s="2"/>
      <c r="L26" s="118"/>
      <c r="M26" s="107" t="s">
        <v>43</v>
      </c>
      <c r="N26" s="108"/>
      <c r="O26" s="108"/>
      <c r="P26" s="108"/>
      <c r="Q26" s="108"/>
      <c r="R26" s="108"/>
      <c r="S26" s="108"/>
      <c r="T26" s="109"/>
    </row>
    <row r="27" spans="1:20" x14ac:dyDescent="0.25">
      <c r="A27" s="2"/>
      <c r="B27" s="39" t="s">
        <v>9</v>
      </c>
      <c r="C27" s="40"/>
      <c r="D27" s="41"/>
      <c r="E27" s="39" t="s">
        <v>10</v>
      </c>
      <c r="F27" s="40"/>
      <c r="G27" s="41"/>
      <c r="H27" s="39" t="s">
        <v>11</v>
      </c>
      <c r="I27" s="40"/>
      <c r="J27" s="41"/>
      <c r="K27" s="2"/>
      <c r="L27" s="119"/>
      <c r="M27" s="104" t="s">
        <v>44</v>
      </c>
      <c r="N27" s="105"/>
      <c r="O27" s="105"/>
      <c r="P27" s="105"/>
      <c r="Q27" s="105"/>
      <c r="R27" s="105"/>
      <c r="S27" s="105"/>
      <c r="T27" s="106"/>
    </row>
    <row r="28" spans="1:20" x14ac:dyDescent="0.25">
      <c r="A28" s="13">
        <v>1</v>
      </c>
      <c r="B28" s="69">
        <f ca="1">RANDBETWEEN(150,200)/10</f>
        <v>17.600000000000001</v>
      </c>
      <c r="C28" s="70"/>
      <c r="D28" s="70"/>
      <c r="E28" s="69">
        <f ca="1">RANDBETWEEN(180,230)/10</f>
        <v>18.100000000000001</v>
      </c>
      <c r="F28" s="70"/>
      <c r="G28" s="70"/>
      <c r="H28" s="69">
        <f ca="1">RANDBETWEEN(100,150)/10</f>
        <v>10.199999999999999</v>
      </c>
      <c r="I28" s="70"/>
      <c r="J28" s="71"/>
      <c r="K28" s="2"/>
      <c r="L28" s="119"/>
      <c r="M28" s="107" t="s">
        <v>45</v>
      </c>
      <c r="N28" s="108"/>
      <c r="O28" s="108"/>
      <c r="P28" s="108"/>
      <c r="Q28" s="108"/>
      <c r="R28" s="108"/>
      <c r="S28" s="108"/>
      <c r="T28" s="109"/>
    </row>
    <row r="29" spans="1:20" x14ac:dyDescent="0.25">
      <c r="A29" s="14">
        <v>2</v>
      </c>
      <c r="B29" s="64">
        <f ca="1">RANDBETWEEN(150,200)/10</f>
        <v>16.7</v>
      </c>
      <c r="C29" s="65"/>
      <c r="D29" s="65"/>
      <c r="E29" s="64">
        <f ca="1">RANDBETWEEN(180,230)/10</f>
        <v>21.9</v>
      </c>
      <c r="F29" s="65"/>
      <c r="G29" s="65"/>
      <c r="H29" s="64">
        <f ca="1">RANDBETWEEN(100,150)/10</f>
        <v>14.5</v>
      </c>
      <c r="I29" s="65"/>
      <c r="J29" s="66"/>
      <c r="K29" s="2"/>
      <c r="L29" s="104" t="s">
        <v>46</v>
      </c>
      <c r="M29" s="105"/>
      <c r="N29" s="105"/>
      <c r="O29" s="105"/>
      <c r="P29" s="105"/>
      <c r="Q29" s="105"/>
      <c r="R29" s="105"/>
      <c r="S29" s="105"/>
      <c r="T29" s="106"/>
    </row>
    <row r="30" spans="1:20" x14ac:dyDescent="0.25">
      <c r="A30" s="13">
        <v>3</v>
      </c>
      <c r="B30" s="69">
        <f t="shared" ref="B30:B37" ca="1" si="5">RANDBETWEEN(150,200)/10</f>
        <v>19.2</v>
      </c>
      <c r="C30" s="70"/>
      <c r="D30" s="70"/>
      <c r="E30" s="69">
        <f t="shared" ref="E30:E37" ca="1" si="6">RANDBETWEEN(180,230)/10</f>
        <v>21.2</v>
      </c>
      <c r="F30" s="70"/>
      <c r="G30" s="70"/>
      <c r="H30" s="69">
        <f t="shared" ref="H30:H37" ca="1" si="7">RANDBETWEEN(100,150)/10</f>
        <v>11.1</v>
      </c>
      <c r="I30" s="70"/>
      <c r="J30" s="71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x14ac:dyDescent="0.25">
      <c r="A31" s="14">
        <v>4</v>
      </c>
      <c r="B31" s="64">
        <f t="shared" ca="1" si="5"/>
        <v>15.5</v>
      </c>
      <c r="C31" s="65"/>
      <c r="D31" s="65"/>
      <c r="E31" s="64">
        <f t="shared" ca="1" si="6"/>
        <v>19.899999999999999</v>
      </c>
      <c r="F31" s="65"/>
      <c r="G31" s="65"/>
      <c r="H31" s="64">
        <f t="shared" ca="1" si="7"/>
        <v>12.1</v>
      </c>
      <c r="I31" s="65"/>
      <c r="J31" s="66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x14ac:dyDescent="0.25">
      <c r="A32" s="13">
        <v>5</v>
      </c>
      <c r="B32" s="69">
        <f t="shared" ca="1" si="5"/>
        <v>20</v>
      </c>
      <c r="C32" s="70"/>
      <c r="D32" s="70"/>
      <c r="E32" s="69">
        <f t="shared" ca="1" si="6"/>
        <v>18.899999999999999</v>
      </c>
      <c r="F32" s="70"/>
      <c r="G32" s="70"/>
      <c r="H32" s="69">
        <f t="shared" ca="1" si="7"/>
        <v>13.3</v>
      </c>
      <c r="I32" s="70"/>
      <c r="J32" s="71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x14ac:dyDescent="0.25">
      <c r="A33" s="14">
        <v>6</v>
      </c>
      <c r="B33" s="64">
        <f t="shared" ca="1" si="5"/>
        <v>15.3</v>
      </c>
      <c r="C33" s="65"/>
      <c r="D33" s="65"/>
      <c r="E33" s="64">
        <f t="shared" ca="1" si="6"/>
        <v>22.5</v>
      </c>
      <c r="F33" s="65"/>
      <c r="G33" s="65"/>
      <c r="H33" s="64">
        <f t="shared" ca="1" si="7"/>
        <v>12.3</v>
      </c>
      <c r="I33" s="65"/>
      <c r="J33" s="66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x14ac:dyDescent="0.25">
      <c r="A34" s="13">
        <v>7</v>
      </c>
      <c r="B34" s="69">
        <f t="shared" ca="1" si="5"/>
        <v>17.600000000000001</v>
      </c>
      <c r="C34" s="70"/>
      <c r="D34" s="70"/>
      <c r="E34" s="69">
        <f t="shared" ca="1" si="6"/>
        <v>20.399999999999999</v>
      </c>
      <c r="F34" s="70"/>
      <c r="G34" s="70"/>
      <c r="H34" s="69">
        <f t="shared" ca="1" si="7"/>
        <v>11.3</v>
      </c>
      <c r="I34" s="70"/>
      <c r="J34" s="71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x14ac:dyDescent="0.25">
      <c r="A35" s="14">
        <v>8</v>
      </c>
      <c r="B35" s="64">
        <f t="shared" ca="1" si="5"/>
        <v>15</v>
      </c>
      <c r="C35" s="65"/>
      <c r="D35" s="65"/>
      <c r="E35" s="64">
        <f t="shared" ca="1" si="6"/>
        <v>19.2</v>
      </c>
      <c r="F35" s="65"/>
      <c r="G35" s="65"/>
      <c r="H35" s="64">
        <f t="shared" ca="1" si="7"/>
        <v>10.1</v>
      </c>
      <c r="I35" s="65"/>
      <c r="J35" s="66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x14ac:dyDescent="0.25">
      <c r="A36" s="13">
        <v>9</v>
      </c>
      <c r="B36" s="69">
        <f t="shared" ca="1" si="5"/>
        <v>17.600000000000001</v>
      </c>
      <c r="C36" s="70"/>
      <c r="D36" s="70"/>
      <c r="E36" s="69">
        <f t="shared" ca="1" si="6"/>
        <v>20.7</v>
      </c>
      <c r="F36" s="70"/>
      <c r="G36" s="70"/>
      <c r="H36" s="69">
        <f t="shared" ca="1" si="7"/>
        <v>10.8</v>
      </c>
      <c r="I36" s="70"/>
      <c r="J36" s="71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x14ac:dyDescent="0.25">
      <c r="A37" s="14">
        <v>10</v>
      </c>
      <c r="B37" s="64">
        <f t="shared" ca="1" si="5"/>
        <v>17.3</v>
      </c>
      <c r="C37" s="65"/>
      <c r="D37" s="65"/>
      <c r="E37" s="64">
        <f t="shared" ca="1" si="6"/>
        <v>18.7</v>
      </c>
      <c r="F37" s="65"/>
      <c r="G37" s="65"/>
      <c r="H37" s="64">
        <f t="shared" ca="1" si="7"/>
        <v>12.7</v>
      </c>
      <c r="I37" s="65"/>
      <c r="J37" s="66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x14ac:dyDescent="0.25">
      <c r="A38" s="67" t="s">
        <v>12</v>
      </c>
      <c r="B38" s="68">
        <f ca="1">AVERAGE(B28:D37)</f>
        <v>17.18</v>
      </c>
      <c r="C38" s="68"/>
      <c r="D38" s="68"/>
      <c r="E38" s="68">
        <f t="shared" ref="E38" ca="1" si="8">AVERAGE(E28:G37)</f>
        <v>20.149999999999999</v>
      </c>
      <c r="F38" s="68"/>
      <c r="G38" s="68"/>
      <c r="H38" s="68">
        <f t="shared" ref="H38" ca="1" si="9">AVERAGE(H28:J37)</f>
        <v>11.84</v>
      </c>
      <c r="I38" s="68"/>
      <c r="J38" s="68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x14ac:dyDescent="0.25">
      <c r="A39" s="67"/>
      <c r="B39" s="68"/>
      <c r="C39" s="68"/>
      <c r="D39" s="68"/>
      <c r="E39" s="68"/>
      <c r="F39" s="68"/>
      <c r="G39" s="68"/>
      <c r="H39" s="68"/>
      <c r="I39" s="68"/>
      <c r="J39" s="68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x14ac:dyDescent="0.25">
      <c r="A40" s="2"/>
      <c r="B40" s="16" t="s">
        <v>61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x14ac:dyDescent="0.25">
      <c r="A41" s="17"/>
      <c r="B41" s="38" t="s">
        <v>14</v>
      </c>
      <c r="C41" s="38"/>
      <c r="D41" s="38"/>
      <c r="E41" s="38"/>
      <c r="F41" s="38"/>
      <c r="G41" s="38"/>
      <c r="H41" s="38"/>
      <c r="I41" s="38"/>
      <c r="J41" s="38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x14ac:dyDescent="0.25">
      <c r="A42" s="2"/>
      <c r="B42" s="39" t="s">
        <v>9</v>
      </c>
      <c r="C42" s="40"/>
      <c r="D42" s="41"/>
      <c r="E42" s="39" t="s">
        <v>10</v>
      </c>
      <c r="F42" s="40"/>
      <c r="G42" s="41"/>
      <c r="H42" s="39" t="s">
        <v>11</v>
      </c>
      <c r="I42" s="40"/>
      <c r="J42" s="41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x14ac:dyDescent="0.25">
      <c r="A43" s="13">
        <v>1</v>
      </c>
      <c r="B43" s="69">
        <v>13.38</v>
      </c>
      <c r="C43" s="70"/>
      <c r="D43" s="70"/>
      <c r="E43" s="69">
        <v>38.6</v>
      </c>
      <c r="F43" s="70"/>
      <c r="G43" s="70"/>
      <c r="H43" s="69">
        <v>6.06</v>
      </c>
      <c r="I43" s="70"/>
      <c r="J43" s="71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x14ac:dyDescent="0.25">
      <c r="A44" s="14">
        <v>2</v>
      </c>
      <c r="B44" s="64">
        <v>14.53</v>
      </c>
      <c r="C44" s="65"/>
      <c r="D44" s="65"/>
      <c r="E44" s="64">
        <v>36.93</v>
      </c>
      <c r="F44" s="65"/>
      <c r="G44" s="65"/>
      <c r="H44" s="64">
        <v>8.1999999999999993</v>
      </c>
      <c r="I44" s="65"/>
      <c r="J44" s="66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x14ac:dyDescent="0.25">
      <c r="A45" s="13">
        <v>3</v>
      </c>
      <c r="B45" s="57">
        <f ca="1">RANDBETWEEN(1200,1560)/100</f>
        <v>14.89</v>
      </c>
      <c r="C45" s="58"/>
      <c r="D45" s="58"/>
      <c r="E45" s="83">
        <f ca="1">RANDBETWEEN(3500,3900)/100</f>
        <v>35.82</v>
      </c>
      <c r="F45" s="84"/>
      <c r="G45" s="85"/>
      <c r="H45" s="83">
        <f ca="1">RANDBETWEEN(500,800)/100</f>
        <v>8</v>
      </c>
      <c r="I45" s="84"/>
      <c r="J45" s="85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x14ac:dyDescent="0.25">
      <c r="A46" s="14">
        <v>4</v>
      </c>
      <c r="B46" s="60">
        <f ca="1">RANDBETWEEN(1230,1560)/100</f>
        <v>14.35</v>
      </c>
      <c r="C46" s="61"/>
      <c r="D46" s="61"/>
      <c r="E46" s="72">
        <f ca="1">RANDBETWEEN(3500,3900)/100</f>
        <v>38.53</v>
      </c>
      <c r="F46" s="73"/>
      <c r="G46" s="74"/>
      <c r="H46" s="72">
        <f ca="1">RANDBETWEEN(500,800)/100</f>
        <v>7.06</v>
      </c>
      <c r="I46" s="73"/>
      <c r="J46" s="74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x14ac:dyDescent="0.25">
      <c r="A47" s="13">
        <v>5</v>
      </c>
      <c r="B47" s="57">
        <f t="shared" ref="B47" ca="1" si="10">RANDBETWEEN(1200,1560)/100</f>
        <v>13.9</v>
      </c>
      <c r="C47" s="58"/>
      <c r="D47" s="58"/>
      <c r="E47" s="83">
        <f t="shared" ref="E47:E52" ca="1" si="11">RANDBETWEEN(3500,3900)/100</f>
        <v>36.26</v>
      </c>
      <c r="F47" s="84"/>
      <c r="G47" s="85"/>
      <c r="H47" s="83">
        <f t="shared" ref="H47:H52" ca="1" si="12">RANDBETWEEN(500,800)/100</f>
        <v>5.33</v>
      </c>
      <c r="I47" s="84"/>
      <c r="J47" s="85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x14ac:dyDescent="0.25">
      <c r="A48" s="14">
        <v>6</v>
      </c>
      <c r="B48" s="60">
        <f t="shared" ref="B48" ca="1" si="13">RANDBETWEEN(1230,1560)/100</f>
        <v>13.86</v>
      </c>
      <c r="C48" s="61"/>
      <c r="D48" s="61"/>
      <c r="E48" s="72">
        <f t="shared" ca="1" si="11"/>
        <v>36.4</v>
      </c>
      <c r="F48" s="73"/>
      <c r="G48" s="74"/>
      <c r="H48" s="72">
        <f t="shared" ca="1" si="12"/>
        <v>6.59</v>
      </c>
      <c r="I48" s="73"/>
      <c r="J48" s="74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x14ac:dyDescent="0.25">
      <c r="A49" s="13">
        <v>7</v>
      </c>
      <c r="B49" s="50">
        <f t="shared" ref="B49" ca="1" si="14">RANDBETWEEN(1200,1560)/100</f>
        <v>13.87</v>
      </c>
      <c r="C49" s="51"/>
      <c r="D49" s="52"/>
      <c r="E49" s="83">
        <f t="shared" ca="1" si="11"/>
        <v>35.31</v>
      </c>
      <c r="F49" s="84"/>
      <c r="G49" s="85"/>
      <c r="H49" s="83">
        <f t="shared" ca="1" si="12"/>
        <v>7.76</v>
      </c>
      <c r="I49" s="84"/>
      <c r="J49" s="85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x14ac:dyDescent="0.25">
      <c r="A50" s="14">
        <v>8</v>
      </c>
      <c r="B50" s="60">
        <f t="shared" ref="B50" ca="1" si="15">RANDBETWEEN(1230,1560)/100</f>
        <v>12.41</v>
      </c>
      <c r="C50" s="61"/>
      <c r="D50" s="61"/>
      <c r="E50" s="72">
        <f t="shared" ca="1" si="11"/>
        <v>35.64</v>
      </c>
      <c r="F50" s="73"/>
      <c r="G50" s="74"/>
      <c r="H50" s="72">
        <f t="shared" ca="1" si="12"/>
        <v>5.74</v>
      </c>
      <c r="I50" s="73"/>
      <c r="J50" s="74"/>
    </row>
    <row r="51" spans="1:20" x14ac:dyDescent="0.25">
      <c r="A51" s="13">
        <v>9</v>
      </c>
      <c r="B51" s="57">
        <f t="shared" ref="B51" ca="1" si="16">RANDBETWEEN(1200,1560)/100</f>
        <v>12.08</v>
      </c>
      <c r="C51" s="58"/>
      <c r="D51" s="58"/>
      <c r="E51" s="83">
        <f t="shared" ca="1" si="11"/>
        <v>37.9</v>
      </c>
      <c r="F51" s="84"/>
      <c r="G51" s="85"/>
      <c r="H51" s="83">
        <f t="shared" ca="1" si="12"/>
        <v>5.39</v>
      </c>
      <c r="I51" s="84"/>
      <c r="J51" s="85"/>
    </row>
    <row r="52" spans="1:20" x14ac:dyDescent="0.25">
      <c r="A52" s="14">
        <v>10</v>
      </c>
      <c r="B52" s="60">
        <f t="shared" ref="B52" ca="1" si="17">RANDBETWEEN(1230,1560)/100</f>
        <v>13.65</v>
      </c>
      <c r="C52" s="61"/>
      <c r="D52" s="61"/>
      <c r="E52" s="72">
        <f t="shared" ca="1" si="11"/>
        <v>35.06</v>
      </c>
      <c r="F52" s="73"/>
      <c r="G52" s="74"/>
      <c r="H52" s="72">
        <f t="shared" ca="1" si="12"/>
        <v>7.43</v>
      </c>
      <c r="I52" s="73"/>
      <c r="J52" s="74"/>
    </row>
    <row r="53" spans="1:20" x14ac:dyDescent="0.25">
      <c r="A53" s="67" t="s">
        <v>12</v>
      </c>
      <c r="B53" s="54">
        <f ca="1">AVERAGE(B43:D52)</f>
        <v>13.691999999999998</v>
      </c>
      <c r="C53" s="54"/>
      <c r="D53" s="54"/>
      <c r="E53" s="54">
        <f t="shared" ref="E53" ca="1" si="18">AVERAGE(E43:G52)</f>
        <v>36.644999999999996</v>
      </c>
      <c r="F53" s="54"/>
      <c r="G53" s="54"/>
      <c r="H53" s="54">
        <f t="shared" ref="H53" ca="1" si="19">AVERAGE(H43:J52)</f>
        <v>6.7560000000000002</v>
      </c>
      <c r="I53" s="54"/>
      <c r="J53" s="54"/>
    </row>
    <row r="54" spans="1:20" x14ac:dyDescent="0.25">
      <c r="A54" s="67"/>
      <c r="B54" s="54"/>
      <c r="C54" s="54"/>
      <c r="D54" s="54"/>
      <c r="E54" s="54"/>
      <c r="F54" s="54"/>
      <c r="G54" s="54"/>
      <c r="H54" s="54"/>
      <c r="I54" s="54"/>
      <c r="J54" s="54"/>
    </row>
    <row r="55" spans="1:20" x14ac:dyDescent="0.25">
      <c r="A55" s="2"/>
      <c r="B55" s="16" t="s">
        <v>61</v>
      </c>
      <c r="C55" s="2"/>
      <c r="D55" s="2"/>
      <c r="E55" s="2"/>
      <c r="F55" s="2"/>
      <c r="G55" s="2"/>
      <c r="H55" s="2"/>
      <c r="I55" s="2"/>
      <c r="J55" s="2"/>
    </row>
    <row r="56" spans="1:20" x14ac:dyDescent="0.25">
      <c r="A56" s="88" t="s">
        <v>21</v>
      </c>
      <c r="B56" s="88"/>
      <c r="C56" s="88"/>
      <c r="D56" s="88"/>
      <c r="E56" s="88"/>
      <c r="F56" s="88"/>
      <c r="G56" s="88"/>
      <c r="H56" s="88"/>
      <c r="I56" s="88"/>
      <c r="J56" s="88"/>
    </row>
    <row r="57" spans="1:20" x14ac:dyDescent="0.25">
      <c r="A57" s="53" t="s">
        <v>15</v>
      </c>
      <c r="B57" s="19">
        <v>1</v>
      </c>
      <c r="C57" s="87">
        <f ca="1">((1.96*(LARGE(B13:D22,1)-SMALL(B13:D22,1)))/(0.05*3.078*B23))^2</f>
        <v>10.069239995688127</v>
      </c>
      <c r="D57" s="87"/>
      <c r="E57" s="87"/>
      <c r="F57" s="53" t="s">
        <v>16</v>
      </c>
      <c r="G57" s="19">
        <v>1</v>
      </c>
      <c r="H57" s="90">
        <f ca="1">((1.96*(LARGE(B28:D37,1)-SMALL(B28:D37,1)))/(0.05*3.078*B38))^2</f>
        <v>13.738160718006988</v>
      </c>
      <c r="I57" s="90"/>
      <c r="J57" s="90"/>
    </row>
    <row r="58" spans="1:20" x14ac:dyDescent="0.25">
      <c r="A58" s="53"/>
      <c r="B58" s="18">
        <v>2</v>
      </c>
      <c r="C58" s="86">
        <f ca="1">((1.96*(LARGE(E13:G22,1)-SMALL(E13:G22,1)))/(0.05*3.078*E23))^2</f>
        <v>32.965538936993262</v>
      </c>
      <c r="D58" s="86"/>
      <c r="E58" s="86"/>
      <c r="F58" s="53"/>
      <c r="G58" s="18">
        <v>2</v>
      </c>
      <c r="H58" s="91">
        <f ca="1">((1.96*(LARGE(E28:G37,1)-SMALL(E28:G37,1)))/(0.05*3.078*E38))^2</f>
        <v>7.7337504637113605</v>
      </c>
      <c r="I58" s="91"/>
      <c r="J58" s="91"/>
    </row>
    <row r="59" spans="1:20" x14ac:dyDescent="0.25">
      <c r="A59" s="53"/>
      <c r="B59" s="19">
        <v>3</v>
      </c>
      <c r="C59" s="87">
        <f ca="1">((1.96*(LARGE(H13:J22,1)-SMALL(H13:J22,1)))/(0.05*3.078*H23))^2</f>
        <v>34.16852515884122</v>
      </c>
      <c r="D59" s="87"/>
      <c r="E59" s="87"/>
      <c r="F59" s="53"/>
      <c r="G59" s="19">
        <v>3</v>
      </c>
      <c r="H59" s="90">
        <f ca="1">((1.96*(LARGE(H28:J37,1)-SMALL(H28:J37,1)))/(0.05*3.078*H38))^2</f>
        <v>22.399424032512954</v>
      </c>
      <c r="I59" s="90"/>
      <c r="J59" s="90"/>
    </row>
    <row r="60" spans="1:20" x14ac:dyDescent="0.25">
      <c r="A60" s="53" t="s">
        <v>17</v>
      </c>
      <c r="B60" s="18">
        <v>1</v>
      </c>
      <c r="C60" s="86">
        <f ca="1">((1.96*(LARGE(B43:D52,1)-SMALL(B43:D52,1)))/(0.05*3.078*B53))^2</f>
        <v>6.8314636518609255</v>
      </c>
      <c r="D60" s="86"/>
      <c r="E60" s="86"/>
      <c r="F60" s="89" t="s">
        <v>18</v>
      </c>
      <c r="G60" s="20" t="s">
        <v>15</v>
      </c>
      <c r="H60" s="21">
        <f ca="1">C57</f>
        <v>10.069239995688127</v>
      </c>
      <c r="I60" s="21">
        <f ca="1">C58</f>
        <v>32.965538936993262</v>
      </c>
      <c r="J60" s="21">
        <f ca="1">C59</f>
        <v>34.16852515884122</v>
      </c>
    </row>
    <row r="61" spans="1:20" x14ac:dyDescent="0.25">
      <c r="A61" s="53"/>
      <c r="B61" s="19">
        <v>2</v>
      </c>
      <c r="C61" s="87">
        <f ca="1">((1.96*(LARGE(E43:G52,1)-SMALL(E43:G52,1)))/(0.05*3.078*E53))^2</f>
        <v>1.513602983277845</v>
      </c>
      <c r="D61" s="87"/>
      <c r="E61" s="87"/>
      <c r="F61" s="89"/>
      <c r="G61" s="20" t="s">
        <v>19</v>
      </c>
      <c r="H61" s="21">
        <f ca="1">H57</f>
        <v>13.738160718006988</v>
      </c>
      <c r="I61" s="21">
        <f ca="1">H58</f>
        <v>7.7337504637113605</v>
      </c>
      <c r="J61" s="21">
        <f ca="1">H59</f>
        <v>22.399424032512954</v>
      </c>
    </row>
    <row r="62" spans="1:20" x14ac:dyDescent="0.25">
      <c r="A62" s="53"/>
      <c r="B62" s="18">
        <v>3</v>
      </c>
      <c r="C62" s="86">
        <f ca="1">((1.96*(LARGE(H43:J52,1)-SMALL(H43:J52,1)))/(0.05*3.078*H53))^2</f>
        <v>29.269777071970854</v>
      </c>
      <c r="D62" s="86"/>
      <c r="E62" s="86"/>
      <c r="F62" s="89"/>
      <c r="G62" s="20" t="s">
        <v>20</v>
      </c>
      <c r="H62" s="21">
        <f ca="1">C60</f>
        <v>6.8314636518609255</v>
      </c>
      <c r="I62" s="21">
        <f ca="1">C61</f>
        <v>1.513602983277845</v>
      </c>
      <c r="J62" s="21">
        <f ca="1">C62</f>
        <v>29.269777071970854</v>
      </c>
    </row>
    <row r="63" spans="1:20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</row>
    <row r="64" spans="1:20" x14ac:dyDescent="0.25">
      <c r="A64" s="2"/>
      <c r="B64" s="56" t="s">
        <v>57</v>
      </c>
      <c r="C64" s="56"/>
      <c r="D64" s="56"/>
      <c r="E64" s="56"/>
      <c r="F64" s="56"/>
      <c r="G64" s="56"/>
      <c r="H64" s="56"/>
      <c r="I64" s="56"/>
      <c r="J64" s="56"/>
    </row>
    <row r="65" spans="1:10" x14ac:dyDescent="0.25">
      <c r="A65" s="2"/>
      <c r="B65" s="39" t="s">
        <v>47</v>
      </c>
      <c r="C65" s="40"/>
      <c r="D65" s="41"/>
      <c r="E65" s="39" t="s">
        <v>48</v>
      </c>
      <c r="F65" s="40"/>
      <c r="G65" s="41"/>
      <c r="H65" s="39" t="s">
        <v>49</v>
      </c>
      <c r="I65" s="40"/>
      <c r="J65" s="41"/>
    </row>
    <row r="66" spans="1:10" x14ac:dyDescent="0.25">
      <c r="A66" s="13" t="s">
        <v>50</v>
      </c>
      <c r="B66" s="69">
        <v>0.11</v>
      </c>
      <c r="C66" s="70"/>
      <c r="D66" s="70"/>
      <c r="E66" s="69">
        <v>-0.05</v>
      </c>
      <c r="F66" s="70"/>
      <c r="G66" s="70"/>
      <c r="H66" s="69">
        <v>-0.05</v>
      </c>
      <c r="I66" s="70"/>
      <c r="J66" s="71"/>
    </row>
    <row r="67" spans="1:10" x14ac:dyDescent="0.25">
      <c r="A67" s="14" t="s">
        <v>51</v>
      </c>
      <c r="B67" s="64">
        <v>-0.03</v>
      </c>
      <c r="C67" s="65"/>
      <c r="D67" s="65"/>
      <c r="E67" s="72">
        <v>-0.03</v>
      </c>
      <c r="F67" s="73"/>
      <c r="G67" s="74"/>
      <c r="H67" s="72">
        <v>-0.03</v>
      </c>
      <c r="I67" s="73"/>
      <c r="J67" s="74"/>
    </row>
    <row r="68" spans="1:10" x14ac:dyDescent="0.25">
      <c r="A68" s="13" t="s">
        <v>52</v>
      </c>
      <c r="B68" s="69">
        <v>0</v>
      </c>
      <c r="C68" s="70"/>
      <c r="D68" s="70"/>
      <c r="E68" s="69">
        <v>0.08</v>
      </c>
      <c r="F68" s="70"/>
      <c r="G68" s="70"/>
      <c r="H68" s="69">
        <v>0.05</v>
      </c>
      <c r="I68" s="70"/>
      <c r="J68" s="71"/>
    </row>
    <row r="69" spans="1:10" x14ac:dyDescent="0.25">
      <c r="A69" s="14" t="s">
        <v>53</v>
      </c>
      <c r="B69" s="64">
        <v>0.03</v>
      </c>
      <c r="C69" s="65"/>
      <c r="D69" s="65"/>
      <c r="E69" s="64">
        <v>-0.02</v>
      </c>
      <c r="F69" s="65"/>
      <c r="G69" s="65"/>
      <c r="H69" s="64">
        <v>-0.02</v>
      </c>
      <c r="I69" s="65"/>
      <c r="J69" s="66"/>
    </row>
    <row r="70" spans="1:10" x14ac:dyDescent="0.25">
      <c r="A70" s="67" t="s">
        <v>58</v>
      </c>
      <c r="B70" s="68">
        <f>SUM(B66:D69)</f>
        <v>0.11</v>
      </c>
      <c r="C70" s="68"/>
      <c r="D70" s="68"/>
      <c r="E70" s="68">
        <f t="shared" ref="E70" si="20">SUM(E66:G69)</f>
        <v>-0.02</v>
      </c>
      <c r="F70" s="68"/>
      <c r="G70" s="68"/>
      <c r="H70" s="68">
        <f t="shared" ref="H70" si="21">SUM(H66:J69)</f>
        <v>-0.05</v>
      </c>
      <c r="I70" s="68"/>
      <c r="J70" s="68"/>
    </row>
    <row r="71" spans="1:10" x14ac:dyDescent="0.25">
      <c r="A71" s="67"/>
      <c r="B71" s="68"/>
      <c r="C71" s="68"/>
      <c r="D71" s="68"/>
      <c r="E71" s="68"/>
      <c r="F71" s="68"/>
      <c r="G71" s="68"/>
      <c r="H71" s="68"/>
      <c r="I71" s="68"/>
      <c r="J71" s="68"/>
    </row>
    <row r="72" spans="1:10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</row>
    <row r="73" spans="1:10" x14ac:dyDescent="0.25">
      <c r="A73" s="2"/>
      <c r="B73" s="56" t="s">
        <v>60</v>
      </c>
      <c r="C73" s="56"/>
      <c r="D73" s="56"/>
      <c r="E73" s="56"/>
      <c r="F73" s="56"/>
      <c r="G73" s="56"/>
      <c r="H73" s="56"/>
      <c r="I73" s="56"/>
      <c r="J73" s="56"/>
    </row>
    <row r="74" spans="1:10" x14ac:dyDescent="0.25">
      <c r="A74" s="2"/>
      <c r="B74" s="39" t="s">
        <v>47</v>
      </c>
      <c r="C74" s="40"/>
      <c r="D74" s="41"/>
      <c r="E74" s="39" t="s">
        <v>48</v>
      </c>
      <c r="F74" s="40"/>
      <c r="G74" s="41"/>
      <c r="H74" s="39" t="s">
        <v>49</v>
      </c>
      <c r="I74" s="40"/>
      <c r="J74" s="41"/>
    </row>
    <row r="75" spans="1:10" x14ac:dyDescent="0.25">
      <c r="A75" s="13" t="s">
        <v>59</v>
      </c>
      <c r="B75" s="57">
        <f ca="1">(1+$B$70)*B23</f>
        <v>69.497100000000003</v>
      </c>
      <c r="C75" s="58"/>
      <c r="D75" s="58"/>
      <c r="E75" s="57">
        <f ca="1">(1+$E$70)*E23</f>
        <v>118.68779999999998</v>
      </c>
      <c r="F75" s="58"/>
      <c r="G75" s="58"/>
      <c r="H75" s="57">
        <f ca="1">(1+$H$70)*H23</f>
        <v>117.77149999999999</v>
      </c>
      <c r="I75" s="58"/>
      <c r="J75" s="59"/>
    </row>
    <row r="76" spans="1:10" x14ac:dyDescent="0.25">
      <c r="A76" s="14" t="s">
        <v>19</v>
      </c>
      <c r="B76" s="60">
        <f ca="1">(1+$B$70)*B38</f>
        <v>19.069800000000001</v>
      </c>
      <c r="C76" s="61"/>
      <c r="D76" s="61"/>
      <c r="E76" s="60">
        <f ca="1">(1+$E$70)*E38</f>
        <v>19.747</v>
      </c>
      <c r="F76" s="61"/>
      <c r="G76" s="61"/>
      <c r="H76" s="60">
        <f ca="1">(1+$H$70)*H38</f>
        <v>11.247999999999999</v>
      </c>
      <c r="I76" s="61"/>
      <c r="J76" s="62"/>
    </row>
    <row r="77" spans="1:10" x14ac:dyDescent="0.25">
      <c r="A77" s="13" t="s">
        <v>20</v>
      </c>
      <c r="B77" s="50">
        <f ca="1">(1+$B$70)*B53</f>
        <v>15.198119999999999</v>
      </c>
      <c r="C77" s="51"/>
      <c r="D77" s="51"/>
      <c r="E77" s="50">
        <f ca="1">(1+$E$70)*E53</f>
        <v>35.912099999999995</v>
      </c>
      <c r="F77" s="51"/>
      <c r="G77" s="51"/>
      <c r="H77" s="50">
        <f ca="1">(1+$H$70)*H53</f>
        <v>6.4181999999999997</v>
      </c>
      <c r="I77" s="51"/>
      <c r="J77" s="52"/>
    </row>
    <row r="78" spans="1:10" ht="1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</row>
    <row r="79" spans="1:10" ht="15" customHeight="1" x14ac:dyDescent="0.25">
      <c r="A79" s="2"/>
      <c r="B79" s="39" t="s">
        <v>59</v>
      </c>
      <c r="C79" s="40"/>
      <c r="D79" s="41"/>
      <c r="E79" s="39" t="s">
        <v>19</v>
      </c>
      <c r="F79" s="40"/>
      <c r="G79" s="41"/>
      <c r="H79" s="39" t="s">
        <v>17</v>
      </c>
      <c r="I79" s="40"/>
      <c r="J79" s="41"/>
    </row>
    <row r="80" spans="1:10" ht="18.75" customHeight="1" x14ac:dyDescent="0.25">
      <c r="A80" s="53" t="s">
        <v>66</v>
      </c>
      <c r="B80" s="54">
        <f ca="1">SUM(B75:J75)</f>
        <v>305.95639999999997</v>
      </c>
      <c r="C80" s="54"/>
      <c r="D80" s="54"/>
      <c r="E80" s="63">
        <f ca="1">SUM(B76:J76)</f>
        <v>50.064799999999998</v>
      </c>
      <c r="F80" s="63"/>
      <c r="G80" s="63"/>
      <c r="H80" s="63">
        <f ca="1">SUM(B77:J77)</f>
        <v>57.528419999999997</v>
      </c>
      <c r="I80" s="63"/>
      <c r="J80" s="63"/>
    </row>
    <row r="81" spans="1:10" ht="15" customHeight="1" x14ac:dyDescent="0.25">
      <c r="A81" s="53"/>
      <c r="B81" s="54"/>
      <c r="C81" s="54"/>
      <c r="D81" s="54"/>
      <c r="E81" s="63"/>
      <c r="F81" s="63"/>
      <c r="G81" s="63"/>
      <c r="H81" s="63"/>
      <c r="I81" s="63"/>
      <c r="J81" s="63"/>
    </row>
    <row r="82" spans="1:10" ht="15" customHeight="1" x14ac:dyDescent="0.25">
      <c r="A82" s="53"/>
      <c r="B82" s="54"/>
      <c r="C82" s="54"/>
      <c r="D82" s="54"/>
      <c r="E82" s="63"/>
      <c r="F82" s="63"/>
      <c r="G82" s="63"/>
      <c r="H82" s="63"/>
      <c r="I82" s="63"/>
      <c r="J82" s="63"/>
    </row>
    <row r="83" spans="1:10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</row>
    <row r="84" spans="1:10" x14ac:dyDescent="0.25">
      <c r="A84" s="10" t="s">
        <v>62</v>
      </c>
      <c r="B84" s="11"/>
      <c r="C84" s="26">
        <v>0.06</v>
      </c>
      <c r="D84" s="2"/>
      <c r="E84" s="2"/>
      <c r="F84" s="2"/>
      <c r="G84" s="2"/>
      <c r="H84" s="2"/>
      <c r="I84" s="2"/>
      <c r="J84" s="2"/>
    </row>
    <row r="85" spans="1:10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</row>
    <row r="86" spans="1:10" x14ac:dyDescent="0.25">
      <c r="A86" s="2"/>
      <c r="B86" s="56" t="s">
        <v>63</v>
      </c>
      <c r="C86" s="56"/>
      <c r="D86" s="56"/>
      <c r="E86" s="56"/>
      <c r="F86" s="56"/>
      <c r="G86" s="56"/>
      <c r="H86" s="56"/>
      <c r="I86" s="56"/>
      <c r="J86" s="56"/>
    </row>
    <row r="87" spans="1:10" x14ac:dyDescent="0.25">
      <c r="A87" s="2"/>
      <c r="B87" s="39" t="s">
        <v>47</v>
      </c>
      <c r="C87" s="40"/>
      <c r="D87" s="41"/>
      <c r="E87" s="39" t="s">
        <v>48</v>
      </c>
      <c r="F87" s="40"/>
      <c r="G87" s="41"/>
      <c r="H87" s="39" t="s">
        <v>49</v>
      </c>
      <c r="I87" s="40"/>
      <c r="J87" s="41"/>
    </row>
    <row r="88" spans="1:10" x14ac:dyDescent="0.25">
      <c r="A88" s="13" t="s">
        <v>59</v>
      </c>
      <c r="B88" s="57">
        <f ca="1">B75*(1+$C$84)</f>
        <v>73.666926000000004</v>
      </c>
      <c r="C88" s="58"/>
      <c r="D88" s="58"/>
      <c r="E88" s="57">
        <f t="shared" ref="E88:H90" ca="1" si="22">E75*(1+$C$84)</f>
        <v>125.80906799999998</v>
      </c>
      <c r="F88" s="58"/>
      <c r="G88" s="58"/>
      <c r="H88" s="57">
        <f t="shared" ref="H88" ca="1" si="23">H75*(1+$C$84)</f>
        <v>124.83779</v>
      </c>
      <c r="I88" s="58"/>
      <c r="J88" s="59"/>
    </row>
    <row r="89" spans="1:10" x14ac:dyDescent="0.25">
      <c r="A89" s="14" t="s">
        <v>19</v>
      </c>
      <c r="B89" s="60">
        <f t="shared" ref="B89:B90" ca="1" si="24">B76*(1+$C$84)</f>
        <v>20.213988000000001</v>
      </c>
      <c r="C89" s="61"/>
      <c r="D89" s="61"/>
      <c r="E89" s="60">
        <f t="shared" ca="1" si="22"/>
        <v>20.931820000000002</v>
      </c>
      <c r="F89" s="61"/>
      <c r="G89" s="61"/>
      <c r="H89" s="60">
        <f t="shared" ca="1" si="22"/>
        <v>11.922879999999999</v>
      </c>
      <c r="I89" s="61"/>
      <c r="J89" s="62"/>
    </row>
    <row r="90" spans="1:10" x14ac:dyDescent="0.25">
      <c r="A90" s="13" t="s">
        <v>20</v>
      </c>
      <c r="B90" s="50">
        <f t="shared" ca="1" si="24"/>
        <v>16.110007200000002</v>
      </c>
      <c r="C90" s="51"/>
      <c r="D90" s="51"/>
      <c r="E90" s="50">
        <f t="shared" ca="1" si="22"/>
        <v>38.066825999999999</v>
      </c>
      <c r="F90" s="51"/>
      <c r="G90" s="51"/>
      <c r="H90" s="50">
        <f t="shared" ca="1" si="22"/>
        <v>6.8032919999999999</v>
      </c>
      <c r="I90" s="51"/>
      <c r="J90" s="52"/>
    </row>
    <row r="91" spans="1:10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</row>
    <row r="92" spans="1:10" x14ac:dyDescent="0.25">
      <c r="A92" s="2"/>
      <c r="B92" s="39" t="s">
        <v>59</v>
      </c>
      <c r="C92" s="40"/>
      <c r="D92" s="41"/>
      <c r="E92" s="39" t="s">
        <v>19</v>
      </c>
      <c r="F92" s="40"/>
      <c r="G92" s="41"/>
      <c r="H92" s="39" t="s">
        <v>17</v>
      </c>
      <c r="I92" s="40"/>
      <c r="J92" s="41"/>
    </row>
    <row r="93" spans="1:10" x14ac:dyDescent="0.25">
      <c r="A93" s="53" t="s">
        <v>65</v>
      </c>
      <c r="B93" s="54">
        <f ca="1">SUM(B88:J88)</f>
        <v>324.313784</v>
      </c>
      <c r="C93" s="54"/>
      <c r="D93" s="54"/>
      <c r="E93" s="55">
        <f ca="1">SUM(B89:J89)</f>
        <v>53.068688000000002</v>
      </c>
      <c r="F93" s="55"/>
      <c r="G93" s="55"/>
      <c r="H93" s="55">
        <f ca="1">SUM(B90:J90)</f>
        <v>60.980125200000003</v>
      </c>
      <c r="I93" s="55"/>
      <c r="J93" s="55"/>
    </row>
    <row r="94" spans="1:10" x14ac:dyDescent="0.25">
      <c r="A94" s="53"/>
      <c r="B94" s="54"/>
      <c r="C94" s="54"/>
      <c r="D94" s="54"/>
      <c r="E94" s="55"/>
      <c r="F94" s="55"/>
      <c r="G94" s="55"/>
      <c r="H94" s="55"/>
      <c r="I94" s="55"/>
      <c r="J94" s="55"/>
    </row>
    <row r="95" spans="1:10" x14ac:dyDescent="0.25">
      <c r="A95" s="53"/>
      <c r="B95" s="54"/>
      <c r="C95" s="54"/>
      <c r="D95" s="54"/>
      <c r="E95" s="55"/>
      <c r="F95" s="55"/>
      <c r="G95" s="55"/>
      <c r="H95" s="55"/>
      <c r="I95" s="55"/>
      <c r="J95" s="55"/>
    </row>
    <row r="96" spans="1:10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</row>
    <row r="97" spans="1:10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</row>
    <row r="98" spans="1:10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</row>
    <row r="99" spans="1:10" x14ac:dyDescent="0.25">
      <c r="A99" s="2"/>
      <c r="B99" s="38" t="s">
        <v>68</v>
      </c>
      <c r="C99" s="38"/>
      <c r="D99" s="38"/>
      <c r="E99" s="38"/>
      <c r="F99" s="38"/>
      <c r="G99" s="38"/>
      <c r="H99" s="38"/>
      <c r="I99" s="38"/>
      <c r="J99" s="38"/>
    </row>
    <row r="100" spans="1:10" x14ac:dyDescent="0.25">
      <c r="A100" s="2"/>
      <c r="B100" s="39" t="s">
        <v>59</v>
      </c>
      <c r="C100" s="40"/>
      <c r="D100" s="41"/>
      <c r="E100" s="39" t="s">
        <v>19</v>
      </c>
      <c r="F100" s="40"/>
      <c r="G100" s="41"/>
      <c r="H100" s="39" t="s">
        <v>17</v>
      </c>
      <c r="I100" s="40"/>
      <c r="J100" s="41"/>
    </row>
    <row r="101" spans="1:10" ht="15" customHeight="1" x14ac:dyDescent="0.25">
      <c r="A101" s="42" t="s">
        <v>69</v>
      </c>
      <c r="B101" s="44">
        <f ca="1">B88</f>
        <v>73.666926000000004</v>
      </c>
      <c r="C101" s="45"/>
      <c r="D101" s="46"/>
      <c r="E101" s="44">
        <f ca="1">E93</f>
        <v>53.068688000000002</v>
      </c>
      <c r="F101" s="45"/>
      <c r="G101" s="46"/>
      <c r="H101" s="44">
        <f ca="1">H93</f>
        <v>60.980125200000003</v>
      </c>
      <c r="I101" s="45"/>
      <c r="J101" s="46"/>
    </row>
    <row r="102" spans="1:10" ht="15" customHeight="1" x14ac:dyDescent="0.25">
      <c r="A102" s="43"/>
      <c r="B102" s="47"/>
      <c r="C102" s="48"/>
      <c r="D102" s="49"/>
      <c r="E102" s="47"/>
      <c r="F102" s="48"/>
      <c r="G102" s="49"/>
      <c r="H102" s="47"/>
      <c r="I102" s="48"/>
      <c r="J102" s="49"/>
    </row>
    <row r="103" spans="1:10" ht="15" customHeight="1" x14ac:dyDescent="0.25">
      <c r="A103" s="42" t="s">
        <v>70</v>
      </c>
      <c r="B103" s="44">
        <f ca="1">B101*10</f>
        <v>736.66926000000001</v>
      </c>
      <c r="C103" s="45"/>
      <c r="D103" s="45"/>
      <c r="E103" s="44">
        <f ca="1">E101+(9*LARGE(B89:J89,1))</f>
        <v>241.45506800000004</v>
      </c>
      <c r="F103" s="45"/>
      <c r="G103" s="45"/>
      <c r="H103" s="44">
        <f ca="1">H101+(9*LARGE(B90:J90,1))</f>
        <v>403.58155920000002</v>
      </c>
      <c r="I103" s="45"/>
      <c r="J103" s="46"/>
    </row>
    <row r="104" spans="1:10" ht="15" customHeight="1" x14ac:dyDescent="0.25">
      <c r="A104" s="43"/>
      <c r="B104" s="47"/>
      <c r="C104" s="48"/>
      <c r="D104" s="48"/>
      <c r="E104" s="47"/>
      <c r="F104" s="48"/>
      <c r="G104" s="48"/>
      <c r="H104" s="47"/>
      <c r="I104" s="48"/>
      <c r="J104" s="49"/>
    </row>
    <row r="105" spans="1:10" x14ac:dyDescent="0.25">
      <c r="A105" s="2"/>
      <c r="B105" s="27" t="s">
        <v>71</v>
      </c>
      <c r="C105" s="2"/>
      <c r="D105" s="2"/>
      <c r="E105" s="2"/>
      <c r="F105" s="2"/>
      <c r="G105" s="2"/>
      <c r="H105" s="2"/>
      <c r="I105" s="2"/>
      <c r="J105" s="2"/>
    </row>
    <row r="106" spans="1:10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</row>
    <row r="107" spans="1:10" x14ac:dyDescent="0.25">
      <c r="A107" s="2"/>
      <c r="B107" s="38" t="s">
        <v>72</v>
      </c>
      <c r="C107" s="38"/>
      <c r="D107" s="38"/>
      <c r="E107" s="38"/>
      <c r="F107" s="38"/>
      <c r="G107" s="38"/>
      <c r="H107" s="38"/>
      <c r="I107" s="38"/>
      <c r="J107" s="38"/>
    </row>
    <row r="108" spans="1:10" x14ac:dyDescent="0.25">
      <c r="A108" s="2"/>
      <c r="B108" s="39" t="s">
        <v>59</v>
      </c>
      <c r="C108" s="40"/>
      <c r="D108" s="41"/>
      <c r="E108" s="39" t="s">
        <v>19</v>
      </c>
      <c r="F108" s="40"/>
      <c r="G108" s="41"/>
      <c r="H108" s="39" t="s">
        <v>17</v>
      </c>
      <c r="I108" s="40"/>
      <c r="J108" s="41"/>
    </row>
    <row r="109" spans="1:10" x14ac:dyDescent="0.25">
      <c r="A109" s="42" t="s">
        <v>69</v>
      </c>
      <c r="B109" s="44">
        <f ca="1">LARGE(B88:J88,1)</f>
        <v>125.80906799999998</v>
      </c>
      <c r="C109" s="45"/>
      <c r="D109" s="46"/>
      <c r="E109" s="44">
        <f ca="1">LARGE(B89:J89,1)</f>
        <v>20.931820000000002</v>
      </c>
      <c r="F109" s="45"/>
      <c r="G109" s="46"/>
      <c r="H109" s="44">
        <f ca="1">LARGE(B90:J90,1)</f>
        <v>38.066825999999999</v>
      </c>
      <c r="I109" s="45"/>
      <c r="J109" s="46"/>
    </row>
    <row r="110" spans="1:10" x14ac:dyDescent="0.25">
      <c r="A110" s="43"/>
      <c r="B110" s="47"/>
      <c r="C110" s="48"/>
      <c r="D110" s="49"/>
      <c r="E110" s="47"/>
      <c r="F110" s="48"/>
      <c r="G110" s="49"/>
      <c r="H110" s="47"/>
      <c r="I110" s="48"/>
      <c r="J110" s="49"/>
    </row>
    <row r="111" spans="1:10" ht="1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</row>
    <row r="112" spans="1:10" ht="15" customHeight="1" x14ac:dyDescent="0.25">
      <c r="A112" s="24" t="s">
        <v>73</v>
      </c>
      <c r="B112" s="23"/>
      <c r="C112" s="23"/>
      <c r="D112" s="32">
        <f>6.5*60*60/2500</f>
        <v>9.36</v>
      </c>
      <c r="E112" s="29"/>
      <c r="F112" s="30"/>
      <c r="G112" s="30"/>
      <c r="H112" s="31"/>
      <c r="I112" s="2"/>
      <c r="J112" s="2"/>
    </row>
    <row r="113" spans="1:10" ht="15" customHeight="1" x14ac:dyDescent="0.25">
      <c r="A113" s="24" t="s">
        <v>74</v>
      </c>
      <c r="B113" s="23"/>
      <c r="C113" s="23"/>
      <c r="D113" s="33"/>
      <c r="E113" s="22" t="s">
        <v>75</v>
      </c>
      <c r="F113" s="22"/>
      <c r="G113" s="22"/>
      <c r="H113" s="25"/>
      <c r="I113" s="2"/>
      <c r="J113" s="2"/>
    </row>
    <row r="114" spans="1:10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</row>
    <row r="115" spans="1:10" x14ac:dyDescent="0.25">
      <c r="A115" s="7" t="s">
        <v>76</v>
      </c>
      <c r="B115" s="7"/>
      <c r="C115" s="7"/>
      <c r="D115" s="7"/>
      <c r="E115" s="7"/>
      <c r="F115" s="7"/>
      <c r="G115" s="7"/>
      <c r="H115" s="7"/>
      <c r="I115" s="7"/>
      <c r="J115" s="28"/>
    </row>
    <row r="116" spans="1:10" x14ac:dyDescent="0.25">
      <c r="A116" s="34" t="s">
        <v>77</v>
      </c>
      <c r="B116" s="34"/>
      <c r="C116" s="36">
        <f ca="1">7.5*60*60/(E109/2)</f>
        <v>2579.8043361733471</v>
      </c>
      <c r="D116" s="36"/>
      <c r="E116" s="2"/>
      <c r="F116" s="2"/>
      <c r="G116" s="2"/>
      <c r="H116" s="2"/>
      <c r="I116" s="2"/>
      <c r="J116" s="2"/>
    </row>
    <row r="117" spans="1:10" x14ac:dyDescent="0.25">
      <c r="A117" s="35"/>
      <c r="B117" s="35"/>
      <c r="C117" s="37"/>
      <c r="D117" s="37"/>
      <c r="E117" s="7" t="s">
        <v>78</v>
      </c>
      <c r="F117" s="7"/>
      <c r="G117" s="2"/>
      <c r="H117" s="2"/>
      <c r="I117" s="2"/>
      <c r="J117" s="2"/>
    </row>
    <row r="118" spans="1:10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</row>
    <row r="119" spans="1:10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</row>
    <row r="120" spans="1:10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</row>
    <row r="121" spans="1:10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</row>
    <row r="122" spans="1:10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</row>
    <row r="123" spans="1:10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</row>
    <row r="124" spans="1:10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</row>
    <row r="125" spans="1:10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</row>
    <row r="126" spans="1:10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</row>
    <row r="127" spans="1:10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</row>
    <row r="128" spans="1:10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</row>
    <row r="129" spans="1:10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</row>
    <row r="130" spans="1:10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</row>
    <row r="131" spans="1:10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</row>
    <row r="132" spans="1:10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</row>
    <row r="133" spans="1:10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</row>
    <row r="134" spans="1:10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</row>
    <row r="135" spans="1:10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</row>
    <row r="136" spans="1:10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</row>
    <row r="137" spans="1:10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</row>
    <row r="138" spans="1:10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</row>
    <row r="139" spans="1:10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</row>
    <row r="140" spans="1:10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</row>
    <row r="141" spans="1:10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</row>
    <row r="142" spans="1:10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</row>
    <row r="143" spans="1:10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</row>
    <row r="144" spans="1:10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</row>
    <row r="145" spans="1:10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</row>
    <row r="146" spans="1:10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</row>
    <row r="147" spans="1:10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</row>
    <row r="148" spans="1:10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</row>
  </sheetData>
  <mergeCells count="218">
    <mergeCell ref="A70:A71"/>
    <mergeCell ref="B70:D71"/>
    <mergeCell ref="E70:G71"/>
    <mergeCell ref="H70:J71"/>
    <mergeCell ref="B68:D68"/>
    <mergeCell ref="E68:G68"/>
    <mergeCell ref="H68:J68"/>
    <mergeCell ref="B69:D69"/>
    <mergeCell ref="E69:G69"/>
    <mergeCell ref="H69:J69"/>
    <mergeCell ref="B66:D66"/>
    <mergeCell ref="E66:G66"/>
    <mergeCell ref="H66:J66"/>
    <mergeCell ref="B67:D67"/>
    <mergeCell ref="E67:G67"/>
    <mergeCell ref="H67:J67"/>
    <mergeCell ref="K1:T1"/>
    <mergeCell ref="L6:T7"/>
    <mergeCell ref="M17:T18"/>
    <mergeCell ref="B64:J64"/>
    <mergeCell ref="B65:D65"/>
    <mergeCell ref="E65:G65"/>
    <mergeCell ref="H65:J65"/>
    <mergeCell ref="A56:J56"/>
    <mergeCell ref="F60:F62"/>
    <mergeCell ref="H57:J57"/>
    <mergeCell ref="H58:J58"/>
    <mergeCell ref="H59:J59"/>
    <mergeCell ref="A60:A62"/>
    <mergeCell ref="C60:E60"/>
    <mergeCell ref="C61:E61"/>
    <mergeCell ref="C62:E62"/>
    <mergeCell ref="A57:A59"/>
    <mergeCell ref="C57:E57"/>
    <mergeCell ref="C58:E58"/>
    <mergeCell ref="C59:E59"/>
    <mergeCell ref="F57:F59"/>
    <mergeCell ref="A53:A54"/>
    <mergeCell ref="B53:D54"/>
    <mergeCell ref="E53:G54"/>
    <mergeCell ref="H53:J54"/>
    <mergeCell ref="B11:J11"/>
    <mergeCell ref="B41:J41"/>
    <mergeCell ref="B51:D51"/>
    <mergeCell ref="E51:G51"/>
    <mergeCell ref="H51:J51"/>
    <mergeCell ref="B52:D52"/>
    <mergeCell ref="E52:G52"/>
    <mergeCell ref="H52:J52"/>
    <mergeCell ref="B49:D49"/>
    <mergeCell ref="E49:G49"/>
    <mergeCell ref="H49:J49"/>
    <mergeCell ref="B50:D50"/>
    <mergeCell ref="E50:G50"/>
    <mergeCell ref="H50:J50"/>
    <mergeCell ref="B47:D47"/>
    <mergeCell ref="E47:G47"/>
    <mergeCell ref="H47:J47"/>
    <mergeCell ref="B48:D48"/>
    <mergeCell ref="E48:G48"/>
    <mergeCell ref="H48:J48"/>
    <mergeCell ref="B45:D45"/>
    <mergeCell ref="E45:G45"/>
    <mergeCell ref="H45:J45"/>
    <mergeCell ref="B46:D46"/>
    <mergeCell ref="E46:G46"/>
    <mergeCell ref="H46:J46"/>
    <mergeCell ref="B43:D43"/>
    <mergeCell ref="E43:G43"/>
    <mergeCell ref="H43:J43"/>
    <mergeCell ref="B44:D44"/>
    <mergeCell ref="E44:G44"/>
    <mergeCell ref="H44:J44"/>
    <mergeCell ref="B26:J26"/>
    <mergeCell ref="B42:D42"/>
    <mergeCell ref="E42:G42"/>
    <mergeCell ref="H42:J42"/>
    <mergeCell ref="B37:D37"/>
    <mergeCell ref="E37:G37"/>
    <mergeCell ref="H37:J37"/>
    <mergeCell ref="B33:D33"/>
    <mergeCell ref="E33:G33"/>
    <mergeCell ref="H33:J33"/>
    <mergeCell ref="B34:D34"/>
    <mergeCell ref="E34:G34"/>
    <mergeCell ref="H34:J34"/>
    <mergeCell ref="B31:D31"/>
    <mergeCell ref="E31:G31"/>
    <mergeCell ref="H31:J31"/>
    <mergeCell ref="B32:D32"/>
    <mergeCell ref="E32:G32"/>
    <mergeCell ref="A38:A39"/>
    <mergeCell ref="B38:D39"/>
    <mergeCell ref="E38:G39"/>
    <mergeCell ref="H38:J39"/>
    <mergeCell ref="B35:D35"/>
    <mergeCell ref="E35:G35"/>
    <mergeCell ref="H35:J35"/>
    <mergeCell ref="B36:D36"/>
    <mergeCell ref="E36:G36"/>
    <mergeCell ref="H36:J36"/>
    <mergeCell ref="H32:J32"/>
    <mergeCell ref="B29:D29"/>
    <mergeCell ref="E29:G29"/>
    <mergeCell ref="H29:J29"/>
    <mergeCell ref="B30:D30"/>
    <mergeCell ref="E30:G30"/>
    <mergeCell ref="H30:J30"/>
    <mergeCell ref="B27:D27"/>
    <mergeCell ref="E27:G27"/>
    <mergeCell ref="H27:J27"/>
    <mergeCell ref="B28:D28"/>
    <mergeCell ref="E28:G28"/>
    <mergeCell ref="H28:J28"/>
    <mergeCell ref="A6:A9"/>
    <mergeCell ref="B12:D12"/>
    <mergeCell ref="E12:G12"/>
    <mergeCell ref="A1:J1"/>
    <mergeCell ref="B3:G4"/>
    <mergeCell ref="A3:A4"/>
    <mergeCell ref="H12:J12"/>
    <mergeCell ref="B13:D13"/>
    <mergeCell ref="E13:G13"/>
    <mergeCell ref="H13:J13"/>
    <mergeCell ref="B14:D14"/>
    <mergeCell ref="E14:G14"/>
    <mergeCell ref="H14:J14"/>
    <mergeCell ref="B15:D15"/>
    <mergeCell ref="E15:G15"/>
    <mergeCell ref="H15:J15"/>
    <mergeCell ref="B16:D16"/>
    <mergeCell ref="E16:G16"/>
    <mergeCell ref="H16:J16"/>
    <mergeCell ref="B17:D17"/>
    <mergeCell ref="E17:G17"/>
    <mergeCell ref="H17:J17"/>
    <mergeCell ref="B18:D18"/>
    <mergeCell ref="E18:G18"/>
    <mergeCell ref="H18:J18"/>
    <mergeCell ref="B19:D19"/>
    <mergeCell ref="E19:G19"/>
    <mergeCell ref="H19:J19"/>
    <mergeCell ref="B20:D20"/>
    <mergeCell ref="E20:G20"/>
    <mergeCell ref="H20:J20"/>
    <mergeCell ref="A23:A24"/>
    <mergeCell ref="B23:D24"/>
    <mergeCell ref="E23:G24"/>
    <mergeCell ref="H23:J24"/>
    <mergeCell ref="B21:D21"/>
    <mergeCell ref="E21:G21"/>
    <mergeCell ref="H21:J21"/>
    <mergeCell ref="B22:D22"/>
    <mergeCell ref="E22:G22"/>
    <mergeCell ref="H22:J22"/>
    <mergeCell ref="B73:J73"/>
    <mergeCell ref="B74:D74"/>
    <mergeCell ref="E74:G74"/>
    <mergeCell ref="H74:J74"/>
    <mergeCell ref="B75:D75"/>
    <mergeCell ref="E75:G75"/>
    <mergeCell ref="H75:J75"/>
    <mergeCell ref="B76:D76"/>
    <mergeCell ref="E76:G76"/>
    <mergeCell ref="H76:J76"/>
    <mergeCell ref="B79:D79"/>
    <mergeCell ref="E79:G79"/>
    <mergeCell ref="H79:J79"/>
    <mergeCell ref="A80:A82"/>
    <mergeCell ref="B80:D82"/>
    <mergeCell ref="E80:G82"/>
    <mergeCell ref="H80:J82"/>
    <mergeCell ref="B77:D77"/>
    <mergeCell ref="E77:G77"/>
    <mergeCell ref="H77:J77"/>
    <mergeCell ref="B86:J86"/>
    <mergeCell ref="B87:D87"/>
    <mergeCell ref="E87:G87"/>
    <mergeCell ref="H87:J87"/>
    <mergeCell ref="B88:D88"/>
    <mergeCell ref="E88:G88"/>
    <mergeCell ref="H88:J88"/>
    <mergeCell ref="B89:D89"/>
    <mergeCell ref="E89:G89"/>
    <mergeCell ref="H89:J89"/>
    <mergeCell ref="B90:D90"/>
    <mergeCell ref="E90:G90"/>
    <mergeCell ref="H90:J90"/>
    <mergeCell ref="B92:D92"/>
    <mergeCell ref="E92:G92"/>
    <mergeCell ref="H92:J92"/>
    <mergeCell ref="A93:A95"/>
    <mergeCell ref="B93:D95"/>
    <mergeCell ref="E93:G95"/>
    <mergeCell ref="H93:J95"/>
    <mergeCell ref="B100:D100"/>
    <mergeCell ref="E100:G100"/>
    <mergeCell ref="H100:J100"/>
    <mergeCell ref="B99:J99"/>
    <mergeCell ref="A101:A102"/>
    <mergeCell ref="B101:D102"/>
    <mergeCell ref="E101:G102"/>
    <mergeCell ref="H101:J102"/>
    <mergeCell ref="A103:A104"/>
    <mergeCell ref="B103:D104"/>
    <mergeCell ref="E103:G104"/>
    <mergeCell ref="H103:J104"/>
    <mergeCell ref="D112:D113"/>
    <mergeCell ref="A116:B117"/>
    <mergeCell ref="C116:D117"/>
    <mergeCell ref="B107:J107"/>
    <mergeCell ref="B108:D108"/>
    <mergeCell ref="E108:G108"/>
    <mergeCell ref="H108:J108"/>
    <mergeCell ref="A109:A110"/>
    <mergeCell ref="B109:D110"/>
    <mergeCell ref="E109:G110"/>
    <mergeCell ref="H109:J110"/>
  </mergeCells>
  <conditionalFormatting sqref="H60:J62">
    <cfRule type="cellIs" dxfId="1" priority="1" operator="lessThan">
      <formula>10</formula>
    </cfRule>
    <cfRule type="cellIs" dxfId="0" priority="2" operator="greaterThan">
      <formula>10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EngTrab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M.</dc:creator>
  <cp:lastModifiedBy>Gabriel M.</cp:lastModifiedBy>
  <cp:lastPrinted>2018-11-21T00:44:30Z</cp:lastPrinted>
  <dcterms:created xsi:type="dcterms:W3CDTF">2018-11-20T19:57:12Z</dcterms:created>
  <dcterms:modified xsi:type="dcterms:W3CDTF">2018-11-24T18:50:46Z</dcterms:modified>
</cp:coreProperties>
</file>