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mc:AlternateContent xmlns:mc="http://schemas.openxmlformats.org/markup-compatibility/2006">
    <mc:Choice Requires="x15">
      <x15ac:absPath xmlns:x15ac="http://schemas.microsoft.com/office/spreadsheetml/2010/11/ac" url="P:\Backup March 2019\May PRB Tasker DLB\"/>
    </mc:Choice>
  </mc:AlternateContent>
  <xr:revisionPtr revIDLastSave="0" documentId="8_{E2985450-5F5A-45D0-AA16-329183D45E0B}" xr6:coauthVersionLast="36" xr6:coauthVersionMax="36" xr10:uidLastSave="{00000000-0000-0000-0000-000000000000}"/>
  <bookViews>
    <workbookView xWindow="0" yWindow="0" windowWidth="20490" windowHeight="6945" activeTab="1" xr2:uid="{00000000-000D-0000-FFFF-FFFF00000000}"/>
  </bookViews>
  <sheets>
    <sheet name="Inputs" sheetId="3" r:id="rId1"/>
    <sheet name="Dashboard" sheetId="2" r:id="rId2"/>
    <sheet name="Project Numbers" sheetId="5" r:id="rId3"/>
    <sheet name="Lookups" sheetId="1" state="veryHidden" r:id="rId4"/>
    <sheet name="Validation" sheetId="4" state="veryHidden" r:id="rId5"/>
    <sheet name="Data" sheetId="6" state="veryHidden" r:id="rId6"/>
  </sheets>
  <externalReferences>
    <externalReference r:id="rId7"/>
  </externalReferences>
  <definedNames>
    <definedName name="_xlnm.Print_Area" localSheetId="1">Dashboard!$A$1:$U$43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R2" i="2" l="1"/>
  <c r="R4" i="2"/>
  <c r="B53" i="1" l="1"/>
  <c r="B52" i="1"/>
  <c r="B51" i="1"/>
  <c r="BY2" i="6"/>
  <c r="BX2" i="6"/>
  <c r="BW2" i="6"/>
  <c r="A38" i="1"/>
  <c r="B23" i="2" l="1"/>
  <c r="B22" i="3" l="1"/>
  <c r="F6" i="2" l="1"/>
  <c r="D2" i="6" l="1"/>
  <c r="B57" i="1"/>
  <c r="I6" i="2" s="1"/>
  <c r="B56" i="1"/>
  <c r="D22" i="3" l="1"/>
  <c r="C22" i="3"/>
  <c r="A35" i="1" l="1"/>
  <c r="AE2" i="6"/>
  <c r="AF2" i="6"/>
  <c r="AB2" i="6"/>
  <c r="AC2" i="6"/>
  <c r="AD2" i="6"/>
  <c r="AA2" i="6"/>
  <c r="X2" i="6"/>
  <c r="C25" i="1"/>
  <c r="D25" i="1"/>
  <c r="C26" i="1"/>
  <c r="D26" i="1"/>
  <c r="C27" i="1"/>
  <c r="D27" i="1"/>
  <c r="C28" i="1"/>
  <c r="D28" i="1"/>
  <c r="C29" i="1"/>
  <c r="D29" i="1"/>
  <c r="B29" i="1"/>
  <c r="B28" i="1"/>
  <c r="B27" i="1"/>
  <c r="B26" i="1"/>
  <c r="B25" i="1"/>
  <c r="J9" i="2"/>
  <c r="F2" i="6"/>
  <c r="B42" i="1" l="1"/>
  <c r="B43" i="1"/>
  <c r="B44" i="1"/>
  <c r="B41" i="1"/>
  <c r="L9" i="2" l="1"/>
  <c r="O9" i="2"/>
  <c r="B27" i="2"/>
  <c r="B25" i="2"/>
  <c r="B21" i="2"/>
  <c r="C41" i="1"/>
  <c r="E41" i="1"/>
  <c r="C42" i="1"/>
  <c r="E42" i="1"/>
  <c r="C43" i="1"/>
  <c r="E43" i="1"/>
  <c r="C44" i="1"/>
  <c r="E44" i="1"/>
  <c r="D41" i="1"/>
  <c r="G41" i="1" s="1"/>
  <c r="D42" i="1"/>
  <c r="G42" i="1" s="1"/>
  <c r="D43" i="1"/>
  <c r="G43" i="1" s="1"/>
  <c r="D44" i="1"/>
  <c r="G44" i="1" s="1"/>
  <c r="B20" i="1"/>
  <c r="B21" i="1"/>
  <c r="B22" i="1"/>
  <c r="B19" i="1"/>
  <c r="B37" i="2"/>
  <c r="B35" i="2"/>
  <c r="B33" i="2"/>
  <c r="B31" i="2"/>
  <c r="O31" i="2"/>
  <c r="G31" i="2"/>
  <c r="BR2" i="6"/>
  <c r="BQ2" i="6"/>
  <c r="BP2" i="6"/>
  <c r="BO2" i="6"/>
  <c r="BN2" i="6"/>
  <c r="BM2" i="6"/>
  <c r="BL2" i="6"/>
  <c r="BK2" i="6"/>
  <c r="BJ2" i="6"/>
  <c r="BI2" i="6"/>
  <c r="BH2" i="6"/>
  <c r="BG2" i="6"/>
  <c r="BF2" i="6"/>
  <c r="BE2" i="6"/>
  <c r="BD2" i="6"/>
  <c r="BC2" i="6"/>
  <c r="BB2" i="6"/>
  <c r="BA2" i="6"/>
  <c r="AZ2" i="6"/>
  <c r="AY2" i="6"/>
  <c r="AX2" i="6"/>
  <c r="AW2" i="6"/>
  <c r="AV2" i="6"/>
  <c r="AU2" i="6"/>
  <c r="AT2" i="6"/>
  <c r="AS2" i="6"/>
  <c r="AR2" i="6"/>
  <c r="AQ2" i="6"/>
  <c r="AP2" i="6"/>
  <c r="AO2" i="6"/>
  <c r="AN2" i="6"/>
  <c r="AM2" i="6"/>
  <c r="AL2" i="6"/>
  <c r="AK2" i="6"/>
  <c r="AJ2" i="6"/>
  <c r="AI2" i="6"/>
  <c r="AH2" i="6"/>
  <c r="AG2" i="6"/>
  <c r="Z2" i="6"/>
  <c r="Y2" i="6"/>
  <c r="W2" i="6"/>
  <c r="V2" i="6"/>
  <c r="U2" i="6"/>
  <c r="T2" i="6"/>
  <c r="S2" i="6"/>
  <c r="R2" i="6"/>
  <c r="Q2" i="6"/>
  <c r="P2" i="6"/>
  <c r="O2" i="6"/>
  <c r="N2" i="6"/>
  <c r="M2" i="6"/>
  <c r="L2" i="6"/>
  <c r="K2" i="6"/>
  <c r="J2" i="6"/>
  <c r="I2" i="6"/>
  <c r="H2" i="6"/>
  <c r="G2" i="6"/>
  <c r="E2" i="6"/>
  <c r="C2" i="6"/>
  <c r="B2" i="6"/>
  <c r="A2" i="6"/>
  <c r="A32" i="1"/>
  <c r="B32" i="1"/>
  <c r="C32" i="1"/>
  <c r="B35" i="1"/>
  <c r="R27" i="2"/>
  <c r="R25" i="2"/>
  <c r="R23" i="2"/>
  <c r="R21" i="2"/>
  <c r="J23" i="2"/>
  <c r="B6" i="1"/>
  <c r="C6" i="1"/>
  <c r="D6" i="1"/>
  <c r="B10" i="1"/>
  <c r="D4" i="1"/>
  <c r="C4" i="1"/>
  <c r="B4" i="1"/>
  <c r="A36" i="1"/>
  <c r="BU2" i="6" s="1"/>
  <c r="D12" i="2"/>
  <c r="C6" i="2"/>
  <c r="J27" i="2"/>
  <c r="J25" i="2"/>
  <c r="G14" i="1"/>
  <c r="G15" i="1"/>
  <c r="G16" i="1"/>
  <c r="G13" i="1"/>
  <c r="J21" i="2"/>
  <c r="B16" i="1"/>
  <c r="C16" i="1"/>
  <c r="D16" i="1"/>
  <c r="E16" i="1"/>
  <c r="F16" i="1"/>
  <c r="B15" i="1"/>
  <c r="C15" i="1"/>
  <c r="D15" i="1"/>
  <c r="E15" i="1"/>
  <c r="F15" i="1"/>
  <c r="B14" i="1"/>
  <c r="C14" i="1"/>
  <c r="D14" i="1"/>
  <c r="E14" i="1"/>
  <c r="F14" i="1"/>
  <c r="F13" i="1"/>
  <c r="E13" i="1"/>
  <c r="D13" i="1"/>
  <c r="C13" i="1"/>
  <c r="B13" i="1"/>
  <c r="B3" i="1"/>
  <c r="C3" i="1"/>
  <c r="D3" i="1"/>
  <c r="D2" i="1"/>
  <c r="D5" i="1"/>
  <c r="B5" i="1"/>
  <c r="C5" i="1"/>
  <c r="B7" i="1"/>
  <c r="C7" i="1"/>
  <c r="D7" i="1"/>
  <c r="C2" i="1"/>
  <c r="B2" i="1"/>
  <c r="D8" i="1" l="1"/>
  <c r="F43" i="1"/>
  <c r="D10" i="1"/>
  <c r="G8" i="2" s="1"/>
  <c r="F41" i="1"/>
  <c r="F44" i="1"/>
  <c r="BT2" i="6"/>
  <c r="C10" i="1"/>
  <c r="B8" i="1"/>
  <c r="G45" i="1"/>
  <c r="C8" i="1"/>
  <c r="F42" i="1"/>
  <c r="C35" i="1"/>
  <c r="D35" i="1" s="1"/>
  <c r="S10" i="2" s="1"/>
  <c r="B36" i="1"/>
  <c r="C36" i="1"/>
  <c r="F45" i="1" l="1"/>
  <c r="H45" i="1" s="1"/>
  <c r="A47" i="1" s="1"/>
  <c r="E8" i="1"/>
  <c r="BS2" i="6" s="1"/>
  <c r="D36" i="1"/>
  <c r="S12" i="2" s="1"/>
  <c r="D8" i="2" l="1"/>
  <c r="BV2" i="6"/>
</calcChain>
</file>

<file path=xl/sharedStrings.xml><?xml version="1.0" encoding="utf-8"?>
<sst xmlns="http://schemas.openxmlformats.org/spreadsheetml/2006/main" count="710" uniqueCount="532">
  <si>
    <t>Current Period Accomplishments</t>
  </si>
  <si>
    <t>Due</t>
  </si>
  <si>
    <t>Status</t>
  </si>
  <si>
    <t>Schedule</t>
  </si>
  <si>
    <t>FTE</t>
  </si>
  <si>
    <t>Scope</t>
  </si>
  <si>
    <t>Risks &amp; Issues</t>
  </si>
  <si>
    <t>KPIs</t>
  </si>
  <si>
    <t>Red</t>
  </si>
  <si>
    <t>Yellow</t>
  </si>
  <si>
    <t>Green</t>
  </si>
  <si>
    <t>Project Status</t>
  </si>
  <si>
    <t>Project Status:</t>
  </si>
  <si>
    <t>Off Track</t>
  </si>
  <si>
    <t>Project Status Sliders</t>
  </si>
  <si>
    <t>On Track</t>
  </si>
  <si>
    <t>At Risk</t>
  </si>
  <si>
    <t>Milestones</t>
  </si>
  <si>
    <t>Description</t>
  </si>
  <si>
    <t>Due Date</t>
  </si>
  <si>
    <t>Milestone Status</t>
  </si>
  <si>
    <t>Not Started</t>
  </si>
  <si>
    <t>Complete</t>
  </si>
  <si>
    <t>Milestone 1</t>
  </si>
  <si>
    <t>Milestone 2</t>
  </si>
  <si>
    <t>Milestone 3</t>
  </si>
  <si>
    <t>Milestone 4</t>
  </si>
  <si>
    <t>Word Count</t>
  </si>
  <si>
    <t>Project Manager:</t>
  </si>
  <si>
    <t>Executive Director:</t>
  </si>
  <si>
    <t xml:space="preserve">   Updated:</t>
  </si>
  <si>
    <t>Goal 1</t>
  </si>
  <si>
    <t>Goal 2</t>
  </si>
  <si>
    <t>Goal 3</t>
  </si>
  <si>
    <t>Goal 4</t>
  </si>
  <si>
    <t>Goals</t>
  </si>
  <si>
    <t>Supporting</t>
  </si>
  <si>
    <t>Budget</t>
  </si>
  <si>
    <t>Spent to Date</t>
  </si>
  <si>
    <t>Total Amount</t>
  </si>
  <si>
    <t>Chart Labels</t>
  </si>
  <si>
    <t>STATUS</t>
  </si>
  <si>
    <t>Budget Calcs</t>
  </si>
  <si>
    <t>IT Related</t>
  </si>
  <si>
    <t>FTE Status</t>
  </si>
  <si>
    <t>Sufficient</t>
  </si>
  <si>
    <t>Moderately Sufficient</t>
  </si>
  <si>
    <t>Insufficient</t>
  </si>
  <si>
    <t>% Completed</t>
  </si>
  <si>
    <t>%Completion</t>
  </si>
  <si>
    <t>% Complete</t>
  </si>
  <si>
    <t>Project Headline Information</t>
  </si>
  <si>
    <t>Click on the links to the right to fill out each part of the form or simply scroll down to fill out the form.</t>
  </si>
  <si>
    <t>Budget Category</t>
  </si>
  <si>
    <t>Projected to Date</t>
  </si>
  <si>
    <t>Key Issues &amp; Risks</t>
  </si>
  <si>
    <t>Project Status Indicator</t>
  </si>
  <si>
    <t>Other Information</t>
  </si>
  <si>
    <t>VIEW DASHBOARD</t>
  </si>
  <si>
    <t>VEO Project Status Input Form</t>
  </si>
  <si>
    <t>Total Budget Requested</t>
  </si>
  <si>
    <t>Project Name</t>
  </si>
  <si>
    <t>Number</t>
  </si>
  <si>
    <t>Veteran Friendly Communities</t>
  </si>
  <si>
    <t>Own the Moment Support to VBA</t>
  </si>
  <si>
    <t>No: Not Started</t>
  </si>
  <si>
    <t>Yes: Started</t>
  </si>
  <si>
    <t>IT Status</t>
  </si>
  <si>
    <t>Not Applicable</t>
  </si>
  <si>
    <t xml:space="preserve">  Monthly Project Status Update</t>
  </si>
  <si>
    <t>not currently used</t>
  </si>
  <si>
    <t>currently used</t>
  </si>
  <si>
    <t>IT</t>
  </si>
  <si>
    <t>Contracts</t>
  </si>
  <si>
    <t>Travel</t>
  </si>
  <si>
    <t>Other</t>
  </si>
  <si>
    <t>Return to Inputs</t>
  </si>
  <si>
    <t>Baseline</t>
  </si>
  <si>
    <t>Timeframe</t>
  </si>
  <si>
    <t>Performance Target</t>
  </si>
  <si>
    <t>KPI Title &amp; Description</t>
  </si>
  <si>
    <t>Project #</t>
  </si>
  <si>
    <t>PM</t>
  </si>
  <si>
    <t xml:space="preserve">Executive Director </t>
  </si>
  <si>
    <t>Number of FTEs</t>
  </si>
  <si>
    <t>Total Projected to Date</t>
  </si>
  <si>
    <t>Total Spent to Date</t>
  </si>
  <si>
    <t>IT Budget Requested</t>
  </si>
  <si>
    <t>IT Projected to Date</t>
  </si>
  <si>
    <t>IT Spent to Date</t>
  </si>
  <si>
    <t>Contracts Budget Requested</t>
  </si>
  <si>
    <t>Contracts Projected to Date</t>
  </si>
  <si>
    <t>Contracts Spent to Date</t>
  </si>
  <si>
    <t>Travel Budget Requested</t>
  </si>
  <si>
    <t>Travel Projected to Date</t>
  </si>
  <si>
    <t>Travel Spent to Date</t>
  </si>
  <si>
    <t>MS1 Due Date</t>
  </si>
  <si>
    <t>MS1 Status</t>
  </si>
  <si>
    <t>MS2 Due Date</t>
  </si>
  <si>
    <t>MS2 Status</t>
  </si>
  <si>
    <t>MS3 Due Date</t>
  </si>
  <si>
    <t>MS3 Status</t>
  </si>
  <si>
    <t>MS4 Due Date</t>
  </si>
  <si>
    <t>MS4 Status</t>
  </si>
  <si>
    <t>Accomplishments</t>
  </si>
  <si>
    <t>Issues/Risks</t>
  </si>
  <si>
    <t>KPI 1</t>
  </si>
  <si>
    <t>KPI 1 Baseline</t>
  </si>
  <si>
    <t>KPI 1 Target</t>
  </si>
  <si>
    <t>KPI 1 Status</t>
  </si>
  <si>
    <t>KPI 2</t>
  </si>
  <si>
    <t>KPI 2 Baseline</t>
  </si>
  <si>
    <t>KPI 2 Target</t>
  </si>
  <si>
    <t>KPI 2 Status</t>
  </si>
  <si>
    <t>KPI 3</t>
  </si>
  <si>
    <t>KPI 3 Baseline</t>
  </si>
  <si>
    <t>KPI 3 Target</t>
  </si>
  <si>
    <t>KPI 3 Status</t>
  </si>
  <si>
    <t>KPI 4</t>
  </si>
  <si>
    <t>KPI 4 Baseline</t>
  </si>
  <si>
    <t>KPI 4 Target</t>
  </si>
  <si>
    <t>KPI 4 Status</t>
  </si>
  <si>
    <t>KPI 1 Timeframe</t>
  </si>
  <si>
    <t>KPI 2 Timeframe</t>
  </si>
  <si>
    <t>KPI 3 Timeframe</t>
  </si>
  <si>
    <t>KPI 4 Timeframe</t>
  </si>
  <si>
    <t>Project Goals</t>
  </si>
  <si>
    <t>Key Performance Indicators (KPIs)</t>
  </si>
  <si>
    <t>Major Issues/Risks</t>
  </si>
  <si>
    <t>Good</t>
  </si>
  <si>
    <t>Bad</t>
  </si>
  <si>
    <t>Total</t>
  </si>
  <si>
    <t>Totals</t>
  </si>
  <si>
    <t>Women Veterans Workshops (PX)</t>
  </si>
  <si>
    <t xml:space="preserve">Getting Started Guide for PX Implementation </t>
  </si>
  <si>
    <t>VEO MOUs and MOAs</t>
  </si>
  <si>
    <t>Community Veterans Engagement Board Support Division</t>
  </si>
  <si>
    <t>Outreach and Navigation</t>
  </si>
  <si>
    <t xml:space="preserve">Directorate </t>
  </si>
  <si>
    <t>Multi-Channel Technology</t>
  </si>
  <si>
    <t>Patient Experience</t>
  </si>
  <si>
    <t>Other Budget Requested</t>
  </si>
  <si>
    <t>Other Projected to Date</t>
  </si>
  <si>
    <t>Other Spent to Date</t>
  </si>
  <si>
    <t>$ Remaining</t>
  </si>
  <si>
    <t>% over/under spent</t>
  </si>
  <si>
    <t>% of KPIs on Target</t>
  </si>
  <si>
    <t>Benefits Experience</t>
  </si>
  <si>
    <t>EVERY CATEGORY WITH GREEN TEXT NEEDS TO BE FILLED OUT</t>
  </si>
  <si>
    <t xml:space="preserve"> </t>
  </si>
  <si>
    <t>included in data sheet</t>
  </si>
  <si>
    <t>Telephony</t>
  </si>
  <si>
    <t>Project Start Date</t>
  </si>
  <si>
    <t>Project End Date</t>
  </si>
  <si>
    <t>Other Costs</t>
  </si>
  <si>
    <t>IT Costs</t>
  </si>
  <si>
    <t>Contracts Costs</t>
  </si>
  <si>
    <t>Travel Costs</t>
  </si>
  <si>
    <t>FTE Costs</t>
  </si>
  <si>
    <t>FTE Budget Requested</t>
  </si>
  <si>
    <t>FTE Projected to Date</t>
  </si>
  <si>
    <t>FTE Spent to Date</t>
  </si>
  <si>
    <t>Project Start:</t>
  </si>
  <si>
    <t>Project End:</t>
  </si>
  <si>
    <t>White House Hotline Phase 3</t>
  </si>
  <si>
    <t>VA Welcome Kit (Interactive)</t>
  </si>
  <si>
    <t>N/A</t>
  </si>
  <si>
    <t>Is this a Project or an Operation?</t>
  </si>
  <si>
    <t>Project</t>
  </si>
  <si>
    <t>Operation</t>
  </si>
  <si>
    <t>For projects: when did/will it END?</t>
  </si>
  <si>
    <t># of Govt FTEs:</t>
  </si>
  <si>
    <t>Type</t>
  </si>
  <si>
    <t xml:space="preserve">Community Engagement </t>
  </si>
  <si>
    <t>Vet 360 &amp; Navigation: Veteran Profile-Vets.Gov</t>
  </si>
  <si>
    <t>Vocational Rehab&amp; Employment (VRE)</t>
  </si>
  <si>
    <t>Member Services CRM-HEC</t>
  </si>
  <si>
    <t>CommCare</t>
  </si>
  <si>
    <t>CRM Enterprise (CRMe)</t>
  </si>
  <si>
    <t>Digits 2 Digits (D2D)</t>
  </si>
  <si>
    <t>Enterprise Veteran Self-Service (EVSS)</t>
  </si>
  <si>
    <t>Contact Center Modernization (VCCM)</t>
  </si>
  <si>
    <t>CRM Veterans Crisis Line (CRM VCL)</t>
  </si>
  <si>
    <t>CRM Unified Desktop Optimization (CRM/UD-O)</t>
  </si>
  <si>
    <t>VAMC Avaya Implementation and Migration for VHA (Telephony)</t>
  </si>
  <si>
    <t>Member Services CRM - HRC</t>
  </si>
  <si>
    <t>Chief Business Office, Purchased Care (CBOPC)</t>
  </si>
  <si>
    <t>Education Call Center (ECC) (CRM)</t>
  </si>
  <si>
    <t>Purchased Care Non-VA / Call Center Way Forward (PCNV/CCWF)</t>
  </si>
  <si>
    <t>Knowledge Management (KM)/Analytics</t>
  </si>
  <si>
    <t>Customer Experience Data Warehouse (CXDW)</t>
  </si>
  <si>
    <t>CRM Web Based Training</t>
  </si>
  <si>
    <t>Interagency Comprehensive Care Plan (ICP)</t>
  </si>
  <si>
    <t>Build HCD Capacity within VEO</t>
  </si>
  <si>
    <t xml:space="preserve">Insights &amp; Analytics </t>
  </si>
  <si>
    <t>Start Date</t>
  </si>
  <si>
    <t>End Date</t>
  </si>
  <si>
    <t>When did it START?</t>
  </si>
  <si>
    <t>&lt;&lt;These totals auto-calculate. Do not change these values.</t>
  </si>
  <si>
    <t>NOTE: The dashboard will round the Spent to Date to the nearest $1,000.</t>
  </si>
  <si>
    <t>Education</t>
  </si>
  <si>
    <t>Board of Veterans Appeals</t>
  </si>
  <si>
    <t>Community Care/CHOICE</t>
  </si>
  <si>
    <t>Disability Compensation</t>
  </si>
  <si>
    <t>Contact Centers NCA</t>
  </si>
  <si>
    <t>Pension Compensation</t>
  </si>
  <si>
    <t>Contact Centers White House Hotline</t>
  </si>
  <si>
    <t xml:space="preserve">Outreach at Transition </t>
  </si>
  <si>
    <t>TAP Interactive/Narrative Module</t>
  </si>
  <si>
    <t>Veteran Profile-Vets.Gov</t>
  </si>
  <si>
    <t>Enterprise Trend Trust Survey</t>
  </si>
  <si>
    <t>Fiduciary Insights (VBA)</t>
  </si>
  <si>
    <t>Own the Moment (OTM)</t>
  </si>
  <si>
    <t>We Care Rounding</t>
  </si>
  <si>
    <t>I Choose VA Hang Tags/Employee Badges</t>
  </si>
  <si>
    <t>Red Coat Ambassadors</t>
  </si>
  <si>
    <t>Standard Phone Greeting (SPG)</t>
  </si>
  <si>
    <t>Choose Home</t>
  </si>
  <si>
    <t>Contact Center Experience-Clinical Call Center</t>
  </si>
  <si>
    <t xml:space="preserve">Contact Center Experience-Enterprise Strategy </t>
  </si>
  <si>
    <t>CX Story</t>
  </si>
  <si>
    <t>FAC-Veterans' Family, Caregiver, and Survivor Advisory Committee</t>
  </si>
  <si>
    <t>Contact Center - VBA</t>
  </si>
  <si>
    <t>Contact Center - VHA</t>
  </si>
  <si>
    <t>Loan Guaranty (VBA)</t>
  </si>
  <si>
    <t>Memorial Services (NCA)</t>
  </si>
  <si>
    <t>Vocational Rehab (VBA)</t>
  </si>
  <si>
    <t>Internments (NCA)</t>
  </si>
  <si>
    <t>Insurance (VBA)</t>
  </si>
  <si>
    <t>VA-Wide Employee</t>
  </si>
  <si>
    <t xml:space="preserve">This will generate an email to the support team to request the addition/update. </t>
  </si>
  <si>
    <t>Please note that this worksheet cannot be edited due to back end data aggregation requirements.</t>
  </si>
  <si>
    <t>ADD PROJECT OR
UPDATE PROJECT NAME</t>
  </si>
  <si>
    <t xml:space="preserve">Click the link above to add a new project not listed on this sheet or to update the name of an existing project. </t>
  </si>
  <si>
    <t>In the email subject line, please include the project name and project number (if an existing project).</t>
  </si>
  <si>
    <t>BLUF: Top 3 Headlines for Leadership</t>
  </si>
  <si>
    <t>FAC-Veterans and Community Oversight and Engagement Board</t>
  </si>
  <si>
    <t xml:space="preserve">VAMC Call Centers (Scheduling, Pharmacy, Nurse Triage, PACT), MSAs, Clinicians </t>
  </si>
  <si>
    <t>Outpatient Survey</t>
  </si>
  <si>
    <t>National Outreach Vision</t>
  </si>
  <si>
    <t>Enterprise Contact Center Transformation &amp; Modernization Project (ECCM)</t>
  </si>
  <si>
    <t>Vets.gov</t>
  </si>
  <si>
    <t>Operations Guide on Human Center Design (HCD) Intake</t>
  </si>
  <si>
    <t>BLUF: 
Top 3 Headlines
for Leadership</t>
  </si>
  <si>
    <t>Stakeholders</t>
  </si>
  <si>
    <t>Headline 1</t>
  </si>
  <si>
    <t>Headline 2</t>
  </si>
  <si>
    <t>Headline 3</t>
  </si>
  <si>
    <t>Headlines</t>
  </si>
  <si>
    <t>180001</t>
  </si>
  <si>
    <t>180002</t>
  </si>
  <si>
    <t>180003</t>
  </si>
  <si>
    <t>180004</t>
  </si>
  <si>
    <t>180005</t>
  </si>
  <si>
    <t>180006</t>
  </si>
  <si>
    <t>180007</t>
  </si>
  <si>
    <t>180008</t>
  </si>
  <si>
    <t>180009</t>
  </si>
  <si>
    <t>180010</t>
  </si>
  <si>
    <t>180012</t>
  </si>
  <si>
    <t>180013</t>
  </si>
  <si>
    <t>180015</t>
  </si>
  <si>
    <t>180016</t>
  </si>
  <si>
    <t>180017</t>
  </si>
  <si>
    <t>180018</t>
  </si>
  <si>
    <t>180019</t>
  </si>
  <si>
    <t>180020</t>
  </si>
  <si>
    <t>180021</t>
  </si>
  <si>
    <t>180022</t>
  </si>
  <si>
    <t xml:space="preserve">VHA Member Services Survey </t>
  </si>
  <si>
    <t>170001</t>
  </si>
  <si>
    <t>170002</t>
  </si>
  <si>
    <t>170003</t>
  </si>
  <si>
    <t>170004</t>
  </si>
  <si>
    <t>170005</t>
  </si>
  <si>
    <t>170006</t>
  </si>
  <si>
    <t>170029</t>
  </si>
  <si>
    <t>170028</t>
  </si>
  <si>
    <t>170030</t>
  </si>
  <si>
    <t>170031</t>
  </si>
  <si>
    <t>170032</t>
  </si>
  <si>
    <t>170033</t>
  </si>
  <si>
    <t>170034</t>
  </si>
  <si>
    <t>170035</t>
  </si>
  <si>
    <t>170036</t>
  </si>
  <si>
    <t>170037</t>
  </si>
  <si>
    <t>170038</t>
  </si>
  <si>
    <t>170039</t>
  </si>
  <si>
    <t>170040</t>
  </si>
  <si>
    <t>170041</t>
  </si>
  <si>
    <t>170042</t>
  </si>
  <si>
    <t>170043</t>
  </si>
  <si>
    <t>170044</t>
  </si>
  <si>
    <t>170045</t>
  </si>
  <si>
    <t>170046</t>
  </si>
  <si>
    <t>170047</t>
  </si>
  <si>
    <t>170048</t>
  </si>
  <si>
    <t>170049</t>
  </si>
  <si>
    <t>170011</t>
  </si>
  <si>
    <t>170008</t>
  </si>
  <si>
    <t>170012</t>
  </si>
  <si>
    <t>170013</t>
  </si>
  <si>
    <t>170014</t>
  </si>
  <si>
    <t>170015</t>
  </si>
  <si>
    <t>170016</t>
  </si>
  <si>
    <t>170007</t>
  </si>
  <si>
    <t>170017</t>
  </si>
  <si>
    <t>170018</t>
  </si>
  <si>
    <t>170019</t>
  </si>
  <si>
    <t>170009</t>
  </si>
  <si>
    <t>170020</t>
  </si>
  <si>
    <t>170021</t>
  </si>
  <si>
    <t>170022</t>
  </si>
  <si>
    <t>170023</t>
  </si>
  <si>
    <t>170024</t>
  </si>
  <si>
    <t>170025</t>
  </si>
  <si>
    <t>170026</t>
  </si>
  <si>
    <t>170010</t>
  </si>
  <si>
    <t>170027</t>
  </si>
  <si>
    <t>170051</t>
  </si>
  <si>
    <t>170052</t>
  </si>
  <si>
    <t>170053</t>
  </si>
  <si>
    <t>170054</t>
  </si>
  <si>
    <t>170055</t>
  </si>
  <si>
    <t>170056</t>
  </si>
  <si>
    <t>The ability to sort &amp; filter by Directorate remains unlocked.</t>
  </si>
  <si>
    <t>PATS-R/DCC</t>
  </si>
  <si>
    <t>PATS-R/DCC-Backend</t>
  </si>
  <si>
    <t>VA Welcome Kit</t>
  </si>
  <si>
    <t>180023</t>
  </si>
  <si>
    <t>180024</t>
  </si>
  <si>
    <t>180025</t>
  </si>
  <si>
    <t>180026</t>
  </si>
  <si>
    <t>180028</t>
  </si>
  <si>
    <t>180029</t>
  </si>
  <si>
    <t>180030</t>
  </si>
  <si>
    <t>180031</t>
  </si>
  <si>
    <t>180032</t>
  </si>
  <si>
    <t>Cultural Tipping Point</t>
  </si>
  <si>
    <t>180014</t>
  </si>
  <si>
    <t>180033</t>
  </si>
  <si>
    <t>180034</t>
  </si>
  <si>
    <t>Telehealth-Measurement</t>
  </si>
  <si>
    <t>PX Inpatient Discharge (Choose VA &amp; PX)-Measurement</t>
  </si>
  <si>
    <t>Inpatient Hospitalization-Measurement</t>
  </si>
  <si>
    <t>180027</t>
  </si>
  <si>
    <t>Rapid Appeals Modernization Program (RAMP)</t>
  </si>
  <si>
    <t>Opiod HCD Work</t>
  </si>
  <si>
    <t>Service Recovery</t>
  </si>
  <si>
    <t>180035</t>
  </si>
  <si>
    <t>180036</t>
  </si>
  <si>
    <t>180037</t>
  </si>
  <si>
    <t>180038</t>
  </si>
  <si>
    <t>180039</t>
  </si>
  <si>
    <t>190001</t>
  </si>
  <si>
    <t>190002</t>
  </si>
  <si>
    <t>Data, Insights, and Analytics</t>
  </si>
  <si>
    <t xml:space="preserve">Outreach and Engagement </t>
  </si>
  <si>
    <t>Veterans, Family, and Community Engagement</t>
  </si>
  <si>
    <t>Own the Moment for NCA</t>
  </si>
  <si>
    <t>PLEASE DO NOT DELETE, ADD, OR ALTER CELLS ON THIS INPUTS TAB. SIMPLY ADD YOUR CONTENT IN THE CELLS PROVIDED.</t>
  </si>
  <si>
    <t>190003</t>
  </si>
  <si>
    <t>190004</t>
  </si>
  <si>
    <t>190005</t>
  </si>
  <si>
    <t>190006</t>
  </si>
  <si>
    <t>190007</t>
  </si>
  <si>
    <t>190008</t>
  </si>
  <si>
    <t>190009</t>
  </si>
  <si>
    <t>190010</t>
  </si>
  <si>
    <t>190011</t>
  </si>
  <si>
    <t>190012</t>
  </si>
  <si>
    <t>190013</t>
  </si>
  <si>
    <t>190014</t>
  </si>
  <si>
    <t>190015</t>
  </si>
  <si>
    <t>190016</t>
  </si>
  <si>
    <t>190017</t>
  </si>
  <si>
    <t>190018</t>
  </si>
  <si>
    <t>190019</t>
  </si>
  <si>
    <t>190020</t>
  </si>
  <si>
    <t>190021</t>
  </si>
  <si>
    <t>190022</t>
  </si>
  <si>
    <t>190023</t>
  </si>
  <si>
    <t>190024</t>
  </si>
  <si>
    <t>190025</t>
  </si>
  <si>
    <t>Mission Act- Community Care</t>
  </si>
  <si>
    <t xml:space="preserve">Executive Order Supporting Mental Health Care for Transitioning Service Members </t>
  </si>
  <si>
    <t>EMD</t>
  </si>
  <si>
    <t>Women Veterans: Designing with Care</t>
  </si>
  <si>
    <t>Emergency Medicine-Care in the Community</t>
  </si>
  <si>
    <t>Does this project have a signed/approved charter?</t>
  </si>
  <si>
    <t xml:space="preserve">Yes </t>
  </si>
  <si>
    <t>No</t>
  </si>
  <si>
    <t>Does the project/operation have a Project Management Plan (PMP)?</t>
  </si>
  <si>
    <t>Which administration(s)/organization(s) within VA is the project supporting/sponsored by?</t>
  </si>
  <si>
    <t xml:space="preserve">Was the project's PMP reviewed by a PMD liaison?  </t>
  </si>
  <si>
    <t>Mission Act Support</t>
  </si>
  <si>
    <t>Additional Project Information for VEO Leadership/PMD</t>
  </si>
  <si>
    <r>
      <t>NEW SECTIONS (</t>
    </r>
    <r>
      <rPr>
        <b/>
        <u/>
        <sz val="15"/>
        <color rgb="FFFF0000"/>
        <rFont val="Calibri"/>
        <family val="2"/>
      </rPr>
      <t>will not</t>
    </r>
    <r>
      <rPr>
        <b/>
        <sz val="15"/>
        <color rgb="FFFF0000"/>
        <rFont val="Calibri"/>
        <family val="2"/>
        <scheme val="minor"/>
      </rPr>
      <t xml:space="preserve"> appear on your project's PRB dashboard, but will be used for reporting to leadership)- PLEASE COMPLETE </t>
    </r>
  </si>
  <si>
    <t>145 Character Limit per Headline</t>
  </si>
  <si>
    <t>No Show Patients</t>
  </si>
  <si>
    <t>NCA Scheduling Contact Centers Survey</t>
  </si>
  <si>
    <t xml:space="preserve">Outreach: Pre-Need Awareness </t>
  </si>
  <si>
    <t>HCD Cemetery Visitor Experience</t>
  </si>
  <si>
    <t xml:space="preserve">HCD Weekend Burial Initiative </t>
  </si>
  <si>
    <t xml:space="preserve">CX Measurement: Interment Experience </t>
  </si>
  <si>
    <t>Journey Map Update: Pre-Need</t>
  </si>
  <si>
    <t>Additional comments (if needed)</t>
  </si>
  <si>
    <t>190026</t>
  </si>
  <si>
    <t>190027</t>
  </si>
  <si>
    <t>190028</t>
  </si>
  <si>
    <t>190029</t>
  </si>
  <si>
    <t>190030</t>
  </si>
  <si>
    <t>190031</t>
  </si>
  <si>
    <t>190032</t>
  </si>
  <si>
    <t>190033</t>
  </si>
  <si>
    <t>190034</t>
  </si>
  <si>
    <t>190035</t>
  </si>
  <si>
    <t>190036</t>
  </si>
  <si>
    <t>190037</t>
  </si>
  <si>
    <t>190038</t>
  </si>
  <si>
    <t>190039</t>
  </si>
  <si>
    <t>190040</t>
  </si>
  <si>
    <t>190041</t>
  </si>
  <si>
    <t>190042</t>
  </si>
  <si>
    <t>190043</t>
  </si>
  <si>
    <t>190044</t>
  </si>
  <si>
    <t>190045</t>
  </si>
  <si>
    <t>190046</t>
  </si>
  <si>
    <t>190047</t>
  </si>
  <si>
    <t>190048</t>
  </si>
  <si>
    <t>190049</t>
  </si>
  <si>
    <t>190050</t>
  </si>
  <si>
    <t>190051</t>
  </si>
  <si>
    <t>190052</t>
  </si>
  <si>
    <t>190053</t>
  </si>
  <si>
    <t>190054</t>
  </si>
  <si>
    <t>190055</t>
  </si>
  <si>
    <t>190056</t>
  </si>
  <si>
    <t>190057</t>
  </si>
  <si>
    <t>190058</t>
  </si>
  <si>
    <t>190059</t>
  </si>
  <si>
    <t>190060</t>
  </si>
  <si>
    <t>190061</t>
  </si>
  <si>
    <t>190062</t>
  </si>
  <si>
    <t>190063</t>
  </si>
  <si>
    <t>190064</t>
  </si>
  <si>
    <t>190065</t>
  </si>
  <si>
    <t>190066</t>
  </si>
  <si>
    <t>190067</t>
  </si>
  <si>
    <t>190068</t>
  </si>
  <si>
    <t>190069</t>
  </si>
  <si>
    <t>190070</t>
  </si>
  <si>
    <t>190071</t>
  </si>
  <si>
    <t>190072</t>
  </si>
  <si>
    <t>190073</t>
  </si>
  <si>
    <t>190074</t>
  </si>
  <si>
    <t>190075</t>
  </si>
  <si>
    <t>190076</t>
  </si>
  <si>
    <t>190077</t>
  </si>
  <si>
    <t>190078</t>
  </si>
  <si>
    <t>190079</t>
  </si>
  <si>
    <t>190080</t>
  </si>
  <si>
    <t>190081</t>
  </si>
  <si>
    <t>190082</t>
  </si>
  <si>
    <t>190083</t>
  </si>
  <si>
    <t>190084</t>
  </si>
  <si>
    <t>190085</t>
  </si>
  <si>
    <t>190086</t>
  </si>
  <si>
    <t>190087</t>
  </si>
  <si>
    <t>190088</t>
  </si>
  <si>
    <t>190089</t>
  </si>
  <si>
    <t>190090</t>
  </si>
  <si>
    <t>190091</t>
  </si>
  <si>
    <t>190092</t>
  </si>
  <si>
    <t>190093</t>
  </si>
  <si>
    <t>190094</t>
  </si>
  <si>
    <t>190095</t>
  </si>
  <si>
    <t>190096</t>
  </si>
  <si>
    <t>190097</t>
  </si>
  <si>
    <t>190098</t>
  </si>
  <si>
    <t>190099</t>
  </si>
  <si>
    <t>190100</t>
  </si>
  <si>
    <t>MISSION Act Sections(s) Supported</t>
  </si>
  <si>
    <t>MISSION Act Contribution(s)</t>
  </si>
  <si>
    <t>MISSION Act Support Status</t>
  </si>
  <si>
    <t xml:space="preserve">Summary of Future Support </t>
  </si>
  <si>
    <t xml:space="preserve">Major Risks or Issues </t>
  </si>
  <si>
    <t xml:space="preserve">Risks or Issues Strategy  </t>
  </si>
  <si>
    <t xml:space="preserve">1) Risk 1: 
2) Risk 2:
3) Issue 1: </t>
  </si>
  <si>
    <t xml:space="preserve">1) Risk 1 Mitigation Strategy 
2) Risk 2 Mitigation Strategy 
3) Issue 1 Mitigation Strategy </t>
  </si>
  <si>
    <t>Due Date (s)</t>
  </si>
  <si>
    <t>VEO Project/Operation Supporting The MISSION Act (Title)</t>
  </si>
  <si>
    <t>• xxx
• xxx
• xxx</t>
  </si>
  <si>
    <t>Name here</t>
  </si>
  <si>
    <t>Project Title and/or Title of the Specific Mission Act Contribution</t>
  </si>
  <si>
    <t>Stakeholder(s)</t>
  </si>
  <si>
    <r>
      <t xml:space="preserve">Does your project/operation, or do any components of it, support the implementation of the Mission Act? </t>
    </r>
    <r>
      <rPr>
        <b/>
        <sz val="11"/>
        <color theme="1"/>
        <rFont val="Calibri"/>
        <family val="2"/>
        <scheme val="minor"/>
      </rPr>
      <t xml:space="preserve"> </t>
    </r>
    <r>
      <rPr>
        <b/>
        <u/>
        <sz val="12"/>
        <color theme="1"/>
        <rFont val="Calibri"/>
        <family val="2"/>
      </rPr>
      <t>If not, please disregard the rest of this section below.</t>
    </r>
  </si>
  <si>
    <t>Impact Statements/Headlines</t>
  </si>
  <si>
    <t>Summary of Recent Support</t>
  </si>
  <si>
    <t>Work Still Active?</t>
  </si>
  <si>
    <t>Active</t>
  </si>
  <si>
    <t>Closed</t>
  </si>
  <si>
    <t>Not Started- Future Work</t>
  </si>
  <si>
    <t>MISSION Act Section Owner/PM</t>
  </si>
  <si>
    <t>Office of Survivor Assistance HCD</t>
  </si>
  <si>
    <t>Telehealth ATLAS Project</t>
  </si>
  <si>
    <t>MISSION: Section 402 MDT</t>
  </si>
  <si>
    <t>Day in the Life of a VSO Workshop</t>
  </si>
  <si>
    <t>Sustaining PX: Red Coats (OTM 2.0)</t>
  </si>
  <si>
    <t>VSignals</t>
  </si>
  <si>
    <t xml:space="preserve">Emergency Medicine Experience </t>
  </si>
  <si>
    <t xml:space="preserve">PX Measurement </t>
  </si>
  <si>
    <t>PX Guidebook</t>
  </si>
  <si>
    <t>White House Hotline (Operational)</t>
  </si>
  <si>
    <t>Mission Act- Caregivers</t>
  </si>
  <si>
    <t>Registration, Eligibility and Enrollment (REE)</t>
  </si>
  <si>
    <t>CX at VA Implementation</t>
  </si>
  <si>
    <t>1st QTR Reporting</t>
  </si>
  <si>
    <t>MITRE Workshop</t>
  </si>
  <si>
    <t>HISP Action Plan Template Due</t>
  </si>
  <si>
    <t>Goal 1:Assist VA administrations meet the requirements and milestones of the A-11 circular</t>
  </si>
  <si>
    <t>Goal 2: Integrate all VA CX efforts</t>
  </si>
  <si>
    <t>Goal 3: Provide a CX framework for VA and other federal agencies to assist in maturing their CX efforts</t>
  </si>
  <si>
    <t>Goal 4: Improve the experience and services for Veterans, Families, Caregivers, and Veteran Advocates</t>
  </si>
  <si>
    <t>Report Q1 data to OMB</t>
  </si>
  <si>
    <t>Feb milestone moved to March due to shutdown</t>
  </si>
  <si>
    <t>OMB has scheduled training</t>
  </si>
  <si>
    <t>YES/NO</t>
  </si>
  <si>
    <t>Barbara Morton</t>
  </si>
  <si>
    <t>Lee Becker</t>
  </si>
  <si>
    <t>None at this time</t>
  </si>
  <si>
    <t xml:space="preserve">CX Maturity Plans developed by VHA and VBA                                                                                                                                                                                                                                                                         Pilot options being developed for cross agency Veterans employment journey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</si>
</sst>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quot;$&quot;#,##0"/>
    <numFmt numFmtId="165" formatCode="0;;;@"/>
    <numFmt numFmtId="166" formatCode="_(* #,##0_);_(* \(#,##0\);_(* &quot;-&quot;??_);_(@_)"/>
    <numFmt numFmtId="167" formatCode="[&gt;999999]\ &quot;$&quot;#,##0.00,,&quot; M&quot;;\ &quot;$&quot;#,&quot; K&quot;"/>
    <numFmt numFmtId="168" formatCode="[&gt;999999]&quot;$&quot;#,##0.00,,&quot; M&quot;;&quot;$&quot;#,&quot; K&quot;"/>
    <numFmt numFmtId="169" formatCode="[&gt;999999]\ &quot;$&quot;#,##0.00,,&quot; M&quot;;\ &quot;$&quot;#0,&quot; K&quot;"/>
  </numFmts>
  <fonts count="47" x14ac:knownFonts="1">
    <font>
      <sz val="11"/>
      <color theme="1"/>
      <name val="Calibri"/>
      <family val="2"/>
      <scheme val="minor"/>
    </font>
    <font>
      <b/>
      <sz val="11"/>
      <color theme="1"/>
      <name val="Calibri"/>
      <family val="2"/>
      <scheme val="minor"/>
    </font>
    <font>
      <sz val="11"/>
      <color theme="0"/>
      <name val="Calibri"/>
      <family val="2"/>
      <scheme val="minor"/>
    </font>
    <font>
      <sz val="22"/>
      <color theme="0"/>
      <name val="Calibri"/>
      <family val="2"/>
      <scheme val="minor"/>
    </font>
    <font>
      <b/>
      <sz val="20"/>
      <color rgb="FFFF0000"/>
      <name val="Calibri"/>
      <family val="2"/>
      <scheme val="minor"/>
    </font>
    <font>
      <sz val="13"/>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11"/>
      <color theme="9"/>
      <name val="Calibri"/>
      <family val="2"/>
      <scheme val="minor"/>
    </font>
    <font>
      <sz val="10"/>
      <name val="Arial"/>
      <family val="2"/>
    </font>
    <font>
      <u/>
      <sz val="11"/>
      <color theme="10"/>
      <name val="Calibri"/>
      <family val="2"/>
      <scheme val="minor"/>
    </font>
    <font>
      <b/>
      <u/>
      <sz val="13"/>
      <color theme="7"/>
      <name val="Calibri"/>
      <family val="2"/>
      <scheme val="minor"/>
    </font>
    <font>
      <sz val="11"/>
      <color theme="7"/>
      <name val="Calibri"/>
      <family val="2"/>
      <scheme val="minor"/>
    </font>
    <font>
      <b/>
      <u/>
      <sz val="11"/>
      <color theme="1"/>
      <name val="Calibri"/>
      <family val="2"/>
      <scheme val="minor"/>
    </font>
    <font>
      <b/>
      <u/>
      <sz val="36"/>
      <color theme="4" tint="-0.499984740745262"/>
      <name val="Calibri"/>
      <family val="2"/>
      <scheme val="minor"/>
    </font>
    <font>
      <b/>
      <sz val="12"/>
      <color rgb="FFFF0000"/>
      <name val="Calibri"/>
      <family val="2"/>
      <scheme val="minor"/>
    </font>
    <font>
      <b/>
      <i/>
      <sz val="11"/>
      <color theme="7"/>
      <name val="Calibri"/>
      <family val="2"/>
      <scheme val="minor"/>
    </font>
    <font>
      <b/>
      <sz val="33"/>
      <color theme="0"/>
      <name val="Calibri"/>
      <family val="2"/>
      <scheme val="minor"/>
    </font>
    <font>
      <b/>
      <sz val="11"/>
      <color theme="0"/>
      <name val="Calibri"/>
      <family val="2"/>
      <scheme val="minor"/>
    </font>
    <font>
      <b/>
      <sz val="12"/>
      <color theme="0"/>
      <name val="Calibri"/>
      <family val="2"/>
      <scheme val="minor"/>
    </font>
    <font>
      <b/>
      <sz val="11"/>
      <color theme="4" tint="-0.499984740745262"/>
      <name val="Calibri"/>
      <family val="2"/>
      <scheme val="minor"/>
    </font>
    <font>
      <b/>
      <u/>
      <sz val="11"/>
      <color theme="0"/>
      <name val="Calibri"/>
      <family val="2"/>
      <scheme val="minor"/>
    </font>
    <font>
      <b/>
      <sz val="11"/>
      <color theme="9" tint="-0.249977111117893"/>
      <name val="Calibri"/>
      <family val="2"/>
      <scheme val="minor"/>
    </font>
    <font>
      <sz val="11"/>
      <color theme="9" tint="-0.249977111117893"/>
      <name val="Calibri"/>
      <family val="2"/>
      <scheme val="minor"/>
    </font>
    <font>
      <b/>
      <i/>
      <sz val="24"/>
      <color theme="0"/>
      <name val="Calibri"/>
      <family val="2"/>
      <scheme val="minor"/>
    </font>
    <font>
      <sz val="11"/>
      <name val="Calibri"/>
      <family val="2"/>
      <scheme val="minor"/>
    </font>
    <font>
      <b/>
      <sz val="20"/>
      <color theme="0"/>
      <name val="Calibri"/>
      <family val="2"/>
      <scheme val="minor"/>
    </font>
    <font>
      <u/>
      <sz val="20"/>
      <color theme="10"/>
      <name val="Calibri"/>
      <family val="2"/>
      <scheme val="minor"/>
    </font>
    <font>
      <b/>
      <sz val="11"/>
      <color rgb="FFFF0000"/>
      <name val="Calibri"/>
      <family val="2"/>
      <scheme val="minor"/>
    </font>
    <font>
      <b/>
      <u/>
      <sz val="12"/>
      <color rgb="FFFF0000"/>
      <name val="Calibri"/>
      <family val="2"/>
      <scheme val="minor"/>
    </font>
    <font>
      <sz val="11.5"/>
      <color theme="9" tint="-0.249977111117893"/>
      <name val="Calibri"/>
      <family val="2"/>
      <scheme val="minor"/>
    </font>
    <font>
      <b/>
      <u/>
      <sz val="15"/>
      <color theme="10"/>
      <name val="Calibri"/>
      <family val="2"/>
      <scheme val="minor"/>
    </font>
    <font>
      <b/>
      <sz val="10"/>
      <color theme="1"/>
      <name val="Calibri"/>
      <family val="2"/>
      <scheme val="minor"/>
    </font>
    <font>
      <b/>
      <sz val="14"/>
      <color rgb="FFFF0000"/>
      <name val="Calibri"/>
      <family val="2"/>
      <scheme val="minor"/>
    </font>
    <font>
      <sz val="24"/>
      <color theme="0"/>
      <name val="Calibri"/>
      <family val="2"/>
      <scheme val="minor"/>
    </font>
    <font>
      <sz val="36"/>
      <color theme="0"/>
      <name val="Calibri"/>
      <family val="2"/>
      <scheme val="minor"/>
    </font>
    <font>
      <sz val="14"/>
      <color theme="0"/>
      <name val="Calibri"/>
      <family val="2"/>
      <scheme val="minor"/>
    </font>
    <font>
      <b/>
      <sz val="14"/>
      <color theme="0"/>
      <name val="Calibri"/>
      <family val="2"/>
      <scheme val="minor"/>
    </font>
    <font>
      <sz val="12"/>
      <color theme="0"/>
      <name val="Calibri"/>
      <family val="2"/>
      <scheme val="minor"/>
    </font>
    <font>
      <b/>
      <sz val="13"/>
      <color theme="0"/>
      <name val="Calibri"/>
      <family val="2"/>
      <scheme val="minor"/>
    </font>
    <font>
      <b/>
      <sz val="13"/>
      <color theme="0"/>
      <name val="Arial"/>
      <family val="2"/>
    </font>
    <font>
      <b/>
      <u/>
      <sz val="13"/>
      <color rgb="FFFF0000"/>
      <name val="Calibri"/>
      <family val="2"/>
      <scheme val="minor"/>
    </font>
    <font>
      <b/>
      <sz val="15"/>
      <color rgb="FFFF0000"/>
      <name val="Calibri"/>
      <family val="2"/>
      <scheme val="minor"/>
    </font>
    <font>
      <b/>
      <u/>
      <sz val="15"/>
      <color rgb="FFFF0000"/>
      <name val="Calibri"/>
      <family val="2"/>
    </font>
    <font>
      <b/>
      <u/>
      <sz val="12"/>
      <color theme="1"/>
      <name val="Calibri"/>
      <family val="2"/>
    </font>
    <font>
      <b/>
      <u/>
      <sz val="17"/>
      <color theme="4" tint="-0.499984740745262"/>
      <name val="Calibri"/>
      <family val="2"/>
      <scheme val="minor"/>
    </font>
  </fonts>
  <fills count="16">
    <fill>
      <patternFill patternType="none"/>
    </fill>
    <fill>
      <patternFill patternType="gray125"/>
    </fill>
    <fill>
      <patternFill patternType="solid">
        <fgColor rgb="FF003F72"/>
        <bgColor indexed="64"/>
      </patternFill>
    </fill>
    <fill>
      <patternFill patternType="solid">
        <fgColor theme="0" tint="-0.249977111117893"/>
        <bgColor indexed="64"/>
      </patternFill>
    </fill>
    <fill>
      <patternFill patternType="solid">
        <fgColor rgb="FF002F56"/>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92D050"/>
        <bgColor indexed="64"/>
      </patternFill>
    </fill>
    <fill>
      <patternFill patternType="solid">
        <fgColor theme="4" tint="-0.499984740745262"/>
        <bgColor indexed="64"/>
      </patternFill>
    </fill>
    <fill>
      <patternFill patternType="solid">
        <fgColor theme="0"/>
        <bgColor indexed="64"/>
      </patternFill>
    </fill>
    <fill>
      <patternFill patternType="solid">
        <fgColor theme="4" tint="0.59999389629810485"/>
        <bgColor indexed="64"/>
      </patternFill>
    </fill>
    <fill>
      <patternFill patternType="solid">
        <fgColor rgb="FFFFCC00"/>
        <bgColor indexed="64"/>
      </patternFill>
    </fill>
    <fill>
      <patternFill patternType="solid">
        <fgColor rgb="FFFFC000"/>
        <bgColor indexed="64"/>
      </patternFill>
    </fill>
    <fill>
      <patternFill patternType="solid">
        <fgColor theme="9"/>
        <bgColor indexed="64"/>
      </patternFill>
    </fill>
    <fill>
      <patternFill patternType="solid">
        <fgColor theme="7" tint="0.79998168889431442"/>
        <bgColor indexed="64"/>
      </patternFill>
    </fill>
    <fill>
      <patternFill patternType="solid">
        <fgColor rgb="FFFFFF00"/>
        <bgColor indexed="64"/>
      </patternFill>
    </fill>
  </fills>
  <borders count="44">
    <border>
      <left/>
      <right/>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4"/>
      </left>
      <right style="thin">
        <color theme="4"/>
      </right>
      <top style="thin">
        <color theme="4"/>
      </top>
      <bottom/>
      <diagonal/>
    </border>
    <border>
      <left style="thin">
        <color theme="4"/>
      </left>
      <right style="thin">
        <color theme="4"/>
      </right>
      <top/>
      <bottom/>
      <diagonal/>
    </border>
    <border>
      <left style="thin">
        <color theme="4"/>
      </left>
      <right style="thin">
        <color theme="4"/>
      </right>
      <top/>
      <bottom style="thin">
        <color theme="4"/>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top/>
      <bottom style="thin">
        <color theme="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style="thin">
        <color theme="0"/>
      </right>
      <top/>
      <bottom style="thin">
        <color theme="0"/>
      </bottom>
      <diagonal/>
    </border>
    <border>
      <left style="thin">
        <color theme="4"/>
      </left>
      <right style="thin">
        <color theme="4"/>
      </right>
      <top style="thin">
        <color theme="4"/>
      </top>
      <bottom style="thin">
        <color theme="4"/>
      </bottom>
      <diagonal/>
    </border>
    <border>
      <left style="thin">
        <color theme="0" tint="-0.34998626667073579"/>
      </left>
      <right/>
      <top style="thin">
        <color theme="0" tint="-0.34998626667073579"/>
      </top>
      <bottom style="thin">
        <color theme="4"/>
      </bottom>
      <diagonal/>
    </border>
    <border>
      <left/>
      <right/>
      <top style="thin">
        <color theme="0" tint="-0.34998626667073579"/>
      </top>
      <bottom style="thin">
        <color theme="4"/>
      </bottom>
      <diagonal/>
    </border>
    <border>
      <left/>
      <right style="thin">
        <color theme="0" tint="-0.34998626667073579"/>
      </right>
      <top style="thin">
        <color theme="0" tint="-0.34998626667073579"/>
      </top>
      <bottom style="thin">
        <color theme="4"/>
      </bottom>
      <diagonal/>
    </border>
    <border>
      <left style="thin">
        <color indexed="64"/>
      </left>
      <right style="thin">
        <color indexed="64"/>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6">
    <xf numFmtId="0" fontId="0" fillId="0" borderId="0"/>
    <xf numFmtId="44" fontId="6" fillId="0" borderId="0" applyFont="0" applyFill="0" applyBorder="0" applyAlignment="0" applyProtection="0"/>
    <xf numFmtId="9" fontId="6" fillId="0" borderId="0" applyFont="0" applyFill="0" applyBorder="0" applyAlignment="0" applyProtection="0"/>
    <xf numFmtId="0" fontId="10" fillId="0" borderId="0"/>
    <xf numFmtId="0" fontId="11" fillId="0" borderId="0" applyNumberFormat="0" applyFill="0" applyBorder="0" applyAlignment="0" applyProtection="0"/>
    <xf numFmtId="43" fontId="6" fillId="0" borderId="0" applyFont="0" applyFill="0" applyBorder="0" applyAlignment="0" applyProtection="0"/>
  </cellStyleXfs>
  <cellXfs count="322">
    <xf numFmtId="0" fontId="0" fillId="0" borderId="0" xfId="0"/>
    <xf numFmtId="0" fontId="0" fillId="3" borderId="0" xfId="0" applyFill="1"/>
    <xf numFmtId="0" fontId="0" fillId="4" borderId="0" xfId="0" applyFill="1"/>
    <xf numFmtId="0" fontId="0" fillId="5" borderId="0" xfId="0" applyFill="1"/>
    <xf numFmtId="0" fontId="0" fillId="6" borderId="0" xfId="0" applyFill="1"/>
    <xf numFmtId="0" fontId="0" fillId="0" borderId="0" xfId="0"/>
    <xf numFmtId="9" fontId="0" fillId="0" borderId="0" xfId="0" applyNumberFormat="1"/>
    <xf numFmtId="9" fontId="0" fillId="0" borderId="0" xfId="2" applyFont="1"/>
    <xf numFmtId="0" fontId="0" fillId="9" borderId="0" xfId="0" applyFill="1"/>
    <xf numFmtId="0" fontId="0" fillId="9" borderId="0" xfId="0" applyFill="1" applyBorder="1"/>
    <xf numFmtId="164" fontId="0" fillId="9" borderId="0" xfId="0" applyNumberFormat="1" applyFill="1" applyBorder="1"/>
    <xf numFmtId="0" fontId="0" fillId="9" borderId="0" xfId="0" applyFill="1" applyBorder="1" applyAlignment="1"/>
    <xf numFmtId="0" fontId="0" fillId="9" borderId="0" xfId="0" applyFill="1" applyAlignment="1"/>
    <xf numFmtId="164" fontId="0" fillId="9" borderId="0" xfId="1" applyNumberFormat="1" applyFont="1" applyFill="1" applyAlignment="1"/>
    <xf numFmtId="0" fontId="2" fillId="9" borderId="0" xfId="0" applyFont="1" applyFill="1" applyAlignment="1">
      <alignment horizontal="left" vertical="center" readingOrder="1"/>
    </xf>
    <xf numFmtId="0" fontId="2" fillId="9" borderId="0" xfId="0" applyFont="1" applyFill="1"/>
    <xf numFmtId="0" fontId="14" fillId="9" borderId="0" xfId="0" applyFont="1" applyFill="1" applyAlignment="1">
      <alignment horizontal="center"/>
    </xf>
    <xf numFmtId="0" fontId="1" fillId="9" borderId="0" xfId="0" applyFont="1" applyFill="1"/>
    <xf numFmtId="0" fontId="9" fillId="9" borderId="0" xfId="0" applyFont="1" applyFill="1" applyAlignment="1">
      <alignment vertical="top"/>
    </xf>
    <xf numFmtId="0" fontId="0" fillId="9" borderId="0" xfId="0" applyFill="1" applyAlignment="1">
      <alignment vertical="top" wrapText="1"/>
    </xf>
    <xf numFmtId="0" fontId="13" fillId="9" borderId="0" xfId="0" applyFont="1" applyFill="1" applyAlignment="1"/>
    <xf numFmtId="0" fontId="13" fillId="9" borderId="0" xfId="0" applyFont="1" applyFill="1"/>
    <xf numFmtId="0" fontId="13" fillId="9" borderId="0" xfId="0" applyFont="1" applyFill="1" applyAlignment="1">
      <alignment vertical="center"/>
    </xf>
    <xf numFmtId="0" fontId="12" fillId="8" borderId="20" xfId="4" applyFont="1" applyFill="1" applyBorder="1" applyAlignment="1">
      <alignment horizontal="center" vertical="center" wrapText="1"/>
    </xf>
    <xf numFmtId="0" fontId="12" fillId="8" borderId="20" xfId="4" applyFont="1" applyFill="1" applyBorder="1" applyAlignment="1">
      <alignment horizontal="center" vertical="center"/>
    </xf>
    <xf numFmtId="0" fontId="17" fillId="8" borderId="20" xfId="0" applyFont="1" applyFill="1" applyBorder="1" applyAlignment="1">
      <alignment vertical="center" wrapText="1"/>
    </xf>
    <xf numFmtId="0" fontId="20" fillId="8" borderId="0" xfId="0" applyFont="1" applyFill="1"/>
    <xf numFmtId="0" fontId="19" fillId="8" borderId="0" xfId="0" applyFont="1" applyFill="1"/>
    <xf numFmtId="0" fontId="20" fillId="8" borderId="0" xfId="0" applyFont="1" applyFill="1" applyAlignment="1">
      <alignment wrapText="1"/>
    </xf>
    <xf numFmtId="0" fontId="19" fillId="8" borderId="0" xfId="0" applyFont="1" applyFill="1" applyAlignment="1">
      <alignment wrapText="1"/>
    </xf>
    <xf numFmtId="0" fontId="22" fillId="8" borderId="0" xfId="0" applyFont="1" applyFill="1" applyAlignment="1">
      <alignment horizontal="center"/>
    </xf>
    <xf numFmtId="0" fontId="21" fillId="9" borderId="20" xfId="0" applyFont="1" applyFill="1" applyBorder="1" applyAlignment="1">
      <alignment horizontal="left"/>
    </xf>
    <xf numFmtId="0" fontId="21" fillId="9" borderId="20" xfId="0" applyFont="1" applyFill="1" applyBorder="1" applyAlignment="1">
      <alignment wrapText="1"/>
    </xf>
    <xf numFmtId="0" fontId="21" fillId="9" borderId="20" xfId="0" applyFont="1" applyFill="1" applyBorder="1" applyAlignment="1">
      <alignment horizontal="center" wrapText="1"/>
    </xf>
    <xf numFmtId="0" fontId="21" fillId="9" borderId="20" xfId="0" applyFont="1" applyFill="1" applyBorder="1" applyAlignment="1">
      <alignment horizontal="left" wrapText="1"/>
    </xf>
    <xf numFmtId="0" fontId="15" fillId="0" borderId="0" xfId="4" applyFont="1" applyFill="1" applyBorder="1" applyAlignment="1">
      <alignment horizontal="center" vertical="center" wrapText="1"/>
    </xf>
    <xf numFmtId="0" fontId="15" fillId="0" borderId="0" xfId="4" applyFont="1" applyFill="1" applyBorder="1" applyAlignment="1">
      <alignment horizontal="center"/>
    </xf>
    <xf numFmtId="0" fontId="20" fillId="8" borderId="24" xfId="0" applyFont="1" applyFill="1" applyBorder="1" applyAlignment="1">
      <alignment horizontal="center"/>
    </xf>
    <xf numFmtId="0" fontId="24" fillId="9" borderId="0" xfId="0" applyFont="1" applyFill="1" applyBorder="1" applyAlignment="1">
      <alignment horizontal="center" vertical="center"/>
    </xf>
    <xf numFmtId="0" fontId="24" fillId="9" borderId="0" xfId="0" applyFont="1" applyFill="1" applyBorder="1" applyAlignment="1">
      <alignment vertical="center"/>
    </xf>
    <xf numFmtId="0" fontId="23" fillId="9" borderId="0" xfId="0" applyFont="1" applyFill="1" applyBorder="1" applyAlignment="1">
      <alignment vertical="center"/>
    </xf>
    <xf numFmtId="0" fontId="0" fillId="10" borderId="0" xfId="0" applyFill="1"/>
    <xf numFmtId="0" fontId="19" fillId="8" borderId="0" xfId="0" applyFont="1" applyFill="1" applyAlignment="1">
      <alignment horizontal="center" vertical="center"/>
    </xf>
    <xf numFmtId="0" fontId="0" fillId="0" borderId="0" xfId="0" applyAlignment="1">
      <alignment horizontal="left" vertical="center" wrapText="1"/>
    </xf>
    <xf numFmtId="49" fontId="19" fillId="8" borderId="0" xfId="0" applyNumberFormat="1" applyFont="1" applyFill="1" applyAlignment="1">
      <alignment horizontal="center" vertical="center"/>
    </xf>
    <xf numFmtId="49" fontId="0" fillId="0" borderId="0" xfId="0" applyNumberFormat="1" applyAlignment="1">
      <alignment horizontal="center" vertical="center"/>
    </xf>
    <xf numFmtId="49" fontId="0" fillId="0" borderId="0" xfId="0" applyNumberFormat="1"/>
    <xf numFmtId="0" fontId="21" fillId="9" borderId="20" xfId="0" applyFont="1" applyFill="1" applyBorder="1"/>
    <xf numFmtId="0" fontId="25" fillId="8" borderId="25" xfId="0" applyFont="1" applyFill="1" applyBorder="1" applyAlignment="1" applyProtection="1">
      <alignment vertical="center"/>
    </xf>
    <xf numFmtId="0" fontId="25" fillId="8" borderId="25" xfId="0" applyFont="1" applyFill="1" applyBorder="1" applyAlignment="1" applyProtection="1">
      <alignment vertical="center" wrapText="1"/>
    </xf>
    <xf numFmtId="0" fontId="0" fillId="12" borderId="0" xfId="0" applyFill="1"/>
    <xf numFmtId="9" fontId="0" fillId="12" borderId="0" xfId="0" applyNumberFormat="1" applyFill="1"/>
    <xf numFmtId="9" fontId="0" fillId="12" borderId="0" xfId="2" applyFont="1" applyFill="1"/>
    <xf numFmtId="0" fontId="0" fillId="11" borderId="0" xfId="0" applyFill="1"/>
    <xf numFmtId="0" fontId="26" fillId="10" borderId="0" xfId="0" applyFont="1" applyFill="1" applyBorder="1" applyAlignment="1">
      <alignment wrapText="1"/>
    </xf>
    <xf numFmtId="0" fontId="26" fillId="10" borderId="0" xfId="0" applyFont="1" applyFill="1" applyBorder="1" applyAlignment="1">
      <alignment horizontal="center" wrapText="1"/>
    </xf>
    <xf numFmtId="0" fontId="26" fillId="10" borderId="0" xfId="0" applyFont="1" applyFill="1" applyBorder="1" applyAlignment="1">
      <alignment horizontal="left" wrapText="1"/>
    </xf>
    <xf numFmtId="168" fontId="0" fillId="9" borderId="0" xfId="0" applyNumberFormat="1" applyFill="1" applyAlignment="1"/>
    <xf numFmtId="169" fontId="26" fillId="10" borderId="0" xfId="5" applyNumberFormat="1" applyFont="1" applyFill="1" applyBorder="1" applyAlignment="1">
      <alignment horizontal="right" wrapText="1"/>
    </xf>
    <xf numFmtId="0" fontId="0" fillId="0" borderId="0" xfId="0" applyFill="1" applyAlignment="1">
      <alignment horizontal="center"/>
    </xf>
    <xf numFmtId="0" fontId="24" fillId="9" borderId="20" xfId="0" applyFont="1" applyFill="1" applyBorder="1" applyAlignment="1">
      <alignment vertical="top" wrapText="1"/>
    </xf>
    <xf numFmtId="0" fontId="23" fillId="9" borderId="0" xfId="0" applyFont="1" applyFill="1" applyBorder="1" applyAlignment="1">
      <alignment horizontal="center" vertical="center" wrapText="1"/>
    </xf>
    <xf numFmtId="0" fontId="23" fillId="9" borderId="0" xfId="0" applyFont="1" applyFill="1" applyBorder="1" applyAlignment="1">
      <alignment horizontal="center"/>
    </xf>
    <xf numFmtId="0" fontId="21" fillId="9" borderId="0" xfId="0" applyFont="1" applyFill="1" applyBorder="1" applyAlignment="1">
      <alignment horizontal="center" wrapText="1"/>
    </xf>
    <xf numFmtId="166" fontId="23" fillId="9" borderId="0" xfId="5" applyNumberFormat="1" applyFont="1" applyFill="1" applyBorder="1" applyAlignment="1">
      <alignment horizontal="right" wrapText="1"/>
    </xf>
    <xf numFmtId="0" fontId="24" fillId="9" borderId="0" xfId="0" applyFont="1" applyFill="1" applyBorder="1" applyAlignment="1">
      <alignment horizontal="left" vertical="top" wrapText="1"/>
    </xf>
    <xf numFmtId="0" fontId="19" fillId="9" borderId="0" xfId="0" applyFont="1" applyFill="1"/>
    <xf numFmtId="49" fontId="0" fillId="0" borderId="0" xfId="0" applyNumberFormat="1" applyAlignment="1">
      <alignment wrapText="1"/>
    </xf>
    <xf numFmtId="0" fontId="0" fillId="0" borderId="0" xfId="0" applyAlignment="1">
      <alignment wrapText="1"/>
    </xf>
    <xf numFmtId="9" fontId="0" fillId="0" borderId="0" xfId="0" applyNumberFormat="1" applyAlignment="1">
      <alignment wrapText="1"/>
    </xf>
    <xf numFmtId="14" fontId="0" fillId="0" borderId="0" xfId="0" applyNumberFormat="1" applyAlignment="1">
      <alignment wrapText="1"/>
    </xf>
    <xf numFmtId="0" fontId="12" fillId="8" borderId="24" xfId="4" applyFont="1" applyFill="1" applyBorder="1" applyAlignment="1">
      <alignment horizontal="center" vertical="center" wrapText="1"/>
    </xf>
    <xf numFmtId="0" fontId="25" fillId="0" borderId="0" xfId="0" applyFont="1" applyFill="1" applyBorder="1" applyAlignment="1">
      <alignment vertical="center" wrapText="1"/>
    </xf>
    <xf numFmtId="0" fontId="13" fillId="9" borderId="0" xfId="0" applyFont="1" applyFill="1" applyBorder="1" applyAlignment="1"/>
    <xf numFmtId="0" fontId="0" fillId="0" borderId="0" xfId="0" applyBorder="1"/>
    <xf numFmtId="0" fontId="0" fillId="10" borderId="0" xfId="0" applyFill="1" applyAlignment="1">
      <alignment horizontal="center"/>
    </xf>
    <xf numFmtId="165" fontId="7" fillId="9" borderId="0" xfId="0" applyNumberFormat="1" applyFont="1" applyFill="1" applyBorder="1" applyAlignment="1">
      <alignment vertical="top" wrapText="1"/>
    </xf>
    <xf numFmtId="0" fontId="0" fillId="0" borderId="0" xfId="0" applyAlignment="1">
      <alignment horizontal="center"/>
    </xf>
    <xf numFmtId="0" fontId="16" fillId="9" borderId="0" xfId="0" applyFont="1" applyFill="1" applyBorder="1" applyAlignment="1">
      <alignment horizontal="center" vertical="center" wrapText="1"/>
    </xf>
    <xf numFmtId="0" fontId="18" fillId="8" borderId="19" xfId="0" applyFont="1" applyFill="1" applyBorder="1" applyAlignment="1"/>
    <xf numFmtId="0" fontId="29" fillId="9" borderId="0" xfId="0" applyFont="1" applyFill="1" applyAlignment="1"/>
    <xf numFmtId="0" fontId="0" fillId="13" borderId="0" xfId="0" applyFill="1"/>
    <xf numFmtId="166" fontId="0" fillId="9" borderId="0" xfId="0" applyNumberFormat="1" applyFill="1"/>
    <xf numFmtId="169" fontId="1" fillId="0" borderId="0" xfId="0" applyNumberFormat="1" applyFont="1"/>
    <xf numFmtId="169" fontId="1" fillId="0" borderId="0" xfId="0" applyNumberFormat="1" applyFont="1" applyAlignment="1">
      <alignment horizontal="right"/>
    </xf>
    <xf numFmtId="9" fontId="0" fillId="0" borderId="0" xfId="2" applyFont="1" applyAlignment="1">
      <alignment wrapText="1"/>
    </xf>
    <xf numFmtId="3" fontId="0" fillId="0" borderId="0" xfId="0" applyNumberFormat="1" applyAlignment="1">
      <alignment wrapText="1"/>
    </xf>
    <xf numFmtId="43" fontId="0" fillId="0" borderId="0" xfId="5" applyFont="1" applyAlignment="1">
      <alignment wrapText="1"/>
    </xf>
    <xf numFmtId="0" fontId="30" fillId="9" borderId="0" xfId="0" applyFont="1" applyFill="1" applyBorder="1" applyAlignment="1">
      <alignment vertical="center" wrapText="1"/>
    </xf>
    <xf numFmtId="0" fontId="29" fillId="9" borderId="0" xfId="0" applyFont="1" applyFill="1" applyAlignment="1">
      <alignment vertical="top" wrapText="1"/>
    </xf>
    <xf numFmtId="0" fontId="26" fillId="13" borderId="0" xfId="0" applyFont="1" applyFill="1"/>
    <xf numFmtId="0" fontId="0" fillId="10" borderId="0" xfId="0" applyFill="1" applyAlignment="1">
      <alignment horizontal="center"/>
    </xf>
    <xf numFmtId="0" fontId="21" fillId="10" borderId="20" xfId="0" applyFont="1" applyFill="1" applyBorder="1" applyAlignment="1">
      <alignment horizontal="right" wrapText="1"/>
    </xf>
    <xf numFmtId="166" fontId="21" fillId="10" borderId="20" xfId="5" applyNumberFormat="1" applyFont="1" applyFill="1" applyBorder="1" applyAlignment="1">
      <alignment horizontal="right" wrapText="1"/>
    </xf>
    <xf numFmtId="166" fontId="29" fillId="9" borderId="0" xfId="5" applyNumberFormat="1" applyFont="1" applyFill="1" applyBorder="1" applyAlignment="1">
      <alignment horizontal="left"/>
    </xf>
    <xf numFmtId="0" fontId="0" fillId="0" borderId="0" xfId="0" applyAlignment="1">
      <alignment vertical="center"/>
    </xf>
    <xf numFmtId="9" fontId="0" fillId="0" borderId="0" xfId="0" applyNumberFormat="1" applyAlignment="1">
      <alignment horizontal="right"/>
    </xf>
    <xf numFmtId="49" fontId="24" fillId="9" borderId="0" xfId="0" applyNumberFormat="1" applyFont="1" applyFill="1" applyBorder="1" applyAlignment="1">
      <alignment horizontal="center" vertical="center" wrapText="1"/>
    </xf>
    <xf numFmtId="0" fontId="24" fillId="9" borderId="0" xfId="0" applyFont="1" applyFill="1" applyBorder="1" applyAlignment="1">
      <alignment horizontal="center" vertical="center" wrapText="1"/>
    </xf>
    <xf numFmtId="14" fontId="0" fillId="12" borderId="0" xfId="0" applyNumberFormat="1" applyFill="1"/>
    <xf numFmtId="14" fontId="0" fillId="10" borderId="0" xfId="0" applyNumberFormat="1" applyFill="1"/>
    <xf numFmtId="0" fontId="29" fillId="0" borderId="0" xfId="0" applyFont="1"/>
    <xf numFmtId="0" fontId="32" fillId="10" borderId="24" xfId="4" applyFont="1" applyFill="1" applyBorder="1" applyAlignment="1">
      <alignment horizontal="center" vertical="center" wrapText="1"/>
    </xf>
    <xf numFmtId="0" fontId="0" fillId="0" borderId="0" xfId="0" applyFill="1" applyBorder="1"/>
    <xf numFmtId="0" fontId="0" fillId="14" borderId="28" xfId="0" applyFill="1" applyBorder="1"/>
    <xf numFmtId="0" fontId="0" fillId="14" borderId="25" xfId="0" applyFill="1" applyBorder="1"/>
    <xf numFmtId="0" fontId="0" fillId="14" borderId="29" xfId="0" applyFill="1" applyBorder="1"/>
    <xf numFmtId="0" fontId="0" fillId="14" borderId="22" xfId="0" applyFill="1" applyBorder="1"/>
    <xf numFmtId="0" fontId="0" fillId="14" borderId="0" xfId="0" applyFill="1" applyBorder="1"/>
    <xf numFmtId="0" fontId="0" fillId="14" borderId="23" xfId="0" applyFill="1" applyBorder="1"/>
    <xf numFmtId="0" fontId="0" fillId="14" borderId="30" xfId="0" applyFill="1" applyBorder="1"/>
    <xf numFmtId="0" fontId="0" fillId="14" borderId="19" xfId="0" applyFill="1" applyBorder="1"/>
    <xf numFmtId="0" fontId="0" fillId="14" borderId="31" xfId="0" applyFill="1" applyBorder="1"/>
    <xf numFmtId="0" fontId="0" fillId="15" borderId="0" xfId="0" applyFill="1"/>
    <xf numFmtId="49" fontId="0" fillId="0" borderId="0" xfId="0" quotePrefix="1" applyNumberFormat="1" applyAlignment="1">
      <alignment horizontal="center" vertical="center"/>
    </xf>
    <xf numFmtId="0" fontId="0" fillId="0" borderId="0" xfId="0" applyFill="1"/>
    <xf numFmtId="49" fontId="0" fillId="0" borderId="0" xfId="0" quotePrefix="1" applyNumberFormat="1" applyFill="1" applyAlignment="1">
      <alignment horizontal="center" vertical="center"/>
    </xf>
    <xf numFmtId="0" fontId="0" fillId="0" borderId="0" xfId="0" applyFill="1" applyAlignment="1">
      <alignment horizontal="left" vertical="center" wrapText="1"/>
    </xf>
    <xf numFmtId="0" fontId="0" fillId="0" borderId="0" xfId="0" applyFill="1" applyAlignment="1">
      <alignment vertical="center"/>
    </xf>
    <xf numFmtId="0" fontId="0" fillId="0" borderId="0" xfId="0" applyBorder="1" applyAlignment="1">
      <alignment wrapText="1"/>
    </xf>
    <xf numFmtId="0" fontId="16" fillId="0" borderId="0" xfId="0" applyFont="1"/>
    <xf numFmtId="0" fontId="21" fillId="0" borderId="20" xfId="0" applyFont="1" applyFill="1" applyBorder="1" applyAlignment="1">
      <alignment horizontal="left"/>
    </xf>
    <xf numFmtId="0" fontId="1" fillId="0" borderId="0" xfId="0" applyFont="1" applyFill="1"/>
    <xf numFmtId="0" fontId="35" fillId="4" borderId="0" xfId="0" applyFont="1" applyFill="1" applyAlignment="1">
      <alignment horizontal="left" vertical="center"/>
    </xf>
    <xf numFmtId="0" fontId="36" fillId="4" borderId="0" xfId="0" applyFont="1" applyFill="1" applyAlignment="1">
      <alignment vertical="center"/>
    </xf>
    <xf numFmtId="0" fontId="37" fillId="4" borderId="0" xfId="0" applyFont="1" applyFill="1" applyAlignment="1">
      <alignment horizontal="right" vertical="center"/>
    </xf>
    <xf numFmtId="0" fontId="37" fillId="4" borderId="0" xfId="0" applyFont="1" applyFill="1" applyAlignment="1">
      <alignment horizontal="left" vertical="center"/>
    </xf>
    <xf numFmtId="0" fontId="37" fillId="4" borderId="0" xfId="0" applyFont="1" applyFill="1"/>
    <xf numFmtId="0" fontId="0" fillId="4" borderId="0" xfId="0" applyFont="1" applyFill="1"/>
    <xf numFmtId="0" fontId="38" fillId="4" borderId="0" xfId="0" applyFont="1" applyFill="1" applyAlignment="1"/>
    <xf numFmtId="0" fontId="37" fillId="4" borderId="0" xfId="0" applyFont="1" applyFill="1" applyAlignment="1">
      <alignment horizontal="right"/>
    </xf>
    <xf numFmtId="0" fontId="37" fillId="4" borderId="0" xfId="0" applyFont="1" applyFill="1" applyAlignment="1">
      <alignment horizontal="left"/>
    </xf>
    <xf numFmtId="0" fontId="38" fillId="4" borderId="0" xfId="0" applyFont="1" applyFill="1" applyAlignment="1">
      <alignment horizontal="center"/>
    </xf>
    <xf numFmtId="0" fontId="39" fillId="4" borderId="0" xfId="0" applyFont="1" applyFill="1" applyAlignment="1">
      <alignment horizontal="right" vertical="center"/>
    </xf>
    <xf numFmtId="14" fontId="20" fillId="4" borderId="0" xfId="0" applyNumberFormat="1" applyFont="1" applyFill="1" applyAlignment="1">
      <alignment horizontal="left" vertical="center"/>
    </xf>
    <xf numFmtId="0" fontId="39" fillId="4" borderId="0" xfId="0" applyFont="1" applyFill="1" applyAlignment="1">
      <alignment vertical="center"/>
    </xf>
    <xf numFmtId="0" fontId="20" fillId="2" borderId="15" xfId="0" applyFont="1" applyFill="1" applyBorder="1" applyAlignment="1">
      <alignment horizontal="center" vertical="top"/>
    </xf>
    <xf numFmtId="0" fontId="39" fillId="2" borderId="16" xfId="0" applyFont="1" applyFill="1" applyBorder="1" applyAlignment="1">
      <alignment horizontal="center" vertical="center"/>
    </xf>
    <xf numFmtId="0" fontId="39" fillId="2" borderId="17" xfId="0" applyFont="1" applyFill="1" applyBorder="1" applyAlignment="1">
      <alignment horizontal="center" vertical="center"/>
    </xf>
    <xf numFmtId="0" fontId="40" fillId="2" borderId="3" xfId="0" applyFont="1" applyFill="1" applyBorder="1" applyAlignment="1">
      <alignment horizontal="center" vertical="center"/>
    </xf>
    <xf numFmtId="0" fontId="41" fillId="2" borderId="2" xfId="0" applyFont="1" applyFill="1" applyBorder="1" applyAlignment="1">
      <alignment horizontal="center" vertical="center"/>
    </xf>
    <xf numFmtId="0" fontId="41" fillId="9" borderId="0" xfId="0" applyFont="1" applyFill="1" applyBorder="1" applyAlignment="1">
      <alignment vertical="center"/>
    </xf>
    <xf numFmtId="0" fontId="34" fillId="0" borderId="0" xfId="0" applyFont="1" applyAlignment="1">
      <alignment horizontal="center"/>
    </xf>
    <xf numFmtId="0" fontId="29" fillId="0" borderId="0" xfId="0" applyFont="1" applyFill="1" applyBorder="1" applyAlignment="1">
      <alignment horizontal="center" vertical="top" wrapText="1"/>
    </xf>
    <xf numFmtId="0" fontId="30" fillId="9" borderId="0" xfId="0" applyFont="1" applyFill="1" applyBorder="1" applyAlignment="1">
      <alignment horizontal="center" vertical="center" wrapText="1"/>
    </xf>
    <xf numFmtId="0" fontId="0" fillId="9" borderId="0" xfId="0" applyFill="1" applyBorder="1" applyAlignment="1">
      <alignment horizontal="left" vertical="center" wrapText="1"/>
    </xf>
    <xf numFmtId="0" fontId="12" fillId="8" borderId="0" xfId="4" applyFont="1" applyFill="1" applyBorder="1" applyAlignment="1">
      <alignment horizontal="center" vertical="center" wrapText="1"/>
    </xf>
    <xf numFmtId="0" fontId="24" fillId="9" borderId="42" xfId="0" applyFont="1" applyFill="1" applyBorder="1" applyAlignment="1">
      <alignment vertical="center" wrapText="1"/>
    </xf>
    <xf numFmtId="0" fontId="24" fillId="9" borderId="42" xfId="0" applyFont="1" applyFill="1" applyBorder="1" applyAlignment="1">
      <alignment horizontal="left" vertical="center" wrapText="1"/>
    </xf>
    <xf numFmtId="0" fontId="20" fillId="2" borderId="43" xfId="0" applyFont="1" applyFill="1" applyBorder="1" applyAlignment="1">
      <alignment horizontal="center" vertical="center" wrapText="1"/>
    </xf>
    <xf numFmtId="14" fontId="24" fillId="9" borderId="20" xfId="0" applyNumberFormat="1" applyFont="1" applyFill="1" applyBorder="1" applyAlignment="1">
      <alignment vertical="top" wrapText="1"/>
    </xf>
    <xf numFmtId="49" fontId="24" fillId="9" borderId="20" xfId="0" quotePrefix="1" applyNumberFormat="1" applyFont="1" applyFill="1" applyBorder="1" applyAlignment="1">
      <alignment horizontal="center" vertical="center" wrapText="1"/>
    </xf>
    <xf numFmtId="0" fontId="0" fillId="9" borderId="0" xfId="0" applyFill="1"/>
    <xf numFmtId="0" fontId="1" fillId="9" borderId="0" xfId="0" applyFont="1" applyFill="1"/>
    <xf numFmtId="0" fontId="20" fillId="8" borderId="0" xfId="0" applyFont="1" applyFill="1"/>
    <xf numFmtId="0" fontId="19" fillId="8" borderId="0" xfId="0" applyFont="1" applyFill="1"/>
    <xf numFmtId="0" fontId="1" fillId="0" borderId="0" xfId="0" applyFont="1" applyFill="1"/>
    <xf numFmtId="0" fontId="21" fillId="9" borderId="22" xfId="0" applyFont="1" applyFill="1" applyBorder="1"/>
    <xf numFmtId="0" fontId="24" fillId="9" borderId="20" xfId="0" applyFont="1" applyFill="1" applyBorder="1"/>
    <xf numFmtId="0" fontId="24" fillId="9" borderId="21" xfId="0" applyFont="1" applyFill="1" applyBorder="1"/>
    <xf numFmtId="9" fontId="24" fillId="9" borderId="20" xfId="2" applyFont="1" applyFill="1" applyBorder="1" applyAlignment="1">
      <alignment horizontal="center"/>
    </xf>
    <xf numFmtId="0" fontId="24" fillId="9" borderId="20" xfId="0" applyFont="1" applyFill="1" applyBorder="1" applyAlignment="1">
      <alignment horizontal="center"/>
    </xf>
    <xf numFmtId="14" fontId="24" fillId="9" borderId="20" xfId="0" applyNumberFormat="1" applyFont="1" applyFill="1" applyBorder="1"/>
    <xf numFmtId="0" fontId="24" fillId="0" borderId="20" xfId="0" applyFont="1" applyFill="1" applyBorder="1"/>
    <xf numFmtId="0" fontId="16" fillId="0" borderId="0" xfId="0" applyFont="1" applyFill="1"/>
    <xf numFmtId="0" fontId="24" fillId="9" borderId="20" xfId="0" applyFont="1" applyFill="1" applyBorder="1" applyAlignment="1">
      <alignment horizontal="center" vertical="center" wrapText="1"/>
    </xf>
    <xf numFmtId="0" fontId="24" fillId="9" borderId="20" xfId="0" applyFont="1" applyFill="1" applyBorder="1" applyAlignment="1">
      <alignment horizontal="left" vertical="top" wrapText="1"/>
    </xf>
    <xf numFmtId="14" fontId="24" fillId="9" borderId="20" xfId="0" applyNumberFormat="1" applyFont="1" applyFill="1" applyBorder="1" applyAlignment="1">
      <alignment horizontal="center" vertical="center"/>
    </xf>
    <xf numFmtId="164" fontId="0" fillId="9" borderId="20" xfId="1" applyNumberFormat="1" applyFont="1" applyFill="1" applyBorder="1" applyAlignment="1"/>
    <xf numFmtId="0" fontId="0" fillId="9" borderId="0" xfId="0" applyFill="1" applyBorder="1"/>
    <xf numFmtId="0" fontId="2" fillId="9" borderId="0" xfId="0" applyFont="1" applyFill="1"/>
    <xf numFmtId="0" fontId="9" fillId="9" borderId="0" xfId="0" applyFont="1" applyFill="1" applyAlignment="1">
      <alignment vertical="top"/>
    </xf>
    <xf numFmtId="0" fontId="0" fillId="9" borderId="0" xfId="0" applyFill="1" applyAlignment="1">
      <alignment vertical="top" wrapText="1"/>
    </xf>
    <xf numFmtId="0" fontId="20" fillId="8" borderId="23" xfId="0" applyFont="1" applyFill="1" applyBorder="1" applyAlignment="1">
      <alignment horizontal="center"/>
    </xf>
    <xf numFmtId="0" fontId="24" fillId="9" borderId="26" xfId="0" applyFont="1" applyFill="1" applyBorder="1" applyAlignment="1">
      <alignment horizontal="left" vertical="top" wrapText="1"/>
    </xf>
    <xf numFmtId="0" fontId="20" fillId="8" borderId="24" xfId="0" applyFont="1" applyFill="1" applyBorder="1" applyAlignment="1">
      <alignment horizontal="center"/>
    </xf>
    <xf numFmtId="0" fontId="24" fillId="9" borderId="0" xfId="0" applyFont="1" applyFill="1" applyBorder="1" applyAlignment="1">
      <alignment horizontal="left" vertical="top" wrapText="1"/>
    </xf>
    <xf numFmtId="0" fontId="24" fillId="9" borderId="20" xfId="0" applyFont="1" applyFill="1" applyBorder="1" applyAlignment="1">
      <alignment horizontal="center" vertical="center" wrapText="1"/>
    </xf>
    <xf numFmtId="0" fontId="24" fillId="9" borderId="19" xfId="0" applyFont="1" applyFill="1" applyBorder="1" applyAlignment="1">
      <alignment horizontal="left" vertical="top" wrapText="1"/>
    </xf>
    <xf numFmtId="0" fontId="20" fillId="8" borderId="22" xfId="0" applyFont="1" applyFill="1" applyBorder="1" applyAlignment="1"/>
    <xf numFmtId="0" fontId="20" fillId="8" borderId="0" xfId="0" applyFont="1" applyFill="1" applyBorder="1" applyAlignment="1"/>
    <xf numFmtId="0" fontId="24" fillId="9" borderId="20" xfId="0" applyFont="1" applyFill="1" applyBorder="1" applyAlignment="1">
      <alignment vertical="center"/>
    </xf>
    <xf numFmtId="0" fontId="2" fillId="8" borderId="0" xfId="0" applyFont="1" applyFill="1"/>
    <xf numFmtId="0" fontId="20" fillId="8" borderId="0" xfId="0" applyFont="1" applyFill="1" applyBorder="1" applyAlignment="1">
      <alignment horizontal="left" vertical="center"/>
    </xf>
    <xf numFmtId="0" fontId="20" fillId="8" borderId="0" xfId="0" applyFont="1" applyFill="1" applyAlignment="1">
      <alignment horizontal="left" vertical="center" readingOrder="1"/>
    </xf>
    <xf numFmtId="0" fontId="24" fillId="9" borderId="22" xfId="0" applyFont="1" applyFill="1" applyBorder="1" applyAlignment="1">
      <alignment horizontal="left" vertical="top" wrapText="1"/>
    </xf>
    <xf numFmtId="0" fontId="24" fillId="9" borderId="20" xfId="0" applyFont="1" applyFill="1" applyBorder="1" applyAlignment="1">
      <alignment horizontal="center" vertical="top" wrapText="1"/>
    </xf>
    <xf numFmtId="0" fontId="24" fillId="9" borderId="42" xfId="0" applyFont="1" applyFill="1" applyBorder="1" applyAlignment="1">
      <alignment horizontal="center" vertical="center" wrapText="1"/>
    </xf>
    <xf numFmtId="0" fontId="0" fillId="9" borderId="0" xfId="0" applyFill="1"/>
    <xf numFmtId="0" fontId="43" fillId="9" borderId="0" xfId="0" applyFont="1" applyFill="1"/>
    <xf numFmtId="0" fontId="24" fillId="9" borderId="20" xfId="0" applyFont="1" applyFill="1" applyBorder="1" applyAlignment="1">
      <alignment vertical="center" wrapText="1"/>
    </xf>
    <xf numFmtId="0" fontId="0" fillId="9" borderId="0" xfId="0" applyFont="1" applyFill="1" applyBorder="1" applyAlignment="1">
      <alignment horizontal="center" vertical="center" wrapText="1"/>
    </xf>
    <xf numFmtId="14" fontId="24" fillId="9" borderId="20" xfId="0" applyNumberFormat="1" applyFont="1" applyFill="1" applyBorder="1" applyAlignment="1">
      <alignment horizontal="center" vertical="center" wrapText="1"/>
    </xf>
    <xf numFmtId="0" fontId="20" fillId="8" borderId="21" xfId="0" applyFont="1" applyFill="1" applyBorder="1" applyAlignment="1">
      <alignment horizontal="left" vertical="top" wrapText="1"/>
    </xf>
    <xf numFmtId="0" fontId="20" fillId="8" borderId="27" xfId="0" applyFont="1" applyFill="1" applyBorder="1" applyAlignment="1">
      <alignment horizontal="left" vertical="top" wrapText="1"/>
    </xf>
    <xf numFmtId="0" fontId="42" fillId="9" borderId="0" xfId="0" applyFont="1" applyFill="1" applyAlignment="1">
      <alignment horizontal="left"/>
    </xf>
    <xf numFmtId="0" fontId="46" fillId="10" borderId="25" xfId="4" applyFont="1" applyFill="1" applyBorder="1" applyAlignment="1">
      <alignment horizontal="center" vertical="center" wrapText="1"/>
    </xf>
    <xf numFmtId="0" fontId="46" fillId="10" borderId="0" xfId="4" applyFont="1" applyFill="1" applyBorder="1" applyAlignment="1">
      <alignment horizontal="center" vertical="center" wrapText="1"/>
    </xf>
    <xf numFmtId="166" fontId="29" fillId="9" borderId="22" xfId="5" applyNumberFormat="1" applyFont="1" applyFill="1" applyBorder="1" applyAlignment="1">
      <alignment horizontal="center" wrapText="1"/>
    </xf>
    <xf numFmtId="166" fontId="29" fillId="9" borderId="0" xfId="5" applyNumberFormat="1" applyFont="1" applyFill="1" applyBorder="1" applyAlignment="1">
      <alignment horizontal="center" wrapText="1"/>
    </xf>
    <xf numFmtId="0" fontId="24" fillId="9" borderId="20" xfId="0" applyFont="1" applyFill="1" applyBorder="1" applyAlignment="1">
      <alignment horizontal="center" vertical="center" wrapText="1"/>
    </xf>
    <xf numFmtId="0" fontId="29" fillId="0" borderId="0" xfId="0" applyFont="1" applyFill="1" applyBorder="1" applyAlignment="1">
      <alignment horizontal="center" vertical="top" wrapText="1"/>
    </xf>
    <xf numFmtId="0" fontId="29" fillId="9" borderId="0" xfId="0" applyFont="1" applyFill="1" applyAlignment="1">
      <alignment horizontal="center" vertical="top" wrapText="1"/>
    </xf>
    <xf numFmtId="0" fontId="30" fillId="9" borderId="0" xfId="0" applyFont="1" applyFill="1" applyBorder="1" applyAlignment="1">
      <alignment horizontal="center" vertical="center" wrapText="1"/>
    </xf>
    <xf numFmtId="0" fontId="31" fillId="9" borderId="21" xfId="0" applyFont="1" applyFill="1" applyBorder="1" applyAlignment="1">
      <alignment horizontal="left" vertical="center" wrapText="1"/>
    </xf>
    <xf numFmtId="0" fontId="31" fillId="9" borderId="27" xfId="0" applyFont="1" applyFill="1" applyBorder="1" applyAlignment="1">
      <alignment horizontal="left" vertical="center" wrapText="1"/>
    </xf>
    <xf numFmtId="0" fontId="24" fillId="9" borderId="21" xfId="0" applyFont="1" applyFill="1" applyBorder="1" applyAlignment="1">
      <alignment horizontal="left" vertical="center" wrapText="1"/>
    </xf>
    <xf numFmtId="0" fontId="24" fillId="9" borderId="27" xfId="0" applyFont="1" applyFill="1" applyBorder="1" applyAlignment="1">
      <alignment horizontal="left" vertical="center" wrapText="1"/>
    </xf>
    <xf numFmtId="0" fontId="15" fillId="10" borderId="22" xfId="4" applyFont="1" applyFill="1" applyBorder="1" applyAlignment="1">
      <alignment horizontal="center" vertical="center" wrapText="1"/>
    </xf>
    <xf numFmtId="0" fontId="15" fillId="10" borderId="0" xfId="4" applyFont="1" applyFill="1" applyBorder="1" applyAlignment="1">
      <alignment horizontal="center" vertical="center" wrapText="1"/>
    </xf>
    <xf numFmtId="0" fontId="20" fillId="2" borderId="43" xfId="0" applyFont="1" applyFill="1" applyBorder="1" applyAlignment="1">
      <alignment horizontal="center" vertical="center" wrapText="1"/>
    </xf>
    <xf numFmtId="0" fontId="24" fillId="9" borderId="21" xfId="0" applyFont="1" applyFill="1" applyBorder="1" applyAlignment="1">
      <alignment horizontal="center" vertical="center"/>
    </xf>
    <xf numFmtId="0" fontId="24" fillId="9" borderId="27" xfId="0" applyFont="1" applyFill="1" applyBorder="1" applyAlignment="1">
      <alignment horizontal="center" vertical="center"/>
    </xf>
    <xf numFmtId="0" fontId="24" fillId="9" borderId="20" xfId="0" applyFont="1" applyFill="1" applyBorder="1" applyAlignment="1">
      <alignment horizontal="center" vertical="center"/>
    </xf>
    <xf numFmtId="0" fontId="34" fillId="0" borderId="22" xfId="0" applyFont="1" applyBorder="1" applyAlignment="1">
      <alignment horizontal="center"/>
    </xf>
    <xf numFmtId="0" fontId="34" fillId="0" borderId="0" xfId="0" applyFont="1" applyAlignment="1">
      <alignment horizontal="center"/>
    </xf>
    <xf numFmtId="0" fontId="0" fillId="9" borderId="20" xfId="0" applyFill="1" applyBorder="1" applyAlignment="1">
      <alignment horizontal="left" vertical="center" wrapText="1"/>
    </xf>
    <xf numFmtId="0" fontId="20" fillId="2" borderId="22" xfId="0" applyFont="1" applyFill="1" applyBorder="1" applyAlignment="1">
      <alignment horizontal="left" vertical="center"/>
    </xf>
    <xf numFmtId="0" fontId="20" fillId="2" borderId="0" xfId="0" applyFont="1" applyFill="1" applyBorder="1" applyAlignment="1">
      <alignment horizontal="left" vertical="center"/>
    </xf>
    <xf numFmtId="0" fontId="20" fillId="2" borderId="28" xfId="0" applyFont="1" applyFill="1" applyBorder="1" applyAlignment="1">
      <alignment horizontal="left"/>
    </xf>
    <xf numFmtId="0" fontId="20" fillId="2" borderId="25" xfId="0" applyFont="1" applyFill="1" applyBorder="1" applyAlignment="1">
      <alignment horizontal="left"/>
    </xf>
    <xf numFmtId="0" fontId="20" fillId="2" borderId="29" xfId="0" applyFont="1" applyFill="1" applyBorder="1" applyAlignment="1">
      <alignment horizontal="left"/>
    </xf>
    <xf numFmtId="0" fontId="24" fillId="9" borderId="28" xfId="0" applyFont="1" applyFill="1" applyBorder="1" applyAlignment="1">
      <alignment horizontal="left" vertical="top" wrapText="1"/>
    </xf>
    <xf numFmtId="0" fontId="24" fillId="9" borderId="29" xfId="0" applyFont="1" applyFill="1" applyBorder="1" applyAlignment="1">
      <alignment horizontal="left" vertical="top" wrapText="1"/>
    </xf>
    <xf numFmtId="0" fontId="24" fillId="9" borderId="22" xfId="0" applyFont="1" applyFill="1" applyBorder="1" applyAlignment="1">
      <alignment horizontal="left" vertical="top" wrapText="1"/>
    </xf>
    <xf numFmtId="0" fontId="24" fillId="9" borderId="23" xfId="0" applyFont="1" applyFill="1" applyBorder="1" applyAlignment="1">
      <alignment horizontal="left" vertical="top" wrapText="1"/>
    </xf>
    <xf numFmtId="0" fontId="24" fillId="9" borderId="30" xfId="0" applyFont="1" applyFill="1" applyBorder="1" applyAlignment="1">
      <alignment horizontal="left" vertical="top" wrapText="1"/>
    </xf>
    <xf numFmtId="0" fontId="24" fillId="9" borderId="31" xfId="0" applyFont="1" applyFill="1" applyBorder="1" applyAlignment="1">
      <alignment horizontal="left" vertical="top" wrapText="1"/>
    </xf>
    <xf numFmtId="0" fontId="31" fillId="9" borderId="21" xfId="0" applyFont="1" applyFill="1" applyBorder="1" applyAlignment="1">
      <alignment horizontal="left" vertical="top" wrapText="1"/>
    </xf>
    <xf numFmtId="0" fontId="31" fillId="9" borderId="27" xfId="0" applyFont="1" applyFill="1" applyBorder="1" applyAlignment="1">
      <alignment horizontal="left" vertical="top" wrapText="1"/>
    </xf>
    <xf numFmtId="0" fontId="0" fillId="9" borderId="0" xfId="0" applyFill="1" applyBorder="1" applyAlignment="1">
      <alignment horizontal="left" vertical="top" wrapText="1"/>
    </xf>
    <xf numFmtId="0" fontId="24" fillId="0" borderId="28" xfId="0" applyFont="1" applyBorder="1" applyAlignment="1">
      <alignment horizontal="left" wrapText="1"/>
    </xf>
    <xf numFmtId="0" fontId="24" fillId="0" borderId="25" xfId="0" applyFont="1" applyBorder="1" applyAlignment="1">
      <alignment horizontal="left" wrapText="1"/>
    </xf>
    <xf numFmtId="0" fontId="24" fillId="0" borderId="29" xfId="0" applyFont="1" applyBorder="1" applyAlignment="1">
      <alignment horizontal="left" wrapText="1"/>
    </xf>
    <xf numFmtId="0" fontId="24" fillId="0" borderId="30" xfId="0" applyFont="1" applyBorder="1" applyAlignment="1">
      <alignment horizontal="left" wrapText="1"/>
    </xf>
    <xf numFmtId="0" fontId="24" fillId="0" borderId="19" xfId="0" applyFont="1" applyBorder="1" applyAlignment="1">
      <alignment horizontal="left" wrapText="1"/>
    </xf>
    <xf numFmtId="0" fontId="24" fillId="0" borderId="31" xfId="0" applyFont="1" applyBorder="1" applyAlignment="1">
      <alignment horizontal="left" wrapText="1"/>
    </xf>
    <xf numFmtId="0" fontId="24" fillId="0" borderId="28" xfId="0" applyFont="1" applyBorder="1" applyAlignment="1">
      <alignment horizontal="left"/>
    </xf>
    <xf numFmtId="0" fontId="24" fillId="0" borderId="25" xfId="0" applyFont="1" applyBorder="1" applyAlignment="1">
      <alignment horizontal="left"/>
    </xf>
    <xf numFmtId="0" fontId="24" fillId="0" borderId="29" xfId="0" applyFont="1" applyBorder="1" applyAlignment="1">
      <alignment horizontal="left"/>
    </xf>
    <xf numFmtId="0" fontId="24" fillId="0" borderId="30" xfId="0" applyFont="1" applyBorder="1" applyAlignment="1">
      <alignment horizontal="left"/>
    </xf>
    <xf numFmtId="0" fontId="24" fillId="0" borderId="19" xfId="0" applyFont="1" applyBorder="1" applyAlignment="1">
      <alignment horizontal="left"/>
    </xf>
    <xf numFmtId="0" fontId="24" fillId="0" borderId="31" xfId="0" applyFont="1" applyBorder="1" applyAlignment="1">
      <alignment horizontal="left"/>
    </xf>
    <xf numFmtId="0" fontId="20" fillId="8" borderId="22" xfId="0" applyFont="1" applyFill="1" applyBorder="1" applyAlignment="1">
      <alignment horizontal="left" vertical="center"/>
    </xf>
    <xf numFmtId="0" fontId="20" fillId="8" borderId="0" xfId="0" applyFont="1" applyFill="1" applyBorder="1" applyAlignment="1">
      <alignment horizontal="left" vertical="center"/>
    </xf>
    <xf numFmtId="0" fontId="0" fillId="9" borderId="20" xfId="0" applyFill="1" applyBorder="1" applyAlignment="1">
      <alignment vertical="center" wrapText="1"/>
    </xf>
    <xf numFmtId="0" fontId="0" fillId="9" borderId="21" xfId="0" applyFill="1" applyBorder="1" applyAlignment="1">
      <alignment vertical="center" wrapText="1"/>
    </xf>
    <xf numFmtId="0" fontId="0" fillId="9" borderId="27" xfId="0" applyFill="1" applyBorder="1" applyAlignment="1">
      <alignment vertical="center" wrapText="1"/>
    </xf>
    <xf numFmtId="0" fontId="24" fillId="9" borderId="21" xfId="0" applyFont="1" applyFill="1" applyBorder="1" applyAlignment="1">
      <alignment horizontal="center" vertical="center" wrapText="1"/>
    </xf>
    <xf numFmtId="0" fontId="24" fillId="9" borderId="27" xfId="0" applyFont="1" applyFill="1" applyBorder="1" applyAlignment="1">
      <alignment horizontal="center" vertical="center" wrapText="1"/>
    </xf>
    <xf numFmtId="0" fontId="40" fillId="2" borderId="0" xfId="0" applyFont="1" applyFill="1" applyAlignment="1">
      <alignment horizontal="left" wrapText="1"/>
    </xf>
    <xf numFmtId="0" fontId="40" fillId="2" borderId="0" xfId="0" applyFont="1" applyFill="1" applyBorder="1" applyAlignment="1">
      <alignment horizontal="left" wrapText="1"/>
    </xf>
    <xf numFmtId="14" fontId="5" fillId="0" borderId="12" xfId="0" applyNumberFormat="1" applyFont="1" applyBorder="1" applyAlignment="1">
      <alignment horizontal="center" vertical="center"/>
    </xf>
    <xf numFmtId="14" fontId="5" fillId="0" borderId="14" xfId="0" applyNumberFormat="1" applyFont="1" applyBorder="1" applyAlignment="1">
      <alignment horizontal="center" vertical="center"/>
    </xf>
    <xf numFmtId="165" fontId="8" fillId="0" borderId="38" xfId="0" applyNumberFormat="1" applyFont="1" applyBorder="1" applyAlignment="1">
      <alignment horizontal="center" vertical="center" wrapText="1"/>
    </xf>
    <xf numFmtId="0" fontId="27" fillId="5" borderId="0" xfId="0" applyFont="1" applyFill="1" applyAlignment="1">
      <alignment horizontal="center" vertical="center"/>
    </xf>
    <xf numFmtId="0" fontId="27" fillId="5" borderId="18" xfId="0" applyFont="1" applyFill="1"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41" fillId="2" borderId="39" xfId="0" applyFont="1" applyFill="1" applyBorder="1" applyAlignment="1">
      <alignment horizontal="center" vertical="center"/>
    </xf>
    <xf numFmtId="0" fontId="41" fillId="2" borderId="40" xfId="0" applyFont="1" applyFill="1" applyBorder="1" applyAlignment="1">
      <alignment horizontal="center" vertical="center"/>
    </xf>
    <xf numFmtId="0" fontId="41" fillId="2" borderId="41" xfId="0" applyFont="1" applyFill="1" applyBorder="1" applyAlignment="1">
      <alignment horizontal="center" vertical="center"/>
    </xf>
    <xf numFmtId="0" fontId="40" fillId="2" borderId="1" xfId="0" applyFont="1" applyFill="1" applyBorder="1" applyAlignment="1">
      <alignment horizontal="center" vertical="center"/>
    </xf>
    <xf numFmtId="0" fontId="40" fillId="2" borderId="2" xfId="0" applyFont="1" applyFill="1" applyBorder="1" applyAlignment="1">
      <alignment horizontal="center" vertical="center"/>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20" fillId="2" borderId="15" xfId="0" applyFont="1" applyFill="1" applyBorder="1" applyAlignment="1">
      <alignment horizontal="center" vertical="center" wrapText="1"/>
    </xf>
    <xf numFmtId="0" fontId="20" fillId="2" borderId="16" xfId="0" applyFont="1" applyFill="1" applyBorder="1" applyAlignment="1">
      <alignment horizontal="center" vertical="center" wrapText="1"/>
    </xf>
    <xf numFmtId="0" fontId="20" fillId="2" borderId="17" xfId="0" applyFont="1" applyFill="1" applyBorder="1" applyAlignment="1">
      <alignment horizontal="center" vertical="center" wrapText="1"/>
    </xf>
    <xf numFmtId="0" fontId="28" fillId="10" borderId="28" xfId="4" applyFont="1" applyFill="1" applyBorder="1" applyAlignment="1">
      <alignment horizontal="center" vertical="center" wrapText="1"/>
    </xf>
    <xf numFmtId="0" fontId="28" fillId="10" borderId="25" xfId="4" applyFont="1" applyFill="1" applyBorder="1" applyAlignment="1">
      <alignment horizontal="center" vertical="center" wrapText="1"/>
    </xf>
    <xf numFmtId="0" fontId="28" fillId="10" borderId="29" xfId="4" applyFont="1" applyFill="1" applyBorder="1" applyAlignment="1">
      <alignment horizontal="center" vertical="center" wrapText="1"/>
    </xf>
    <xf numFmtId="0" fontId="28" fillId="10" borderId="22" xfId="4" applyFont="1" applyFill="1" applyBorder="1" applyAlignment="1">
      <alignment horizontal="center" vertical="center" wrapText="1"/>
    </xf>
    <xf numFmtId="0" fontId="28" fillId="10" borderId="0" xfId="4" applyFont="1" applyFill="1" applyBorder="1" applyAlignment="1">
      <alignment horizontal="center" vertical="center" wrapText="1"/>
    </xf>
    <xf numFmtId="0" fontId="28" fillId="10" borderId="23" xfId="4" applyFont="1" applyFill="1" applyBorder="1" applyAlignment="1">
      <alignment horizontal="center" vertical="center" wrapText="1"/>
    </xf>
    <xf numFmtId="0" fontId="28" fillId="10" borderId="30" xfId="4" applyFont="1" applyFill="1" applyBorder="1" applyAlignment="1">
      <alignment horizontal="center" vertical="center" wrapText="1"/>
    </xf>
    <xf numFmtId="0" fontId="28" fillId="10" borderId="19" xfId="4" applyFont="1" applyFill="1" applyBorder="1" applyAlignment="1">
      <alignment horizontal="center" vertical="center" wrapText="1"/>
    </xf>
    <xf numFmtId="0" fontId="28" fillId="10" borderId="31" xfId="4" applyFont="1" applyFill="1" applyBorder="1" applyAlignment="1">
      <alignment horizontal="center" vertical="center" wrapText="1"/>
    </xf>
    <xf numFmtId="0" fontId="39" fillId="2" borderId="16" xfId="0" applyFont="1" applyFill="1" applyBorder="1" applyAlignment="1">
      <alignment horizontal="center" vertical="center" wrapText="1"/>
    </xf>
    <xf numFmtId="0" fontId="39" fillId="2" borderId="17" xfId="0" applyFont="1" applyFill="1" applyBorder="1" applyAlignment="1">
      <alignment horizontal="center" vertical="center" wrapText="1"/>
    </xf>
    <xf numFmtId="0" fontId="20" fillId="2" borderId="0" xfId="0" applyFont="1" applyFill="1" applyAlignment="1">
      <alignment horizontal="center" vertical="center"/>
    </xf>
    <xf numFmtId="0" fontId="33" fillId="7" borderId="0" xfId="0" applyFont="1" applyFill="1" applyBorder="1" applyAlignment="1">
      <alignment horizontal="center" vertical="center" wrapText="1"/>
    </xf>
    <xf numFmtId="0" fontId="33" fillId="7" borderId="19" xfId="0" applyFont="1" applyFill="1" applyBorder="1" applyAlignment="1">
      <alignment horizontal="center" vertical="center" wrapText="1"/>
    </xf>
    <xf numFmtId="0" fontId="33" fillId="7" borderId="0" xfId="0" applyFont="1" applyFill="1" applyAlignment="1">
      <alignment horizontal="center" wrapText="1"/>
    </xf>
    <xf numFmtId="0" fontId="35" fillId="4" borderId="0" xfId="0" applyFont="1" applyFill="1" applyAlignment="1">
      <alignment horizontal="left" vertical="center"/>
    </xf>
    <xf numFmtId="0" fontId="3" fillId="5" borderId="0" xfId="0" applyFont="1" applyFill="1" applyAlignment="1">
      <alignment horizontal="center" vertical="center"/>
    </xf>
    <xf numFmtId="0" fontId="3" fillId="5" borderId="18" xfId="0" applyFont="1" applyFill="1" applyBorder="1" applyAlignment="1">
      <alignment horizontal="center" vertical="center"/>
    </xf>
    <xf numFmtId="0" fontId="20" fillId="2" borderId="32" xfId="0" applyFont="1" applyFill="1" applyBorder="1" applyAlignment="1">
      <alignment horizontal="center" vertical="center" wrapText="1"/>
    </xf>
    <xf numFmtId="0" fontId="20" fillId="2" borderId="33" xfId="0" applyFont="1" applyFill="1" applyBorder="1" applyAlignment="1">
      <alignment horizontal="center" vertical="center" wrapText="1"/>
    </xf>
    <xf numFmtId="0" fontId="20" fillId="2" borderId="34" xfId="0" applyFont="1" applyFill="1" applyBorder="1" applyAlignment="1">
      <alignment horizontal="center" vertical="center" wrapText="1"/>
    </xf>
    <xf numFmtId="0" fontId="20" fillId="2" borderId="35" xfId="0" applyFont="1" applyFill="1" applyBorder="1" applyAlignment="1">
      <alignment horizontal="center" vertical="center" wrapText="1"/>
    </xf>
    <xf numFmtId="0" fontId="20" fillId="2" borderId="36" xfId="0" applyFont="1" applyFill="1" applyBorder="1" applyAlignment="1">
      <alignment horizontal="center" vertical="center" wrapText="1"/>
    </xf>
    <xf numFmtId="0" fontId="20" fillId="2" borderId="37" xfId="0" applyFont="1" applyFill="1" applyBorder="1" applyAlignment="1">
      <alignment horizontal="center" vertical="center" wrapText="1"/>
    </xf>
    <xf numFmtId="167" fontId="1" fillId="0" borderId="0" xfId="0" applyNumberFormat="1" applyFont="1" applyAlignment="1">
      <alignment horizontal="left" vertical="center"/>
    </xf>
    <xf numFmtId="169" fontId="1" fillId="0" borderId="0" xfId="0" applyNumberFormat="1" applyFont="1" applyAlignment="1">
      <alignment horizontal="center"/>
    </xf>
    <xf numFmtId="0" fontId="39" fillId="4" borderId="0" xfId="0" applyFont="1" applyFill="1" applyAlignment="1">
      <alignment horizontal="right" vertical="center"/>
    </xf>
    <xf numFmtId="0" fontId="4" fillId="5" borderId="0" xfId="0" applyFont="1" applyFill="1" applyAlignment="1">
      <alignment horizontal="left" vertical="center"/>
    </xf>
    <xf numFmtId="0" fontId="4" fillId="5" borderId="18" xfId="0" applyFont="1" applyFill="1" applyBorder="1" applyAlignment="1">
      <alignment horizontal="left" vertical="center"/>
    </xf>
    <xf numFmtId="14" fontId="20" fillId="4" borderId="0" xfId="0" applyNumberFormat="1" applyFont="1" applyFill="1" applyAlignment="1">
      <alignment horizontal="left" vertical="center"/>
    </xf>
    <xf numFmtId="165" fontId="0" fillId="0" borderId="4" xfId="0" applyNumberFormat="1" applyFont="1" applyBorder="1" applyAlignment="1">
      <alignment horizontal="left" vertical="top" wrapText="1"/>
    </xf>
    <xf numFmtId="165" fontId="0" fillId="0" borderId="5" xfId="0" applyNumberFormat="1" applyFont="1" applyBorder="1" applyAlignment="1">
      <alignment horizontal="left" vertical="top" wrapText="1"/>
    </xf>
    <xf numFmtId="165" fontId="0" fillId="0" borderId="9" xfId="0" applyNumberFormat="1" applyFont="1" applyBorder="1" applyAlignment="1">
      <alignment horizontal="left" vertical="top" wrapText="1"/>
    </xf>
    <xf numFmtId="165" fontId="0" fillId="0" borderId="10" xfId="0" applyNumberFormat="1" applyFont="1" applyBorder="1" applyAlignment="1">
      <alignment horizontal="left" vertical="top" wrapText="1"/>
    </xf>
    <xf numFmtId="0" fontId="41" fillId="2" borderId="1" xfId="0" applyFont="1" applyFill="1" applyBorder="1" applyAlignment="1">
      <alignment horizontal="center" vertical="center"/>
    </xf>
    <xf numFmtId="0" fontId="41" fillId="2" borderId="2" xfId="0" applyFont="1" applyFill="1" applyBorder="1" applyAlignment="1">
      <alignment horizontal="center" vertical="center"/>
    </xf>
    <xf numFmtId="165" fontId="0" fillId="0" borderId="38" xfId="0" applyNumberFormat="1" applyFont="1" applyBorder="1" applyAlignment="1">
      <alignment horizontal="left" vertical="top" wrapText="1"/>
    </xf>
    <xf numFmtId="0" fontId="41" fillId="2" borderId="0" xfId="0" applyFont="1" applyFill="1" applyBorder="1" applyAlignment="1">
      <alignment horizontal="center" vertical="center"/>
    </xf>
    <xf numFmtId="165" fontId="0" fillId="0" borderId="4" xfId="0" applyNumberFormat="1" applyFont="1" applyBorder="1" applyAlignment="1">
      <alignment horizontal="left" vertical="center" wrapText="1"/>
    </xf>
    <xf numFmtId="165" fontId="0" fillId="0" borderId="5" xfId="0" applyNumberFormat="1" applyFont="1" applyBorder="1" applyAlignment="1">
      <alignment horizontal="left" vertical="center" wrapText="1"/>
    </xf>
    <xf numFmtId="165" fontId="0" fillId="0" borderId="6" xfId="0" applyNumberFormat="1" applyFont="1" applyBorder="1" applyAlignment="1">
      <alignment horizontal="left" vertical="center" wrapText="1"/>
    </xf>
    <xf numFmtId="165" fontId="0" fillId="0" borderId="7" xfId="0" applyNumberFormat="1" applyFont="1" applyBorder="1" applyAlignment="1">
      <alignment horizontal="left" vertical="center" wrapText="1"/>
    </xf>
    <xf numFmtId="165" fontId="0" fillId="0" borderId="0" xfId="0" applyNumberFormat="1" applyFont="1" applyBorder="1" applyAlignment="1">
      <alignment horizontal="left" vertical="center" wrapText="1"/>
    </xf>
    <xf numFmtId="165" fontId="0" fillId="0" borderId="8" xfId="0" applyNumberFormat="1" applyFont="1" applyBorder="1" applyAlignment="1">
      <alignment horizontal="left" vertical="center" wrapText="1"/>
    </xf>
    <xf numFmtId="165" fontId="0" fillId="0" borderId="9" xfId="0" applyNumberFormat="1" applyFont="1" applyBorder="1" applyAlignment="1">
      <alignment horizontal="left" vertical="center" wrapText="1"/>
    </xf>
    <xf numFmtId="165" fontId="0" fillId="0" borderId="10" xfId="0" applyNumberFormat="1" applyFont="1" applyBorder="1" applyAlignment="1">
      <alignment horizontal="left" vertical="center" wrapText="1"/>
    </xf>
    <xf numFmtId="165" fontId="0" fillId="0" borderId="11" xfId="0" applyNumberFormat="1" applyFont="1" applyBorder="1" applyAlignment="1">
      <alignment horizontal="left" vertical="center" wrapText="1"/>
    </xf>
    <xf numFmtId="0" fontId="0" fillId="10" borderId="0" xfId="0" applyFill="1" applyAlignment="1">
      <alignment horizontal="center"/>
    </xf>
  </cellXfs>
  <cellStyles count="6">
    <cellStyle name="Comma" xfId="5" builtinId="3"/>
    <cellStyle name="Currency" xfId="1" builtinId="4"/>
    <cellStyle name="Hyperlink" xfId="4" builtinId="8"/>
    <cellStyle name="Normal" xfId="0" builtinId="0"/>
    <cellStyle name="Normal 2" xfId="3" xr:uid="{00000000-0005-0000-0000-000004000000}"/>
    <cellStyle name="Percent" xfId="2" builtinId="5"/>
  </cellStyles>
  <dxfs count="27">
    <dxf>
      <alignment vertical="center" textRotation="0" indent="0" justifyLastLine="0" shrinkToFit="0" readingOrder="0"/>
    </dxf>
    <dxf>
      <alignment horizontal="left" vertical="center" textRotation="0" wrapText="1" indent="0" justifyLastLine="0" shrinkToFit="0" readingOrder="0"/>
    </dxf>
    <dxf>
      <numFmt numFmtId="30" formatCode="@"/>
      <alignment horizontal="center" vertical="center" textRotation="0" wrapText="0" indent="0" justifyLastLine="0" shrinkToFit="0" readingOrder="0"/>
    </dxf>
    <dxf>
      <alignment vertical="center" textRotation="0" indent="0" justifyLastLine="0" shrinkToFit="0" readingOrder="0"/>
    </dxf>
    <dxf>
      <fill>
        <patternFill>
          <bgColor rgb="FFC00000"/>
        </patternFill>
      </fill>
    </dxf>
    <dxf>
      <fill>
        <patternFill>
          <bgColor theme="7"/>
        </patternFill>
      </fill>
    </dxf>
    <dxf>
      <font>
        <color auto="1"/>
      </font>
      <fill>
        <patternFill>
          <bgColor rgb="FFC00000"/>
        </patternFill>
      </fill>
    </dxf>
    <dxf>
      <font>
        <strike val="0"/>
        <color rgb="FFFF0000"/>
      </font>
      <fill>
        <patternFill>
          <bgColor theme="0" tint="-0.499984740745262"/>
        </patternFill>
      </fill>
    </dxf>
    <dxf>
      <font>
        <strike val="0"/>
        <color rgb="FFFFCC00"/>
      </font>
      <fill>
        <patternFill>
          <bgColor theme="0" tint="-0.499984740745262"/>
        </patternFill>
      </fill>
    </dxf>
    <dxf>
      <font>
        <strike val="0"/>
        <color rgb="FF92D050"/>
      </font>
      <fill>
        <patternFill>
          <bgColor theme="0" tint="-0.499984740745262"/>
        </patternFill>
      </fill>
    </dxf>
    <dxf>
      <font>
        <color theme="0"/>
      </font>
      <fill>
        <patternFill>
          <bgColor theme="0" tint="-0.49998474074526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9" tint="0.79998168889431442"/>
        </patternFill>
      </fill>
    </dxf>
    <dxf>
      <fill>
        <patternFill>
          <bgColor rgb="FFC00000"/>
        </patternFill>
      </fill>
    </dxf>
    <dxf>
      <fill>
        <patternFill>
          <bgColor rgb="FFC00000"/>
        </patternFill>
      </fill>
    </dxf>
    <dxf>
      <fill>
        <patternFill>
          <bgColor rgb="FFC00000"/>
        </patternFill>
      </fill>
    </dxf>
  </dxfs>
  <tableStyles count="0" defaultTableStyle="TableStyleMedium2" defaultPivotStyle="PivotStyleLight16"/>
  <colors>
    <mruColors>
      <color rgb="FF003F72"/>
      <color rgb="FFFF0000"/>
      <color rgb="FF2E75B6"/>
      <color rgb="FF92D050"/>
      <color rgb="FF002F56"/>
      <color rgb="FFFF9900"/>
      <color rgb="FF7F7F7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92D050"/>
            </a:solidFill>
            <a:ln>
              <a:noFill/>
            </a:ln>
          </c:spPr>
          <c:dPt>
            <c:idx val="0"/>
            <c:bubble3D val="0"/>
            <c:spPr>
              <a:solidFill>
                <a:srgbClr val="92D050"/>
              </a:solidFill>
              <a:ln w="19050">
                <a:noFill/>
              </a:ln>
              <a:effectLst/>
            </c:spPr>
            <c:extLst>
              <c:ext xmlns:c16="http://schemas.microsoft.com/office/drawing/2014/chart" uri="{C3380CC4-5D6E-409C-BE32-E72D297353CC}">
                <c16:uniqueId val="{00000001-A1E6-4890-B3B0-6590C79495ED}"/>
              </c:ext>
            </c:extLst>
          </c:dPt>
          <c:val>
            <c:numRef>
              <c:f>Lookups!$D$2</c:f>
              <c:numCache>
                <c:formatCode>General</c:formatCode>
                <c:ptCount val="1"/>
                <c:pt idx="0">
                  <c:v>1</c:v>
                </c:pt>
              </c:numCache>
            </c:numRef>
          </c:val>
          <c:extLst>
            <c:ext xmlns:c16="http://schemas.microsoft.com/office/drawing/2014/chart" uri="{C3380CC4-5D6E-409C-BE32-E72D297353CC}">
              <c16:uniqueId val="{00000002-A1E6-4890-B3B0-6590C79495E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92D050"/>
            </a:solidFill>
            <a:ln>
              <a:noFill/>
            </a:ln>
          </c:spPr>
          <c:dPt>
            <c:idx val="0"/>
            <c:bubble3D val="0"/>
            <c:spPr>
              <a:solidFill>
                <a:srgbClr val="92D050"/>
              </a:solidFill>
              <a:ln w="19050">
                <a:noFill/>
              </a:ln>
              <a:effectLst/>
            </c:spPr>
            <c:extLst>
              <c:ext xmlns:c16="http://schemas.microsoft.com/office/drawing/2014/chart" uri="{C3380CC4-5D6E-409C-BE32-E72D297353CC}">
                <c16:uniqueId val="{00000001-606D-4782-BDA0-4CBDB234D78F}"/>
              </c:ext>
            </c:extLst>
          </c:dPt>
          <c:val>
            <c:numRef>
              <c:f>Lookups!$D$5</c:f>
              <c:numCache>
                <c:formatCode>General</c:formatCode>
                <c:ptCount val="1"/>
                <c:pt idx="0">
                  <c:v>1</c:v>
                </c:pt>
              </c:numCache>
            </c:numRef>
          </c:val>
          <c:extLst>
            <c:ext xmlns:c16="http://schemas.microsoft.com/office/drawing/2014/chart" uri="{C3380CC4-5D6E-409C-BE32-E72D297353CC}">
              <c16:uniqueId val="{00000002-606D-4782-BDA0-4CBDB234D78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spPr>
            <a:solidFill>
              <a:srgbClr val="FF0000"/>
            </a:solidFill>
            <a:ln>
              <a:noFill/>
            </a:ln>
          </c:spPr>
          <c:dPt>
            <c:idx val="0"/>
            <c:bubble3D val="0"/>
            <c:spPr>
              <a:solidFill>
                <a:srgbClr val="FF0000"/>
              </a:solidFill>
              <a:ln w="19050">
                <a:noFill/>
              </a:ln>
              <a:effectLst/>
            </c:spPr>
            <c:extLst>
              <c:ext xmlns:c16="http://schemas.microsoft.com/office/drawing/2014/chart" uri="{C3380CC4-5D6E-409C-BE32-E72D297353CC}">
                <c16:uniqueId val="{00000001-A768-4B4D-87B1-54C8F6C96C5D}"/>
              </c:ext>
            </c:extLst>
          </c:dPt>
          <c:val>
            <c:numRef>
              <c:f>Lookups!$B$5</c:f>
              <c:numCache>
                <c:formatCode>General</c:formatCode>
                <c:ptCount val="1"/>
                <c:pt idx="0">
                  <c:v>0</c:v>
                </c:pt>
              </c:numCache>
            </c:numRef>
          </c:val>
          <c:extLst>
            <c:ext xmlns:c16="http://schemas.microsoft.com/office/drawing/2014/chart" uri="{C3380CC4-5D6E-409C-BE32-E72D297353CC}">
              <c16:uniqueId val="{00000002-A768-4B4D-87B1-54C8F6C96C5D}"/>
            </c:ext>
          </c:extLst>
        </c:ser>
        <c:ser>
          <c:idx val="0"/>
          <c:order val="1"/>
          <c:dPt>
            <c:idx val="0"/>
            <c:bubble3D val="0"/>
            <c:spPr>
              <a:solidFill>
                <a:srgbClr val="FF0000"/>
              </a:solidFill>
              <a:ln w="19050">
                <a:noFill/>
              </a:ln>
              <a:effectLst/>
            </c:spPr>
            <c:extLst>
              <c:ext xmlns:c16="http://schemas.microsoft.com/office/drawing/2014/chart" uri="{C3380CC4-5D6E-409C-BE32-E72D297353CC}">
                <c16:uniqueId val="{00000004-A768-4B4D-87B1-54C8F6C96C5D}"/>
              </c:ext>
            </c:extLst>
          </c:dPt>
          <c:val>
            <c:numRef>
              <c:f>Lookups!$B$2</c:f>
              <c:numCache>
                <c:formatCode>General</c:formatCode>
                <c:ptCount val="1"/>
                <c:pt idx="0">
                  <c:v>0</c:v>
                </c:pt>
              </c:numCache>
            </c:numRef>
          </c:val>
          <c:extLst>
            <c:ext xmlns:c16="http://schemas.microsoft.com/office/drawing/2014/chart" uri="{C3380CC4-5D6E-409C-BE32-E72D297353CC}">
              <c16:uniqueId val="{00000005-A768-4B4D-87B1-54C8F6C96C5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FFCC00"/>
            </a:solidFill>
            <a:ln>
              <a:noFill/>
            </a:ln>
          </c:spPr>
          <c:dPt>
            <c:idx val="0"/>
            <c:bubble3D val="0"/>
            <c:spPr>
              <a:solidFill>
                <a:srgbClr val="FFCC00"/>
              </a:solidFill>
              <a:ln w="19050">
                <a:noFill/>
              </a:ln>
              <a:effectLst/>
            </c:spPr>
            <c:extLst>
              <c:ext xmlns:c16="http://schemas.microsoft.com/office/drawing/2014/chart" uri="{C3380CC4-5D6E-409C-BE32-E72D297353CC}">
                <c16:uniqueId val="{00000001-81D9-4683-9B6D-3F9FD0129F58}"/>
              </c:ext>
            </c:extLst>
          </c:dPt>
          <c:val>
            <c:numRef>
              <c:f>Lookups!$C$5</c:f>
              <c:numCache>
                <c:formatCode>General</c:formatCode>
                <c:ptCount val="1"/>
                <c:pt idx="0">
                  <c:v>0</c:v>
                </c:pt>
              </c:numCache>
            </c:numRef>
          </c:val>
          <c:extLst>
            <c:ext xmlns:c16="http://schemas.microsoft.com/office/drawing/2014/chart" uri="{C3380CC4-5D6E-409C-BE32-E72D297353CC}">
              <c16:uniqueId val="{00000002-81D9-4683-9B6D-3F9FD0129F5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92D050"/>
            </a:solidFill>
            <a:ln>
              <a:noFill/>
            </a:ln>
          </c:spPr>
          <c:dPt>
            <c:idx val="0"/>
            <c:bubble3D val="0"/>
            <c:spPr>
              <a:solidFill>
                <a:srgbClr val="92D050"/>
              </a:solidFill>
              <a:ln w="19050">
                <a:noFill/>
              </a:ln>
              <a:effectLst/>
            </c:spPr>
            <c:extLst>
              <c:ext xmlns:c16="http://schemas.microsoft.com/office/drawing/2014/chart" uri="{C3380CC4-5D6E-409C-BE32-E72D297353CC}">
                <c16:uniqueId val="{00000001-4CA8-4858-ACF7-CD3C333AC0D2}"/>
              </c:ext>
            </c:extLst>
          </c:dPt>
          <c:val>
            <c:numRef>
              <c:f>Lookups!$D$6</c:f>
              <c:numCache>
                <c:formatCode>General</c:formatCode>
                <c:ptCount val="1"/>
                <c:pt idx="0">
                  <c:v>1</c:v>
                </c:pt>
              </c:numCache>
            </c:numRef>
          </c:val>
          <c:extLst>
            <c:ext xmlns:c16="http://schemas.microsoft.com/office/drawing/2014/chart" uri="{C3380CC4-5D6E-409C-BE32-E72D297353CC}">
              <c16:uniqueId val="{00000002-4CA8-4858-ACF7-CD3C333AC0D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spPr>
            <a:solidFill>
              <a:srgbClr val="FF0000"/>
            </a:solidFill>
            <a:ln>
              <a:noFill/>
            </a:ln>
          </c:spPr>
          <c:dPt>
            <c:idx val="0"/>
            <c:bubble3D val="0"/>
            <c:spPr>
              <a:solidFill>
                <a:srgbClr val="FF0000"/>
              </a:solidFill>
              <a:ln w="19050">
                <a:noFill/>
              </a:ln>
              <a:effectLst/>
            </c:spPr>
            <c:extLst>
              <c:ext xmlns:c16="http://schemas.microsoft.com/office/drawing/2014/chart" uri="{C3380CC4-5D6E-409C-BE32-E72D297353CC}">
                <c16:uniqueId val="{00000001-347E-4EF7-826A-9256FBD6E796}"/>
              </c:ext>
            </c:extLst>
          </c:dPt>
          <c:val>
            <c:numRef>
              <c:f>Lookups!$B$6</c:f>
              <c:numCache>
                <c:formatCode>General</c:formatCode>
                <c:ptCount val="1"/>
                <c:pt idx="0">
                  <c:v>0</c:v>
                </c:pt>
              </c:numCache>
            </c:numRef>
          </c:val>
          <c:extLst>
            <c:ext xmlns:c16="http://schemas.microsoft.com/office/drawing/2014/chart" uri="{C3380CC4-5D6E-409C-BE32-E72D297353CC}">
              <c16:uniqueId val="{00000002-347E-4EF7-826A-9256FBD6E796}"/>
            </c:ext>
          </c:extLst>
        </c:ser>
        <c:ser>
          <c:idx val="0"/>
          <c:order val="1"/>
          <c:dPt>
            <c:idx val="0"/>
            <c:bubble3D val="0"/>
            <c:spPr>
              <a:solidFill>
                <a:srgbClr val="FF0000"/>
              </a:solidFill>
              <a:ln w="19050">
                <a:noFill/>
              </a:ln>
              <a:effectLst/>
            </c:spPr>
            <c:extLst>
              <c:ext xmlns:c16="http://schemas.microsoft.com/office/drawing/2014/chart" uri="{C3380CC4-5D6E-409C-BE32-E72D297353CC}">
                <c16:uniqueId val="{00000004-347E-4EF7-826A-9256FBD6E796}"/>
              </c:ext>
            </c:extLst>
          </c:dPt>
          <c:val>
            <c:numRef>
              <c:f>Lookups!$B$2</c:f>
              <c:numCache>
                <c:formatCode>General</c:formatCode>
                <c:ptCount val="1"/>
                <c:pt idx="0">
                  <c:v>0</c:v>
                </c:pt>
              </c:numCache>
            </c:numRef>
          </c:val>
          <c:extLst>
            <c:ext xmlns:c16="http://schemas.microsoft.com/office/drawing/2014/chart" uri="{C3380CC4-5D6E-409C-BE32-E72D297353CC}">
              <c16:uniqueId val="{00000005-347E-4EF7-826A-9256FBD6E79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FFCC00"/>
            </a:solidFill>
            <a:ln>
              <a:noFill/>
            </a:ln>
          </c:spPr>
          <c:dPt>
            <c:idx val="0"/>
            <c:bubble3D val="0"/>
            <c:spPr>
              <a:solidFill>
                <a:srgbClr val="FFCC00"/>
              </a:solidFill>
              <a:ln w="19050">
                <a:noFill/>
              </a:ln>
              <a:effectLst/>
            </c:spPr>
            <c:extLst>
              <c:ext xmlns:c16="http://schemas.microsoft.com/office/drawing/2014/chart" uri="{C3380CC4-5D6E-409C-BE32-E72D297353CC}">
                <c16:uniqueId val="{00000001-16BE-49BA-B0C0-E80C7731A408}"/>
              </c:ext>
            </c:extLst>
          </c:dPt>
          <c:val>
            <c:numRef>
              <c:f>Lookups!$C$6</c:f>
              <c:numCache>
                <c:formatCode>General</c:formatCode>
                <c:ptCount val="1"/>
                <c:pt idx="0">
                  <c:v>0</c:v>
                </c:pt>
              </c:numCache>
            </c:numRef>
          </c:val>
          <c:extLst>
            <c:ext xmlns:c16="http://schemas.microsoft.com/office/drawing/2014/chart" uri="{C3380CC4-5D6E-409C-BE32-E72D297353CC}">
              <c16:uniqueId val="{00000002-16BE-49BA-B0C0-E80C7731A40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92D050"/>
            </a:solidFill>
            <a:ln>
              <a:noFill/>
            </a:ln>
          </c:spPr>
          <c:dPt>
            <c:idx val="0"/>
            <c:bubble3D val="0"/>
            <c:spPr>
              <a:solidFill>
                <a:srgbClr val="92D050"/>
              </a:solidFill>
              <a:ln w="19050">
                <a:noFill/>
              </a:ln>
              <a:effectLst/>
            </c:spPr>
            <c:extLst>
              <c:ext xmlns:c16="http://schemas.microsoft.com/office/drawing/2014/chart" uri="{C3380CC4-5D6E-409C-BE32-E72D297353CC}">
                <c16:uniqueId val="{00000001-76E9-440C-8D2E-6A6FA4FDD2BF}"/>
              </c:ext>
            </c:extLst>
          </c:dPt>
          <c:val>
            <c:numRef>
              <c:f>Lookups!$D$7</c:f>
              <c:numCache>
                <c:formatCode>General</c:formatCode>
                <c:ptCount val="1"/>
                <c:pt idx="0">
                  <c:v>1</c:v>
                </c:pt>
              </c:numCache>
            </c:numRef>
          </c:val>
          <c:extLst>
            <c:ext xmlns:c16="http://schemas.microsoft.com/office/drawing/2014/chart" uri="{C3380CC4-5D6E-409C-BE32-E72D297353CC}">
              <c16:uniqueId val="{00000002-76E9-440C-8D2E-6A6FA4FDD2B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spPr>
            <a:solidFill>
              <a:srgbClr val="FF0000"/>
            </a:solidFill>
            <a:ln>
              <a:noFill/>
            </a:ln>
          </c:spPr>
          <c:dPt>
            <c:idx val="0"/>
            <c:bubble3D val="0"/>
            <c:spPr>
              <a:solidFill>
                <a:srgbClr val="FF0000"/>
              </a:solidFill>
              <a:ln w="19050">
                <a:noFill/>
              </a:ln>
              <a:effectLst/>
            </c:spPr>
            <c:extLst>
              <c:ext xmlns:c16="http://schemas.microsoft.com/office/drawing/2014/chart" uri="{C3380CC4-5D6E-409C-BE32-E72D297353CC}">
                <c16:uniqueId val="{00000001-5CC7-496A-8C37-859125EFBDAC}"/>
              </c:ext>
            </c:extLst>
          </c:dPt>
          <c:val>
            <c:numRef>
              <c:f>Lookups!$B$7</c:f>
              <c:numCache>
                <c:formatCode>General</c:formatCode>
                <c:ptCount val="1"/>
                <c:pt idx="0">
                  <c:v>0</c:v>
                </c:pt>
              </c:numCache>
            </c:numRef>
          </c:val>
          <c:extLst>
            <c:ext xmlns:c16="http://schemas.microsoft.com/office/drawing/2014/chart" uri="{C3380CC4-5D6E-409C-BE32-E72D297353CC}">
              <c16:uniqueId val="{00000002-5CC7-496A-8C37-859125EFBDAC}"/>
            </c:ext>
          </c:extLst>
        </c:ser>
        <c:ser>
          <c:idx val="0"/>
          <c:order val="1"/>
          <c:dPt>
            <c:idx val="0"/>
            <c:bubble3D val="0"/>
            <c:spPr>
              <a:solidFill>
                <a:srgbClr val="FF0000"/>
              </a:solidFill>
              <a:ln w="19050">
                <a:noFill/>
              </a:ln>
              <a:effectLst/>
            </c:spPr>
            <c:extLst>
              <c:ext xmlns:c16="http://schemas.microsoft.com/office/drawing/2014/chart" uri="{C3380CC4-5D6E-409C-BE32-E72D297353CC}">
                <c16:uniqueId val="{00000004-5CC7-496A-8C37-859125EFBDAC}"/>
              </c:ext>
            </c:extLst>
          </c:dPt>
          <c:val>
            <c:numRef>
              <c:f>Lookups!$B$2</c:f>
              <c:numCache>
                <c:formatCode>General</c:formatCode>
                <c:ptCount val="1"/>
                <c:pt idx="0">
                  <c:v>0</c:v>
                </c:pt>
              </c:numCache>
            </c:numRef>
          </c:val>
          <c:extLst>
            <c:ext xmlns:c16="http://schemas.microsoft.com/office/drawing/2014/chart" uri="{C3380CC4-5D6E-409C-BE32-E72D297353CC}">
              <c16:uniqueId val="{00000005-5CC7-496A-8C37-859125EFBDA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FFCC00"/>
            </a:solidFill>
            <a:ln>
              <a:noFill/>
            </a:ln>
          </c:spPr>
          <c:dPt>
            <c:idx val="0"/>
            <c:bubble3D val="0"/>
            <c:spPr>
              <a:solidFill>
                <a:srgbClr val="FFCC00"/>
              </a:solidFill>
              <a:ln w="19050">
                <a:noFill/>
              </a:ln>
              <a:effectLst/>
            </c:spPr>
            <c:extLst>
              <c:ext xmlns:c16="http://schemas.microsoft.com/office/drawing/2014/chart" uri="{C3380CC4-5D6E-409C-BE32-E72D297353CC}">
                <c16:uniqueId val="{00000001-84A5-4E10-BADC-42AD130B49F1}"/>
              </c:ext>
            </c:extLst>
          </c:dPt>
          <c:val>
            <c:numRef>
              <c:f>Lookups!$C$7</c:f>
              <c:numCache>
                <c:formatCode>General</c:formatCode>
                <c:ptCount val="1"/>
                <c:pt idx="0">
                  <c:v>0</c:v>
                </c:pt>
              </c:numCache>
            </c:numRef>
          </c:val>
          <c:extLst>
            <c:ext xmlns:c16="http://schemas.microsoft.com/office/drawing/2014/chart" uri="{C3380CC4-5D6E-409C-BE32-E72D297353CC}">
              <c16:uniqueId val="{00000002-84A5-4E10-BADC-42AD130B49F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994859639084972E-3"/>
          <c:y val="0.23306406675942518"/>
          <c:w val="0.99260051403609151"/>
          <c:h val="0.5338718664811497"/>
        </c:manualLayout>
      </c:layout>
      <c:barChart>
        <c:barDir val="col"/>
        <c:grouping val="percentStacked"/>
        <c:varyColors val="0"/>
        <c:ser>
          <c:idx val="0"/>
          <c:order val="0"/>
          <c:spPr>
            <a:solidFill>
              <a:schemeClr val="bg1">
                <a:lumMod val="75000"/>
              </a:schemeClr>
            </a:solidFill>
            <a:ln w="19050">
              <a:solidFill>
                <a:schemeClr val="lt1"/>
              </a:solidFill>
            </a:ln>
            <a:effectLst/>
          </c:spPr>
          <c:invertIfNegative val="0"/>
          <c:cat>
            <c:strRef>
              <c:f>Lookups!$A$13</c:f>
              <c:strCache>
                <c:ptCount val="1"/>
                <c:pt idx="0">
                  <c:v>Milestone 1</c:v>
                </c:pt>
              </c:strCache>
            </c:strRef>
          </c:cat>
          <c:val>
            <c:numRef>
              <c:f>Lookups!$B$13</c:f>
              <c:numCache>
                <c:formatCode>General</c:formatCode>
                <c:ptCount val="1"/>
                <c:pt idx="0">
                  <c:v>0</c:v>
                </c:pt>
              </c:numCache>
            </c:numRef>
          </c:val>
          <c:extLst>
            <c:ext xmlns:c16="http://schemas.microsoft.com/office/drawing/2014/chart" uri="{C3380CC4-5D6E-409C-BE32-E72D297353CC}">
              <c16:uniqueId val="{00000000-D02A-435C-89E2-E0536197F79B}"/>
            </c:ext>
          </c:extLst>
        </c:ser>
        <c:ser>
          <c:idx val="1"/>
          <c:order val="1"/>
          <c:spPr>
            <a:solidFill>
              <a:srgbClr val="92D050"/>
            </a:solidFill>
            <a:ln w="19050">
              <a:noFill/>
            </a:ln>
            <a:effectLst/>
          </c:spPr>
          <c:invertIfNegative val="0"/>
          <c:cat>
            <c:strRef>
              <c:f>Lookups!$A$13</c:f>
              <c:strCache>
                <c:ptCount val="1"/>
                <c:pt idx="0">
                  <c:v>Milestone 1</c:v>
                </c:pt>
              </c:strCache>
            </c:strRef>
          </c:cat>
          <c:val>
            <c:numRef>
              <c:f>Lookups!$C$13</c:f>
              <c:numCache>
                <c:formatCode>General</c:formatCode>
                <c:ptCount val="1"/>
                <c:pt idx="0">
                  <c:v>1</c:v>
                </c:pt>
              </c:numCache>
            </c:numRef>
          </c:val>
          <c:extLst>
            <c:ext xmlns:c16="http://schemas.microsoft.com/office/drawing/2014/chart" uri="{C3380CC4-5D6E-409C-BE32-E72D297353CC}">
              <c16:uniqueId val="{00000001-D02A-435C-89E2-E0536197F79B}"/>
            </c:ext>
          </c:extLst>
        </c:ser>
        <c:ser>
          <c:idx val="2"/>
          <c:order val="2"/>
          <c:spPr>
            <a:solidFill>
              <a:srgbClr val="FFCC00"/>
            </a:solidFill>
            <a:ln w="19050">
              <a:solidFill>
                <a:schemeClr val="lt1"/>
              </a:solidFill>
            </a:ln>
            <a:effectLst/>
          </c:spPr>
          <c:invertIfNegative val="0"/>
          <c:cat>
            <c:strRef>
              <c:f>Lookups!$A$13</c:f>
              <c:strCache>
                <c:ptCount val="1"/>
                <c:pt idx="0">
                  <c:v>Milestone 1</c:v>
                </c:pt>
              </c:strCache>
            </c:strRef>
          </c:cat>
          <c:val>
            <c:numRef>
              <c:f>Lookups!$D$13</c:f>
              <c:numCache>
                <c:formatCode>General</c:formatCode>
                <c:ptCount val="1"/>
                <c:pt idx="0">
                  <c:v>0</c:v>
                </c:pt>
              </c:numCache>
            </c:numRef>
          </c:val>
          <c:extLst>
            <c:ext xmlns:c16="http://schemas.microsoft.com/office/drawing/2014/chart" uri="{C3380CC4-5D6E-409C-BE32-E72D297353CC}">
              <c16:uniqueId val="{00000002-D02A-435C-89E2-E0536197F79B}"/>
            </c:ext>
          </c:extLst>
        </c:ser>
        <c:ser>
          <c:idx val="3"/>
          <c:order val="3"/>
          <c:spPr>
            <a:solidFill>
              <a:srgbClr val="FF0000"/>
            </a:solidFill>
            <a:ln w="19050">
              <a:solidFill>
                <a:schemeClr val="lt1"/>
              </a:solidFill>
            </a:ln>
            <a:effectLst/>
          </c:spPr>
          <c:invertIfNegative val="0"/>
          <c:cat>
            <c:strRef>
              <c:f>Lookups!$A$13</c:f>
              <c:strCache>
                <c:ptCount val="1"/>
                <c:pt idx="0">
                  <c:v>Milestone 1</c:v>
                </c:pt>
              </c:strCache>
            </c:strRef>
          </c:cat>
          <c:val>
            <c:numRef>
              <c:f>Lookups!$E$13</c:f>
              <c:numCache>
                <c:formatCode>General</c:formatCode>
                <c:ptCount val="1"/>
                <c:pt idx="0">
                  <c:v>0</c:v>
                </c:pt>
              </c:numCache>
            </c:numRef>
          </c:val>
          <c:extLst>
            <c:ext xmlns:c16="http://schemas.microsoft.com/office/drawing/2014/chart" uri="{C3380CC4-5D6E-409C-BE32-E72D297353CC}">
              <c16:uniqueId val="{00000003-D02A-435C-89E2-E0536197F79B}"/>
            </c:ext>
          </c:extLst>
        </c:ser>
        <c:ser>
          <c:idx val="4"/>
          <c:order val="4"/>
          <c:spPr>
            <a:solidFill>
              <a:srgbClr val="7030A0"/>
            </a:solidFill>
            <a:ln w="19050">
              <a:solidFill>
                <a:schemeClr val="lt1"/>
              </a:solidFill>
            </a:ln>
            <a:effectLst/>
          </c:spPr>
          <c:invertIfNegative val="0"/>
          <c:cat>
            <c:strRef>
              <c:f>Lookups!$A$13</c:f>
              <c:strCache>
                <c:ptCount val="1"/>
                <c:pt idx="0">
                  <c:v>Milestone 1</c:v>
                </c:pt>
              </c:strCache>
            </c:strRef>
          </c:cat>
          <c:val>
            <c:numRef>
              <c:f>Lookups!$F$13</c:f>
              <c:numCache>
                <c:formatCode>General</c:formatCode>
                <c:ptCount val="1"/>
                <c:pt idx="0">
                  <c:v>0</c:v>
                </c:pt>
              </c:numCache>
            </c:numRef>
          </c:val>
          <c:extLst>
            <c:ext xmlns:c16="http://schemas.microsoft.com/office/drawing/2014/chart" uri="{C3380CC4-5D6E-409C-BE32-E72D297353CC}">
              <c16:uniqueId val="{00000004-D02A-435C-89E2-E0536197F79B}"/>
            </c:ext>
          </c:extLst>
        </c:ser>
        <c:dLbls>
          <c:showLegendKey val="0"/>
          <c:showVal val="0"/>
          <c:showCatName val="0"/>
          <c:showSerName val="0"/>
          <c:showPercent val="0"/>
          <c:showBubbleSize val="0"/>
        </c:dLbls>
        <c:gapWidth val="100"/>
        <c:overlap val="100"/>
        <c:axId val="760554544"/>
        <c:axId val="760554936"/>
      </c:barChart>
      <c:catAx>
        <c:axId val="760554544"/>
        <c:scaling>
          <c:orientation val="minMax"/>
        </c:scaling>
        <c:delete val="1"/>
        <c:axPos val="b"/>
        <c:numFmt formatCode="General" sourceLinked="1"/>
        <c:majorTickMark val="out"/>
        <c:minorTickMark val="none"/>
        <c:tickLblPos val="nextTo"/>
        <c:crossAx val="760554936"/>
        <c:crosses val="autoZero"/>
        <c:auto val="1"/>
        <c:lblAlgn val="ctr"/>
        <c:lblOffset val="100"/>
        <c:noMultiLvlLbl val="0"/>
      </c:catAx>
      <c:valAx>
        <c:axId val="760554936"/>
        <c:scaling>
          <c:orientation val="minMax"/>
        </c:scaling>
        <c:delete val="1"/>
        <c:axPos val="l"/>
        <c:numFmt formatCode="0%" sourceLinked="1"/>
        <c:majorTickMark val="out"/>
        <c:minorTickMark val="none"/>
        <c:tickLblPos val="nextTo"/>
        <c:crossAx val="7605545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spPr>
            <a:solidFill>
              <a:srgbClr val="FF0000"/>
            </a:solidFill>
          </c:spPr>
          <c:dPt>
            <c:idx val="0"/>
            <c:bubble3D val="0"/>
            <c:spPr>
              <a:solidFill>
                <a:srgbClr val="FF0000"/>
              </a:solidFill>
              <a:ln w="19050">
                <a:noFill/>
              </a:ln>
              <a:effectLst/>
            </c:spPr>
            <c:extLst>
              <c:ext xmlns:c16="http://schemas.microsoft.com/office/drawing/2014/chart" uri="{C3380CC4-5D6E-409C-BE32-E72D297353CC}">
                <c16:uniqueId val="{00000001-6B48-49AA-8C37-24D2D0FDDAC7}"/>
              </c:ext>
            </c:extLst>
          </c:dPt>
          <c:val>
            <c:numRef>
              <c:f>Lookups!$B$2</c:f>
              <c:numCache>
                <c:formatCode>General</c:formatCode>
                <c:ptCount val="1"/>
                <c:pt idx="0">
                  <c:v>0</c:v>
                </c:pt>
              </c:numCache>
            </c:numRef>
          </c:val>
          <c:extLst>
            <c:ext xmlns:c16="http://schemas.microsoft.com/office/drawing/2014/chart" uri="{C3380CC4-5D6E-409C-BE32-E72D297353CC}">
              <c16:uniqueId val="{00000002-6B48-49AA-8C37-24D2D0FDDAC7}"/>
            </c:ext>
          </c:extLst>
        </c:ser>
        <c:ser>
          <c:idx val="0"/>
          <c:order val="1"/>
          <c:spPr>
            <a:solidFill>
              <a:srgbClr val="92D050"/>
            </a:solidFill>
          </c:spPr>
          <c:dPt>
            <c:idx val="0"/>
            <c:bubble3D val="0"/>
            <c:spPr>
              <a:solidFill>
                <a:srgbClr val="92D050"/>
              </a:solidFill>
              <a:ln w="19050">
                <a:noFill/>
              </a:ln>
              <a:effectLst/>
            </c:spPr>
            <c:extLst>
              <c:ext xmlns:c16="http://schemas.microsoft.com/office/drawing/2014/chart" uri="{C3380CC4-5D6E-409C-BE32-E72D297353CC}">
                <c16:uniqueId val="{00000004-6B48-49AA-8C37-24D2D0FDDAC7}"/>
              </c:ext>
            </c:extLst>
          </c:dPt>
          <c:val>
            <c:numRef>
              <c:f>Lookups!$B$2</c:f>
              <c:numCache>
                <c:formatCode>General</c:formatCode>
                <c:ptCount val="1"/>
                <c:pt idx="0">
                  <c:v>0</c:v>
                </c:pt>
              </c:numCache>
            </c:numRef>
          </c:val>
          <c:extLst>
            <c:ext xmlns:c16="http://schemas.microsoft.com/office/drawing/2014/chart" uri="{C3380CC4-5D6E-409C-BE32-E72D297353CC}">
              <c16:uniqueId val="{00000005-6B48-49AA-8C37-24D2D0FDDAC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spPr>
            <a:solidFill>
              <a:srgbClr val="FF0000"/>
            </a:solidFill>
            <a:ln>
              <a:noFill/>
            </a:ln>
          </c:spPr>
          <c:dPt>
            <c:idx val="0"/>
            <c:bubble3D val="0"/>
            <c:spPr>
              <a:solidFill>
                <a:srgbClr val="FF0000"/>
              </a:solidFill>
              <a:ln w="19050">
                <a:noFill/>
              </a:ln>
              <a:effectLst/>
            </c:spPr>
            <c:extLst>
              <c:ext xmlns:c16="http://schemas.microsoft.com/office/drawing/2014/chart" uri="{C3380CC4-5D6E-409C-BE32-E72D297353CC}">
                <c16:uniqueId val="{00000001-4FE8-4FB1-91D4-54672B631118}"/>
              </c:ext>
            </c:extLst>
          </c:dPt>
          <c:val>
            <c:numRef>
              <c:f>Lookups!$B$7</c:f>
              <c:numCache>
                <c:formatCode>General</c:formatCode>
                <c:ptCount val="1"/>
                <c:pt idx="0">
                  <c:v>0</c:v>
                </c:pt>
              </c:numCache>
            </c:numRef>
          </c:val>
          <c:extLst>
            <c:ext xmlns:c16="http://schemas.microsoft.com/office/drawing/2014/chart" uri="{C3380CC4-5D6E-409C-BE32-E72D297353CC}">
              <c16:uniqueId val="{00000002-4FE8-4FB1-91D4-54672B631118}"/>
            </c:ext>
          </c:extLst>
        </c:ser>
        <c:ser>
          <c:idx val="0"/>
          <c:order val="1"/>
          <c:dPt>
            <c:idx val="0"/>
            <c:bubble3D val="0"/>
            <c:spPr>
              <a:solidFill>
                <a:srgbClr val="FF0000"/>
              </a:solidFill>
              <a:ln w="19050">
                <a:noFill/>
              </a:ln>
              <a:effectLst/>
            </c:spPr>
            <c:extLst>
              <c:ext xmlns:c16="http://schemas.microsoft.com/office/drawing/2014/chart" uri="{C3380CC4-5D6E-409C-BE32-E72D297353CC}">
                <c16:uniqueId val="{00000004-4FE8-4FB1-91D4-54672B631118}"/>
              </c:ext>
            </c:extLst>
          </c:dPt>
          <c:val>
            <c:numRef>
              <c:f>Lookups!$B$2</c:f>
              <c:numCache>
                <c:formatCode>General</c:formatCode>
                <c:ptCount val="1"/>
                <c:pt idx="0">
                  <c:v>0</c:v>
                </c:pt>
              </c:numCache>
            </c:numRef>
          </c:val>
          <c:extLst>
            <c:ext xmlns:c16="http://schemas.microsoft.com/office/drawing/2014/chart" uri="{C3380CC4-5D6E-409C-BE32-E72D297353CC}">
              <c16:uniqueId val="{00000005-4FE8-4FB1-91D4-54672B63111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26528693891651739"/>
          <c:w val="0.99999999999999989"/>
          <c:h val="0.48983280977592814"/>
        </c:manualLayout>
      </c:layout>
      <c:barChart>
        <c:barDir val="col"/>
        <c:grouping val="percentStacked"/>
        <c:varyColors val="0"/>
        <c:ser>
          <c:idx val="0"/>
          <c:order val="0"/>
          <c:spPr>
            <a:solidFill>
              <a:schemeClr val="bg1">
                <a:lumMod val="75000"/>
              </a:schemeClr>
            </a:solidFill>
            <a:ln w="19050">
              <a:solidFill>
                <a:schemeClr val="lt1"/>
              </a:solidFill>
            </a:ln>
            <a:effectLst/>
          </c:spPr>
          <c:invertIfNegative val="0"/>
          <c:cat>
            <c:strRef>
              <c:f>Lookups!$A$14</c:f>
              <c:strCache>
                <c:ptCount val="1"/>
                <c:pt idx="0">
                  <c:v>Milestone 2</c:v>
                </c:pt>
              </c:strCache>
            </c:strRef>
          </c:cat>
          <c:val>
            <c:numRef>
              <c:f>Lookups!$B$14</c:f>
              <c:numCache>
                <c:formatCode>General</c:formatCode>
                <c:ptCount val="1"/>
                <c:pt idx="0">
                  <c:v>0</c:v>
                </c:pt>
              </c:numCache>
            </c:numRef>
          </c:val>
          <c:extLst>
            <c:ext xmlns:c16="http://schemas.microsoft.com/office/drawing/2014/chart" uri="{C3380CC4-5D6E-409C-BE32-E72D297353CC}">
              <c16:uniqueId val="{00000000-9C1D-4668-82C5-E089881C220C}"/>
            </c:ext>
          </c:extLst>
        </c:ser>
        <c:ser>
          <c:idx val="1"/>
          <c:order val="1"/>
          <c:spPr>
            <a:solidFill>
              <a:srgbClr val="92D050"/>
            </a:solidFill>
            <a:ln w="19050">
              <a:solidFill>
                <a:schemeClr val="lt1"/>
              </a:solidFill>
            </a:ln>
            <a:effectLst/>
          </c:spPr>
          <c:invertIfNegative val="0"/>
          <c:cat>
            <c:strRef>
              <c:f>Lookups!$A$14</c:f>
              <c:strCache>
                <c:ptCount val="1"/>
                <c:pt idx="0">
                  <c:v>Milestone 2</c:v>
                </c:pt>
              </c:strCache>
            </c:strRef>
          </c:cat>
          <c:val>
            <c:numRef>
              <c:f>Lookups!$C$14</c:f>
              <c:numCache>
                <c:formatCode>General</c:formatCode>
                <c:ptCount val="1"/>
                <c:pt idx="0">
                  <c:v>1</c:v>
                </c:pt>
              </c:numCache>
            </c:numRef>
          </c:val>
          <c:extLst>
            <c:ext xmlns:c16="http://schemas.microsoft.com/office/drawing/2014/chart" uri="{C3380CC4-5D6E-409C-BE32-E72D297353CC}">
              <c16:uniqueId val="{00000001-9C1D-4668-82C5-E089881C220C}"/>
            </c:ext>
          </c:extLst>
        </c:ser>
        <c:ser>
          <c:idx val="2"/>
          <c:order val="2"/>
          <c:spPr>
            <a:solidFill>
              <a:srgbClr val="FFCC00"/>
            </a:solidFill>
            <a:ln w="19050">
              <a:noFill/>
            </a:ln>
            <a:effectLst/>
          </c:spPr>
          <c:invertIfNegative val="0"/>
          <c:cat>
            <c:strRef>
              <c:f>Lookups!$A$14</c:f>
              <c:strCache>
                <c:ptCount val="1"/>
                <c:pt idx="0">
                  <c:v>Milestone 2</c:v>
                </c:pt>
              </c:strCache>
            </c:strRef>
          </c:cat>
          <c:val>
            <c:numRef>
              <c:f>Lookups!$D$14</c:f>
              <c:numCache>
                <c:formatCode>General</c:formatCode>
                <c:ptCount val="1"/>
                <c:pt idx="0">
                  <c:v>0</c:v>
                </c:pt>
              </c:numCache>
            </c:numRef>
          </c:val>
          <c:extLst>
            <c:ext xmlns:c16="http://schemas.microsoft.com/office/drawing/2014/chart" uri="{C3380CC4-5D6E-409C-BE32-E72D297353CC}">
              <c16:uniqueId val="{00000002-9C1D-4668-82C5-E089881C220C}"/>
            </c:ext>
          </c:extLst>
        </c:ser>
        <c:ser>
          <c:idx val="3"/>
          <c:order val="3"/>
          <c:spPr>
            <a:solidFill>
              <a:srgbClr val="FF0000"/>
            </a:solidFill>
            <a:ln w="19050">
              <a:solidFill>
                <a:schemeClr val="lt1"/>
              </a:solidFill>
            </a:ln>
            <a:effectLst/>
          </c:spPr>
          <c:invertIfNegative val="0"/>
          <c:cat>
            <c:strRef>
              <c:f>Lookups!$A$14</c:f>
              <c:strCache>
                <c:ptCount val="1"/>
                <c:pt idx="0">
                  <c:v>Milestone 2</c:v>
                </c:pt>
              </c:strCache>
            </c:strRef>
          </c:cat>
          <c:val>
            <c:numRef>
              <c:f>Lookups!$E$14</c:f>
              <c:numCache>
                <c:formatCode>General</c:formatCode>
                <c:ptCount val="1"/>
                <c:pt idx="0">
                  <c:v>0</c:v>
                </c:pt>
              </c:numCache>
            </c:numRef>
          </c:val>
          <c:extLst>
            <c:ext xmlns:c16="http://schemas.microsoft.com/office/drawing/2014/chart" uri="{C3380CC4-5D6E-409C-BE32-E72D297353CC}">
              <c16:uniqueId val="{00000003-9C1D-4668-82C5-E089881C220C}"/>
            </c:ext>
          </c:extLst>
        </c:ser>
        <c:ser>
          <c:idx val="4"/>
          <c:order val="4"/>
          <c:spPr>
            <a:solidFill>
              <a:srgbClr val="7030A0"/>
            </a:solidFill>
            <a:ln w="19050">
              <a:solidFill>
                <a:schemeClr val="lt1"/>
              </a:solidFill>
            </a:ln>
            <a:effectLst/>
          </c:spPr>
          <c:invertIfNegative val="0"/>
          <c:cat>
            <c:strRef>
              <c:f>Lookups!$A$14</c:f>
              <c:strCache>
                <c:ptCount val="1"/>
                <c:pt idx="0">
                  <c:v>Milestone 2</c:v>
                </c:pt>
              </c:strCache>
            </c:strRef>
          </c:cat>
          <c:val>
            <c:numRef>
              <c:f>Lookups!$F$14</c:f>
              <c:numCache>
                <c:formatCode>General</c:formatCode>
                <c:ptCount val="1"/>
                <c:pt idx="0">
                  <c:v>0</c:v>
                </c:pt>
              </c:numCache>
            </c:numRef>
          </c:val>
          <c:extLst>
            <c:ext xmlns:c16="http://schemas.microsoft.com/office/drawing/2014/chart" uri="{C3380CC4-5D6E-409C-BE32-E72D297353CC}">
              <c16:uniqueId val="{00000004-9C1D-4668-82C5-E089881C220C}"/>
            </c:ext>
          </c:extLst>
        </c:ser>
        <c:dLbls>
          <c:showLegendKey val="0"/>
          <c:showVal val="0"/>
          <c:showCatName val="0"/>
          <c:showSerName val="0"/>
          <c:showPercent val="0"/>
          <c:showBubbleSize val="0"/>
        </c:dLbls>
        <c:gapWidth val="100"/>
        <c:overlap val="100"/>
        <c:axId val="760556896"/>
        <c:axId val="761505984"/>
      </c:barChart>
      <c:catAx>
        <c:axId val="760556896"/>
        <c:scaling>
          <c:orientation val="minMax"/>
        </c:scaling>
        <c:delete val="1"/>
        <c:axPos val="b"/>
        <c:numFmt formatCode="General" sourceLinked="1"/>
        <c:majorTickMark val="out"/>
        <c:minorTickMark val="none"/>
        <c:tickLblPos val="nextTo"/>
        <c:crossAx val="761505984"/>
        <c:crosses val="autoZero"/>
        <c:auto val="1"/>
        <c:lblAlgn val="ctr"/>
        <c:lblOffset val="100"/>
        <c:noMultiLvlLbl val="0"/>
      </c:catAx>
      <c:valAx>
        <c:axId val="761505984"/>
        <c:scaling>
          <c:orientation val="minMax"/>
        </c:scaling>
        <c:delete val="1"/>
        <c:axPos val="l"/>
        <c:numFmt formatCode="0%" sourceLinked="1"/>
        <c:majorTickMark val="out"/>
        <c:minorTickMark val="none"/>
        <c:tickLblPos val="nextTo"/>
        <c:crossAx val="7605568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367816091954023E-2"/>
          <c:y val="0.25485710404529693"/>
          <c:w val="0.98563218390804597"/>
          <c:h val="0.49028579190940608"/>
        </c:manualLayout>
      </c:layout>
      <c:barChart>
        <c:barDir val="col"/>
        <c:grouping val="percentStacked"/>
        <c:varyColors val="0"/>
        <c:ser>
          <c:idx val="0"/>
          <c:order val="0"/>
          <c:spPr>
            <a:solidFill>
              <a:schemeClr val="bg1">
                <a:lumMod val="75000"/>
              </a:schemeClr>
            </a:solidFill>
            <a:ln w="19050">
              <a:noFill/>
            </a:ln>
            <a:effectLst/>
          </c:spPr>
          <c:invertIfNegative val="0"/>
          <c:cat>
            <c:strRef>
              <c:f>Lookups!$A$15</c:f>
              <c:strCache>
                <c:ptCount val="1"/>
                <c:pt idx="0">
                  <c:v>Milestone 3</c:v>
                </c:pt>
              </c:strCache>
            </c:strRef>
          </c:cat>
          <c:val>
            <c:numRef>
              <c:f>Lookups!$B$15</c:f>
              <c:numCache>
                <c:formatCode>General</c:formatCode>
                <c:ptCount val="1"/>
                <c:pt idx="0">
                  <c:v>1</c:v>
                </c:pt>
              </c:numCache>
            </c:numRef>
          </c:val>
          <c:extLst>
            <c:ext xmlns:c16="http://schemas.microsoft.com/office/drawing/2014/chart" uri="{C3380CC4-5D6E-409C-BE32-E72D297353CC}">
              <c16:uniqueId val="{00000000-13DE-49F9-A6CA-716371B0D07C}"/>
            </c:ext>
          </c:extLst>
        </c:ser>
        <c:ser>
          <c:idx val="1"/>
          <c:order val="1"/>
          <c:spPr>
            <a:solidFill>
              <a:srgbClr val="92D050"/>
            </a:solidFill>
            <a:ln w="19050">
              <a:solidFill>
                <a:schemeClr val="lt1"/>
              </a:solidFill>
            </a:ln>
            <a:effectLst/>
          </c:spPr>
          <c:invertIfNegative val="0"/>
          <c:cat>
            <c:strRef>
              <c:f>Lookups!$A$15</c:f>
              <c:strCache>
                <c:ptCount val="1"/>
                <c:pt idx="0">
                  <c:v>Milestone 3</c:v>
                </c:pt>
              </c:strCache>
            </c:strRef>
          </c:cat>
          <c:val>
            <c:numRef>
              <c:f>Lookups!$C$15</c:f>
              <c:numCache>
                <c:formatCode>General</c:formatCode>
                <c:ptCount val="1"/>
                <c:pt idx="0">
                  <c:v>0</c:v>
                </c:pt>
              </c:numCache>
            </c:numRef>
          </c:val>
          <c:extLst>
            <c:ext xmlns:c16="http://schemas.microsoft.com/office/drawing/2014/chart" uri="{C3380CC4-5D6E-409C-BE32-E72D297353CC}">
              <c16:uniqueId val="{00000001-13DE-49F9-A6CA-716371B0D07C}"/>
            </c:ext>
          </c:extLst>
        </c:ser>
        <c:ser>
          <c:idx val="2"/>
          <c:order val="2"/>
          <c:spPr>
            <a:solidFill>
              <a:srgbClr val="FFCC00"/>
            </a:solidFill>
            <a:ln w="19050">
              <a:solidFill>
                <a:schemeClr val="lt1"/>
              </a:solidFill>
            </a:ln>
            <a:effectLst/>
          </c:spPr>
          <c:invertIfNegative val="0"/>
          <c:cat>
            <c:strRef>
              <c:f>Lookups!$A$15</c:f>
              <c:strCache>
                <c:ptCount val="1"/>
                <c:pt idx="0">
                  <c:v>Milestone 3</c:v>
                </c:pt>
              </c:strCache>
            </c:strRef>
          </c:cat>
          <c:val>
            <c:numRef>
              <c:f>Lookups!$D$15</c:f>
              <c:numCache>
                <c:formatCode>General</c:formatCode>
                <c:ptCount val="1"/>
                <c:pt idx="0">
                  <c:v>0</c:v>
                </c:pt>
              </c:numCache>
            </c:numRef>
          </c:val>
          <c:extLst>
            <c:ext xmlns:c16="http://schemas.microsoft.com/office/drawing/2014/chart" uri="{C3380CC4-5D6E-409C-BE32-E72D297353CC}">
              <c16:uniqueId val="{00000002-13DE-49F9-A6CA-716371B0D07C}"/>
            </c:ext>
          </c:extLst>
        </c:ser>
        <c:ser>
          <c:idx val="3"/>
          <c:order val="3"/>
          <c:spPr>
            <a:solidFill>
              <a:srgbClr val="FF0000"/>
            </a:solidFill>
            <a:ln w="19050">
              <a:solidFill>
                <a:schemeClr val="lt1"/>
              </a:solidFill>
            </a:ln>
            <a:effectLst/>
          </c:spPr>
          <c:invertIfNegative val="0"/>
          <c:cat>
            <c:strRef>
              <c:f>Lookups!$A$15</c:f>
              <c:strCache>
                <c:ptCount val="1"/>
                <c:pt idx="0">
                  <c:v>Milestone 3</c:v>
                </c:pt>
              </c:strCache>
            </c:strRef>
          </c:cat>
          <c:val>
            <c:numRef>
              <c:f>Lookups!$E$15</c:f>
              <c:numCache>
                <c:formatCode>General</c:formatCode>
                <c:ptCount val="1"/>
                <c:pt idx="0">
                  <c:v>0</c:v>
                </c:pt>
              </c:numCache>
            </c:numRef>
          </c:val>
          <c:extLst>
            <c:ext xmlns:c16="http://schemas.microsoft.com/office/drawing/2014/chart" uri="{C3380CC4-5D6E-409C-BE32-E72D297353CC}">
              <c16:uniqueId val="{00000003-13DE-49F9-A6CA-716371B0D07C}"/>
            </c:ext>
          </c:extLst>
        </c:ser>
        <c:ser>
          <c:idx val="4"/>
          <c:order val="4"/>
          <c:spPr>
            <a:solidFill>
              <a:srgbClr val="7030A0"/>
            </a:solidFill>
            <a:ln w="19050">
              <a:solidFill>
                <a:schemeClr val="lt1"/>
              </a:solidFill>
            </a:ln>
            <a:effectLst/>
          </c:spPr>
          <c:invertIfNegative val="0"/>
          <c:cat>
            <c:strRef>
              <c:f>Lookups!$A$15</c:f>
              <c:strCache>
                <c:ptCount val="1"/>
                <c:pt idx="0">
                  <c:v>Milestone 3</c:v>
                </c:pt>
              </c:strCache>
            </c:strRef>
          </c:cat>
          <c:val>
            <c:numRef>
              <c:f>Lookups!$F$15</c:f>
              <c:numCache>
                <c:formatCode>General</c:formatCode>
                <c:ptCount val="1"/>
                <c:pt idx="0">
                  <c:v>0</c:v>
                </c:pt>
              </c:numCache>
            </c:numRef>
          </c:val>
          <c:extLst>
            <c:ext xmlns:c16="http://schemas.microsoft.com/office/drawing/2014/chart" uri="{C3380CC4-5D6E-409C-BE32-E72D297353CC}">
              <c16:uniqueId val="{00000004-13DE-49F9-A6CA-716371B0D07C}"/>
            </c:ext>
          </c:extLst>
        </c:ser>
        <c:dLbls>
          <c:showLegendKey val="0"/>
          <c:showVal val="0"/>
          <c:showCatName val="0"/>
          <c:showSerName val="0"/>
          <c:showPercent val="0"/>
          <c:showBubbleSize val="0"/>
        </c:dLbls>
        <c:gapWidth val="100"/>
        <c:overlap val="100"/>
        <c:axId val="761502456"/>
        <c:axId val="761505200"/>
      </c:barChart>
      <c:catAx>
        <c:axId val="761502456"/>
        <c:scaling>
          <c:orientation val="minMax"/>
        </c:scaling>
        <c:delete val="1"/>
        <c:axPos val="b"/>
        <c:numFmt formatCode="General" sourceLinked="1"/>
        <c:majorTickMark val="out"/>
        <c:minorTickMark val="none"/>
        <c:tickLblPos val="nextTo"/>
        <c:crossAx val="761505200"/>
        <c:crosses val="autoZero"/>
        <c:auto val="1"/>
        <c:lblAlgn val="ctr"/>
        <c:lblOffset val="100"/>
        <c:noMultiLvlLbl val="0"/>
      </c:catAx>
      <c:valAx>
        <c:axId val="761505200"/>
        <c:scaling>
          <c:orientation val="minMax"/>
        </c:scaling>
        <c:delete val="1"/>
        <c:axPos val="l"/>
        <c:numFmt formatCode="0%" sourceLinked="1"/>
        <c:majorTickMark val="out"/>
        <c:minorTickMark val="none"/>
        <c:tickLblPos val="nextTo"/>
        <c:crossAx val="7615024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269406392694063E-2"/>
          <c:y val="0.23969590606456487"/>
          <c:w val="0.97146118721461172"/>
          <c:h val="0.50061700218783944"/>
        </c:manualLayout>
      </c:layout>
      <c:barChart>
        <c:barDir val="col"/>
        <c:grouping val="percentStacked"/>
        <c:varyColors val="0"/>
        <c:ser>
          <c:idx val="0"/>
          <c:order val="0"/>
          <c:spPr>
            <a:solidFill>
              <a:schemeClr val="bg1">
                <a:lumMod val="75000"/>
              </a:schemeClr>
            </a:solidFill>
            <a:ln w="19050">
              <a:noFill/>
            </a:ln>
            <a:effectLst/>
          </c:spPr>
          <c:invertIfNegative val="0"/>
          <c:cat>
            <c:strRef>
              <c:f>Lookups!$A$16</c:f>
              <c:strCache>
                <c:ptCount val="1"/>
                <c:pt idx="0">
                  <c:v>Milestone 4</c:v>
                </c:pt>
              </c:strCache>
            </c:strRef>
          </c:cat>
          <c:val>
            <c:numRef>
              <c:f>Lookups!$B$16</c:f>
              <c:numCache>
                <c:formatCode>General</c:formatCode>
                <c:ptCount val="1"/>
                <c:pt idx="0">
                  <c:v>0</c:v>
                </c:pt>
              </c:numCache>
            </c:numRef>
          </c:val>
          <c:extLst>
            <c:ext xmlns:c16="http://schemas.microsoft.com/office/drawing/2014/chart" uri="{C3380CC4-5D6E-409C-BE32-E72D297353CC}">
              <c16:uniqueId val="{00000000-1C79-4CE3-B81B-B18A6F7C9D9C}"/>
            </c:ext>
          </c:extLst>
        </c:ser>
        <c:ser>
          <c:idx val="1"/>
          <c:order val="1"/>
          <c:spPr>
            <a:solidFill>
              <a:srgbClr val="92D050"/>
            </a:solidFill>
            <a:ln w="19050">
              <a:solidFill>
                <a:schemeClr val="lt1"/>
              </a:solidFill>
            </a:ln>
            <a:effectLst/>
          </c:spPr>
          <c:invertIfNegative val="0"/>
          <c:cat>
            <c:strRef>
              <c:f>Lookups!$A$16</c:f>
              <c:strCache>
                <c:ptCount val="1"/>
                <c:pt idx="0">
                  <c:v>Milestone 4</c:v>
                </c:pt>
              </c:strCache>
            </c:strRef>
          </c:cat>
          <c:val>
            <c:numRef>
              <c:f>Lookups!$C$16</c:f>
              <c:numCache>
                <c:formatCode>General</c:formatCode>
                <c:ptCount val="1"/>
                <c:pt idx="0">
                  <c:v>0</c:v>
                </c:pt>
              </c:numCache>
            </c:numRef>
          </c:val>
          <c:extLst>
            <c:ext xmlns:c16="http://schemas.microsoft.com/office/drawing/2014/chart" uri="{C3380CC4-5D6E-409C-BE32-E72D297353CC}">
              <c16:uniqueId val="{00000001-1C79-4CE3-B81B-B18A6F7C9D9C}"/>
            </c:ext>
          </c:extLst>
        </c:ser>
        <c:ser>
          <c:idx val="2"/>
          <c:order val="2"/>
          <c:spPr>
            <a:solidFill>
              <a:srgbClr val="FFCC00"/>
            </a:solidFill>
            <a:ln w="19050">
              <a:solidFill>
                <a:schemeClr val="lt1"/>
              </a:solidFill>
            </a:ln>
            <a:effectLst/>
          </c:spPr>
          <c:invertIfNegative val="0"/>
          <c:cat>
            <c:strRef>
              <c:f>Lookups!$A$16</c:f>
              <c:strCache>
                <c:ptCount val="1"/>
                <c:pt idx="0">
                  <c:v>Milestone 4</c:v>
                </c:pt>
              </c:strCache>
            </c:strRef>
          </c:cat>
          <c:val>
            <c:numRef>
              <c:f>Lookups!$D$16</c:f>
              <c:numCache>
                <c:formatCode>General</c:formatCode>
                <c:ptCount val="1"/>
                <c:pt idx="0">
                  <c:v>0</c:v>
                </c:pt>
              </c:numCache>
            </c:numRef>
          </c:val>
          <c:extLst>
            <c:ext xmlns:c16="http://schemas.microsoft.com/office/drawing/2014/chart" uri="{C3380CC4-5D6E-409C-BE32-E72D297353CC}">
              <c16:uniqueId val="{00000002-1C79-4CE3-B81B-B18A6F7C9D9C}"/>
            </c:ext>
          </c:extLst>
        </c:ser>
        <c:ser>
          <c:idx val="3"/>
          <c:order val="3"/>
          <c:spPr>
            <a:solidFill>
              <a:srgbClr val="FF0000"/>
            </a:solidFill>
            <a:ln w="19050">
              <a:solidFill>
                <a:schemeClr val="lt1"/>
              </a:solidFill>
            </a:ln>
            <a:effectLst/>
          </c:spPr>
          <c:invertIfNegative val="0"/>
          <c:cat>
            <c:strRef>
              <c:f>Lookups!$A$16</c:f>
              <c:strCache>
                <c:ptCount val="1"/>
                <c:pt idx="0">
                  <c:v>Milestone 4</c:v>
                </c:pt>
              </c:strCache>
            </c:strRef>
          </c:cat>
          <c:val>
            <c:numRef>
              <c:f>Lookups!$E$16</c:f>
              <c:numCache>
                <c:formatCode>General</c:formatCode>
                <c:ptCount val="1"/>
                <c:pt idx="0">
                  <c:v>0</c:v>
                </c:pt>
              </c:numCache>
            </c:numRef>
          </c:val>
          <c:extLst>
            <c:ext xmlns:c16="http://schemas.microsoft.com/office/drawing/2014/chart" uri="{C3380CC4-5D6E-409C-BE32-E72D297353CC}">
              <c16:uniqueId val="{00000003-1C79-4CE3-B81B-B18A6F7C9D9C}"/>
            </c:ext>
          </c:extLst>
        </c:ser>
        <c:ser>
          <c:idx val="4"/>
          <c:order val="4"/>
          <c:spPr>
            <a:solidFill>
              <a:srgbClr val="7030A0"/>
            </a:solidFill>
            <a:ln w="19050">
              <a:solidFill>
                <a:schemeClr val="lt1"/>
              </a:solidFill>
            </a:ln>
            <a:effectLst/>
          </c:spPr>
          <c:invertIfNegative val="0"/>
          <c:cat>
            <c:strRef>
              <c:f>Lookups!$A$16</c:f>
              <c:strCache>
                <c:ptCount val="1"/>
                <c:pt idx="0">
                  <c:v>Milestone 4</c:v>
                </c:pt>
              </c:strCache>
            </c:strRef>
          </c:cat>
          <c:val>
            <c:numRef>
              <c:f>Lookups!$F$16</c:f>
              <c:numCache>
                <c:formatCode>General</c:formatCode>
                <c:ptCount val="1"/>
                <c:pt idx="0">
                  <c:v>0</c:v>
                </c:pt>
              </c:numCache>
            </c:numRef>
          </c:val>
          <c:extLst>
            <c:ext xmlns:c16="http://schemas.microsoft.com/office/drawing/2014/chart" uri="{C3380CC4-5D6E-409C-BE32-E72D297353CC}">
              <c16:uniqueId val="{00000004-1C79-4CE3-B81B-B18A6F7C9D9C}"/>
            </c:ext>
          </c:extLst>
        </c:ser>
        <c:dLbls>
          <c:showLegendKey val="0"/>
          <c:showVal val="0"/>
          <c:showCatName val="0"/>
          <c:showSerName val="0"/>
          <c:showPercent val="0"/>
          <c:showBubbleSize val="0"/>
        </c:dLbls>
        <c:gapWidth val="100"/>
        <c:overlap val="100"/>
        <c:axId val="761500888"/>
        <c:axId val="761502848"/>
      </c:barChart>
      <c:catAx>
        <c:axId val="761500888"/>
        <c:scaling>
          <c:orientation val="minMax"/>
        </c:scaling>
        <c:delete val="1"/>
        <c:axPos val="b"/>
        <c:numFmt formatCode="General" sourceLinked="1"/>
        <c:majorTickMark val="out"/>
        <c:minorTickMark val="none"/>
        <c:tickLblPos val="nextTo"/>
        <c:crossAx val="761502848"/>
        <c:crosses val="autoZero"/>
        <c:auto val="1"/>
        <c:lblAlgn val="ctr"/>
        <c:lblOffset val="100"/>
        <c:noMultiLvlLbl val="0"/>
      </c:catAx>
      <c:valAx>
        <c:axId val="761502848"/>
        <c:scaling>
          <c:orientation val="minMax"/>
        </c:scaling>
        <c:delete val="1"/>
        <c:axPos val="l"/>
        <c:numFmt formatCode="0%" sourceLinked="1"/>
        <c:majorTickMark val="out"/>
        <c:minorTickMark val="none"/>
        <c:tickLblPos val="nextTo"/>
        <c:crossAx val="7615008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03320831344099E-2"/>
          <c:y val="0.20169565160912259"/>
          <c:w val="0.63693857867393355"/>
          <c:h val="0.73103253174295035"/>
        </c:manualLayout>
      </c:layout>
      <c:barChart>
        <c:barDir val="col"/>
        <c:grouping val="stacked"/>
        <c:varyColors val="0"/>
        <c:ser>
          <c:idx val="0"/>
          <c:order val="0"/>
          <c:tx>
            <c:strRef>
              <c:f>Lookups!$A$25</c:f>
              <c:strCache>
                <c:ptCount val="1"/>
                <c:pt idx="0">
                  <c:v>Other</c:v>
                </c:pt>
              </c:strCache>
            </c:strRef>
          </c:tx>
          <c:spPr>
            <a:solidFill>
              <a:schemeClr val="tx1">
                <a:lumMod val="65000"/>
                <a:lumOff val="35000"/>
              </a:schemeClr>
            </a:solidFill>
            <a:ln>
              <a:noFill/>
            </a:ln>
            <a:effectLst/>
          </c:spPr>
          <c:invertIfNegative val="0"/>
          <c:dPt>
            <c:idx val="0"/>
            <c:invertIfNegative val="0"/>
            <c:bubble3D val="0"/>
            <c:extLst>
              <c:ext xmlns:c16="http://schemas.microsoft.com/office/drawing/2014/chart" uri="{C3380CC4-5D6E-409C-BE32-E72D297353CC}">
                <c16:uniqueId val="{00000001-5510-4787-A779-AD1AFEDC6BA5}"/>
              </c:ext>
            </c:extLst>
          </c:dPt>
          <c:dPt>
            <c:idx val="1"/>
            <c:invertIfNegative val="0"/>
            <c:bubble3D val="0"/>
            <c:extLst>
              <c:ext xmlns:c16="http://schemas.microsoft.com/office/drawing/2014/chart" uri="{C3380CC4-5D6E-409C-BE32-E72D297353CC}">
                <c16:uniqueId val="{00000003-5510-4787-A779-AD1AFEDC6BA5}"/>
              </c:ext>
            </c:extLst>
          </c:dPt>
          <c:dPt>
            <c:idx val="2"/>
            <c:invertIfNegative val="0"/>
            <c:bubble3D val="0"/>
            <c:extLst>
              <c:ext xmlns:c16="http://schemas.microsoft.com/office/drawing/2014/chart" uri="{C3380CC4-5D6E-409C-BE32-E72D297353CC}">
                <c16:uniqueId val="{00000005-5510-4787-A779-AD1AFEDC6BA5}"/>
              </c:ext>
            </c:extLst>
          </c:dPt>
          <c:dLbls>
            <c:dLbl>
              <c:idx val="2"/>
              <c:layout>
                <c:manualLayout>
                  <c:x val="0.29636587722673063"/>
                  <c:y val="-1.9571166349176189E-2"/>
                </c:manualLayout>
              </c:layout>
              <c:numFmt formatCode="[&gt;999999]\ &quot;$&quot;#,##0.00,,&quot; M&quot;;\ &quot;$&quot;#0,&quot; K&quot;" sourceLinked="0"/>
              <c:spPr>
                <a:noFill/>
                <a:ln>
                  <a:noFill/>
                </a:ln>
                <a:effectLst/>
              </c:spPr>
              <c:txPr>
                <a:bodyPr rot="0" spcFirstLastPara="1" vertOverflow="ellipsis" vert="horz" wrap="square" lIns="38100" tIns="19050" rIns="38100" bIns="19050" anchor="ctr" anchorCtr="0">
                  <a:noAutofit/>
                </a:bodyPr>
                <a:lstStyle/>
                <a:p>
                  <a:pPr algn="l">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15:layout>
                    <c:manualLayout>
                      <c:w val="0.28169703278587876"/>
                      <c:h val="0.1214556065990581"/>
                    </c:manualLayout>
                  </c15:layout>
                </c:ext>
                <c:ext xmlns:c16="http://schemas.microsoft.com/office/drawing/2014/chart" uri="{C3380CC4-5D6E-409C-BE32-E72D297353CC}">
                  <c16:uniqueId val="{00000005-5510-4787-A779-AD1AFEDC6BA5}"/>
                </c:ext>
              </c:extLst>
            </c:dLbl>
            <c:numFmt formatCode="[&gt;999999]\ &quot;$&quot;#,##0.00,,&quot; M&quot;;\ &quot;$&quot;#0,&quot; K&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Lookups!$B$24:$D$24</c:f>
              <c:strCache>
                <c:ptCount val="3"/>
                <c:pt idx="0">
                  <c:v>Total Budget Requested</c:v>
                </c:pt>
                <c:pt idx="1">
                  <c:v>Projected to Date</c:v>
                </c:pt>
                <c:pt idx="2">
                  <c:v>Spent to Date</c:v>
                </c:pt>
              </c:strCache>
            </c:strRef>
          </c:cat>
          <c:val>
            <c:numRef>
              <c:f>Lookups!$B$25:$D$25</c:f>
              <c:numCache>
                <c:formatCode>[&gt;999999]\ "$"#,##0.00,," M";\ "$"#0," K"</c:formatCode>
                <c:ptCount val="3"/>
                <c:pt idx="0">
                  <c:v>0.01</c:v>
                </c:pt>
                <c:pt idx="1">
                  <c:v>0.01</c:v>
                </c:pt>
                <c:pt idx="2">
                  <c:v>0.01</c:v>
                </c:pt>
              </c:numCache>
            </c:numRef>
          </c:val>
          <c:extLst>
            <c:ext xmlns:c16="http://schemas.microsoft.com/office/drawing/2014/chart" uri="{C3380CC4-5D6E-409C-BE32-E72D297353CC}">
              <c16:uniqueId val="{00000006-5510-4787-A779-AD1AFEDC6BA5}"/>
            </c:ext>
          </c:extLst>
        </c:ser>
        <c:ser>
          <c:idx val="1"/>
          <c:order val="1"/>
          <c:tx>
            <c:strRef>
              <c:f>Lookups!$A$26</c:f>
              <c:strCache>
                <c:ptCount val="1"/>
                <c:pt idx="0">
                  <c:v>FTE</c:v>
                </c:pt>
              </c:strCache>
            </c:strRef>
          </c:tx>
          <c:spPr>
            <a:solidFill>
              <a:schemeClr val="accent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7-5510-4787-A779-AD1AFEDC6BA5}"/>
                </c:ext>
              </c:extLst>
            </c:dLbl>
            <c:dLbl>
              <c:idx val="1"/>
              <c:delete val="1"/>
              <c:extLst>
                <c:ext xmlns:c15="http://schemas.microsoft.com/office/drawing/2012/chart" uri="{CE6537A1-D6FC-4f65-9D91-7224C49458BB}"/>
                <c:ext xmlns:c16="http://schemas.microsoft.com/office/drawing/2014/chart" uri="{C3380CC4-5D6E-409C-BE32-E72D297353CC}">
                  <c16:uniqueId val="{00000008-5510-4787-A779-AD1AFEDC6BA5}"/>
                </c:ext>
              </c:extLst>
            </c:dLbl>
            <c:dLbl>
              <c:idx val="2"/>
              <c:layout>
                <c:manualLayout>
                  <c:x val="0.29553155224708544"/>
                  <c:y val="-8.7205711946377648E-2"/>
                </c:manualLayout>
              </c:layout>
              <c:numFmt formatCode="[&gt;999999]\ &quot;$&quot;#,##0.00,,&quot; M&quot;;\ &quot;$&quot;#0,&quot; K&quot;" sourceLinked="0"/>
              <c:spPr>
                <a:noFill/>
                <a:ln>
                  <a:noFill/>
                </a:ln>
                <a:effectLst/>
              </c:spPr>
              <c:txPr>
                <a:bodyPr rot="0" spcFirstLastPara="1" vertOverflow="clip" horzOverflow="clip" vert="horz" wrap="square" lIns="38100" tIns="19050" rIns="38100" bIns="19050" anchor="ctr" anchorCtr="0">
                  <a:spAutoFit/>
                </a:bodyPr>
                <a:lstStyle/>
                <a:p>
                  <a:pPr algn="l">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597400514802167"/>
                      <c:h val="0.1014605183323221"/>
                    </c:manualLayout>
                  </c15:layout>
                </c:ext>
                <c:ext xmlns:c16="http://schemas.microsoft.com/office/drawing/2014/chart" uri="{C3380CC4-5D6E-409C-BE32-E72D297353CC}">
                  <c16:uniqueId val="{00000003-DF47-438B-BCE6-ECC1341B1BB9}"/>
                </c:ext>
              </c:extLst>
            </c:dLbl>
            <c:numFmt formatCode="[&gt;999999]\ &quot;$&quot;#,##0.00,,&quot; M&quot;;\ &quot;$&quot;#0,&quot; K&quot;"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Lookups!$B$24:$D$24</c:f>
              <c:strCache>
                <c:ptCount val="3"/>
                <c:pt idx="0">
                  <c:v>Total Budget Requested</c:v>
                </c:pt>
                <c:pt idx="1">
                  <c:v>Projected to Date</c:v>
                </c:pt>
                <c:pt idx="2">
                  <c:v>Spent to Date</c:v>
                </c:pt>
              </c:strCache>
            </c:strRef>
          </c:cat>
          <c:val>
            <c:numRef>
              <c:f>Lookups!$B$26:$D$26</c:f>
              <c:numCache>
                <c:formatCode>[&gt;999999]\ "$"#,##0.00,," M";\ "$"#0," K"</c:formatCode>
                <c:ptCount val="3"/>
                <c:pt idx="0">
                  <c:v>0.01</c:v>
                </c:pt>
                <c:pt idx="1">
                  <c:v>0.01</c:v>
                </c:pt>
                <c:pt idx="2">
                  <c:v>0.01</c:v>
                </c:pt>
              </c:numCache>
            </c:numRef>
          </c:val>
          <c:extLst>
            <c:ext xmlns:c16="http://schemas.microsoft.com/office/drawing/2014/chart" uri="{C3380CC4-5D6E-409C-BE32-E72D297353CC}">
              <c16:uniqueId val="{0000000A-5510-4787-A779-AD1AFEDC6BA5}"/>
            </c:ext>
          </c:extLst>
        </c:ser>
        <c:ser>
          <c:idx val="2"/>
          <c:order val="2"/>
          <c:tx>
            <c:strRef>
              <c:f>Lookups!$A$27</c:f>
              <c:strCache>
                <c:ptCount val="1"/>
                <c:pt idx="0">
                  <c:v>Travel</c:v>
                </c:pt>
              </c:strCache>
            </c:strRef>
          </c:tx>
          <c:spPr>
            <a:solidFill>
              <a:schemeClr val="accent1">
                <a:lumMod val="50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B-5510-4787-A779-AD1AFEDC6BA5}"/>
                </c:ext>
              </c:extLst>
            </c:dLbl>
            <c:dLbl>
              <c:idx val="1"/>
              <c:delete val="1"/>
              <c:extLst>
                <c:ext xmlns:c15="http://schemas.microsoft.com/office/drawing/2012/chart" uri="{CE6537A1-D6FC-4f65-9D91-7224C49458BB}"/>
                <c:ext xmlns:c16="http://schemas.microsoft.com/office/drawing/2014/chart" uri="{C3380CC4-5D6E-409C-BE32-E72D297353CC}">
                  <c16:uniqueId val="{0000000C-5510-4787-A779-AD1AFEDC6BA5}"/>
                </c:ext>
              </c:extLst>
            </c:dLbl>
            <c:dLbl>
              <c:idx val="2"/>
              <c:layout>
                <c:manualLayout>
                  <c:x val="0.29568924637862698"/>
                  <c:y val="-0.13854896621221671"/>
                </c:manualLayout>
              </c:layout>
              <c:numFmt formatCode="[&gt;999999]\ &quot;$&quot;#,##0.00,,&quot; M&quot;;\ &quot;$&quot;#0,&quot; K&quot;" sourceLinked="0"/>
              <c:spPr>
                <a:noFill/>
                <a:ln>
                  <a:noFill/>
                </a:ln>
                <a:effectLst/>
              </c:spPr>
              <c:txPr>
                <a:bodyPr rot="0" spcFirstLastPara="1" vertOverflow="ellipsis" vert="horz" wrap="square" lIns="38100" tIns="19050" rIns="38100" bIns="19050" anchor="ctr" anchorCtr="0">
                  <a:spAutoFit/>
                </a:bodyPr>
                <a:lstStyle/>
                <a:p>
                  <a:pPr algn="l">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15:layout>
                    <c:manualLayout>
                      <c:w val="0.28114905896033415"/>
                      <c:h val="0.15270626871996379"/>
                    </c:manualLayout>
                  </c15:layout>
                </c:ext>
                <c:ext xmlns:c16="http://schemas.microsoft.com/office/drawing/2014/chart" uri="{C3380CC4-5D6E-409C-BE32-E72D297353CC}">
                  <c16:uniqueId val="{00000004-DF47-438B-BCE6-ECC1341B1BB9}"/>
                </c:ext>
              </c:extLst>
            </c:dLbl>
            <c:numFmt formatCode="[&gt;999999]\ &quot;$&quot;#,##0.00,,&quot; M&quot;;\ &quot;$&quot;#0,&quot; K&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Lookups!$B$24:$D$24</c:f>
              <c:strCache>
                <c:ptCount val="3"/>
                <c:pt idx="0">
                  <c:v>Total Budget Requested</c:v>
                </c:pt>
                <c:pt idx="1">
                  <c:v>Projected to Date</c:v>
                </c:pt>
                <c:pt idx="2">
                  <c:v>Spent to Date</c:v>
                </c:pt>
              </c:strCache>
            </c:strRef>
          </c:cat>
          <c:val>
            <c:numRef>
              <c:f>Lookups!$B$27:$D$27</c:f>
              <c:numCache>
                <c:formatCode>[&gt;999999]\ "$"#,##0.00,," M";\ "$"#0," K"</c:formatCode>
                <c:ptCount val="3"/>
                <c:pt idx="0">
                  <c:v>0.01</c:v>
                </c:pt>
                <c:pt idx="1">
                  <c:v>0.01</c:v>
                </c:pt>
                <c:pt idx="2">
                  <c:v>0.01</c:v>
                </c:pt>
              </c:numCache>
            </c:numRef>
          </c:val>
          <c:extLst>
            <c:ext xmlns:c16="http://schemas.microsoft.com/office/drawing/2014/chart" uri="{C3380CC4-5D6E-409C-BE32-E72D297353CC}">
              <c16:uniqueId val="{0000000E-5510-4787-A779-AD1AFEDC6BA5}"/>
            </c:ext>
          </c:extLst>
        </c:ser>
        <c:ser>
          <c:idx val="3"/>
          <c:order val="3"/>
          <c:tx>
            <c:strRef>
              <c:f>Lookups!$A$28</c:f>
              <c:strCache>
                <c:ptCount val="1"/>
                <c:pt idx="0">
                  <c:v>Contracts</c:v>
                </c:pt>
              </c:strCache>
            </c:strRef>
          </c:tx>
          <c:spPr>
            <a:solidFill>
              <a:schemeClr val="bg1">
                <a:lumMod val="65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5-DF47-438B-BCE6-ECC1341B1BB9}"/>
                </c:ext>
              </c:extLst>
            </c:dLbl>
            <c:dLbl>
              <c:idx val="1"/>
              <c:delete val="1"/>
              <c:extLst>
                <c:ext xmlns:c15="http://schemas.microsoft.com/office/drawing/2012/chart" uri="{CE6537A1-D6FC-4f65-9D91-7224C49458BB}"/>
                <c:ext xmlns:c16="http://schemas.microsoft.com/office/drawing/2014/chart" uri="{C3380CC4-5D6E-409C-BE32-E72D297353CC}">
                  <c16:uniqueId val="{00000006-DF47-438B-BCE6-ECC1341B1BB9}"/>
                </c:ext>
              </c:extLst>
            </c:dLbl>
            <c:dLbl>
              <c:idx val="2"/>
              <c:layout>
                <c:manualLayout>
                  <c:x val="0.29690885950235757"/>
                  <c:y val="-0.21120446938347423"/>
                </c:manualLayout>
              </c:layout>
              <c:numFmt formatCode="[&gt;999999]\ &quot;$&quot;#,##0.00,,&quot; M&quot;;\ &quot;$&quot;#0,&quot; K&quot;" sourceLinked="0"/>
              <c:spPr>
                <a:noFill/>
                <a:ln>
                  <a:noFill/>
                </a:ln>
                <a:effectLst/>
              </c:spPr>
              <c:txPr>
                <a:bodyPr rot="0" spcFirstLastPara="1" vertOverflow="ellipsis" vert="horz" wrap="square" lIns="38100" tIns="19050" rIns="38100" bIns="19050" anchor="ctr" anchorCtr="0">
                  <a:noAutofit/>
                </a:bodyPr>
                <a:lstStyle/>
                <a:p>
                  <a:pPr algn="l">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15:layout>
                    <c:manualLayout>
                      <c:w val="0.28061093583483077"/>
                      <c:h val="0.12757119605520403"/>
                    </c:manualLayout>
                  </c15:layout>
                </c:ext>
                <c:ext xmlns:c16="http://schemas.microsoft.com/office/drawing/2014/chart" uri="{C3380CC4-5D6E-409C-BE32-E72D297353CC}">
                  <c16:uniqueId val="{00000007-DF47-438B-BCE6-ECC1341B1BB9}"/>
                </c:ext>
              </c:extLst>
            </c:dLbl>
            <c:numFmt formatCode="[&gt;999999]\ &quot;$&quot;#,##0.00,,&quot; M&quot;;\ &quot;$&quot;#0,&quot; K&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Lookups!$B$24:$D$24</c:f>
              <c:strCache>
                <c:ptCount val="3"/>
                <c:pt idx="0">
                  <c:v>Total Budget Requested</c:v>
                </c:pt>
                <c:pt idx="1">
                  <c:v>Projected to Date</c:v>
                </c:pt>
                <c:pt idx="2">
                  <c:v>Spent to Date</c:v>
                </c:pt>
              </c:strCache>
            </c:strRef>
          </c:cat>
          <c:val>
            <c:numRef>
              <c:f>Lookups!$B$28:$D$28</c:f>
              <c:numCache>
                <c:formatCode>[&gt;999999]\ "$"#,##0.00,," M";\ "$"#0," K"</c:formatCode>
                <c:ptCount val="3"/>
                <c:pt idx="0">
                  <c:v>0.01</c:v>
                </c:pt>
                <c:pt idx="1">
                  <c:v>0.01</c:v>
                </c:pt>
                <c:pt idx="2">
                  <c:v>0.01</c:v>
                </c:pt>
              </c:numCache>
            </c:numRef>
          </c:val>
          <c:extLst>
            <c:ext xmlns:c16="http://schemas.microsoft.com/office/drawing/2014/chart" uri="{C3380CC4-5D6E-409C-BE32-E72D297353CC}">
              <c16:uniqueId val="{00000012-5510-4787-A779-AD1AFEDC6BA5}"/>
            </c:ext>
          </c:extLst>
        </c:ser>
        <c:ser>
          <c:idx val="4"/>
          <c:order val="4"/>
          <c:tx>
            <c:strRef>
              <c:f>Lookups!$A$29</c:f>
              <c:strCache>
                <c:ptCount val="1"/>
                <c:pt idx="0">
                  <c:v>IT</c:v>
                </c:pt>
              </c:strCache>
            </c:strRef>
          </c:tx>
          <c:spPr>
            <a:solidFill>
              <a:srgbClr val="2E75B6"/>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8-DF47-438B-BCE6-ECC1341B1BB9}"/>
                </c:ext>
              </c:extLst>
            </c:dLbl>
            <c:dLbl>
              <c:idx val="1"/>
              <c:delete val="1"/>
              <c:extLst>
                <c:ext xmlns:c15="http://schemas.microsoft.com/office/drawing/2012/chart" uri="{CE6537A1-D6FC-4f65-9D91-7224C49458BB}"/>
                <c:ext xmlns:c16="http://schemas.microsoft.com/office/drawing/2014/chart" uri="{C3380CC4-5D6E-409C-BE32-E72D297353CC}">
                  <c16:uniqueId val="{00000009-DF47-438B-BCE6-ECC1341B1BB9}"/>
                </c:ext>
              </c:extLst>
            </c:dLbl>
            <c:dLbl>
              <c:idx val="2"/>
              <c:layout>
                <c:manualLayout>
                  <c:x val="0.28500120999631512"/>
                  <c:y val="-0.28155898944622165"/>
                </c:manualLayout>
              </c:layout>
              <c:spPr>
                <a:noFill/>
                <a:ln>
                  <a:noFill/>
                </a:ln>
                <a:effectLst/>
              </c:spPr>
              <c:txPr>
                <a:bodyPr rot="0" spcFirstLastPara="1" vertOverflow="ellipsis" vert="horz" wrap="square" lIns="38100" tIns="19050" rIns="38100" bIns="19050" anchor="ctr" anchorCtr="0">
                  <a:spAutoFit/>
                </a:bodyPr>
                <a:lstStyle/>
                <a:p>
                  <a:pPr algn="l">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15:layout>
                    <c:manualLayout>
                      <c:w val="0.27635516145429795"/>
                      <c:h val="0.11106444858197365"/>
                    </c:manualLayout>
                  </c15:layout>
                </c:ext>
                <c:ext xmlns:c16="http://schemas.microsoft.com/office/drawing/2014/chart" uri="{C3380CC4-5D6E-409C-BE32-E72D297353CC}">
                  <c16:uniqueId val="{0000000A-DF47-438B-BCE6-ECC1341B1BB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Lookups!$B$29:$D$29</c:f>
              <c:numCache>
                <c:formatCode>[&gt;999999]\ "$"#,##0.00,," M";\ "$"#0," K"</c:formatCode>
                <c:ptCount val="3"/>
                <c:pt idx="0">
                  <c:v>0.01</c:v>
                </c:pt>
                <c:pt idx="1">
                  <c:v>0.01</c:v>
                </c:pt>
                <c:pt idx="2">
                  <c:v>0.01</c:v>
                </c:pt>
              </c:numCache>
            </c:numRef>
          </c:val>
          <c:extLst>
            <c:ext xmlns:c16="http://schemas.microsoft.com/office/drawing/2014/chart" uri="{C3380CC4-5D6E-409C-BE32-E72D297353CC}">
              <c16:uniqueId val="{0000000B-DF47-438B-BCE6-ECC1341B1BB9}"/>
            </c:ext>
          </c:extLst>
        </c:ser>
        <c:dLbls>
          <c:showLegendKey val="0"/>
          <c:showVal val="0"/>
          <c:showCatName val="0"/>
          <c:showSerName val="0"/>
          <c:showPercent val="0"/>
          <c:showBubbleSize val="0"/>
        </c:dLbls>
        <c:gapWidth val="25"/>
        <c:overlap val="100"/>
        <c:axId val="761502064"/>
        <c:axId val="761506376"/>
      </c:barChart>
      <c:catAx>
        <c:axId val="761502064"/>
        <c:scaling>
          <c:orientation val="minMax"/>
        </c:scaling>
        <c:delete val="1"/>
        <c:axPos val="b"/>
        <c:numFmt formatCode="General" sourceLinked="1"/>
        <c:majorTickMark val="none"/>
        <c:minorTickMark val="none"/>
        <c:tickLblPos val="nextTo"/>
        <c:crossAx val="761506376"/>
        <c:crosses val="autoZero"/>
        <c:auto val="1"/>
        <c:lblAlgn val="ctr"/>
        <c:lblOffset val="100"/>
        <c:noMultiLvlLbl val="0"/>
      </c:catAx>
      <c:valAx>
        <c:axId val="761506376"/>
        <c:scaling>
          <c:orientation val="minMax"/>
        </c:scaling>
        <c:delete val="1"/>
        <c:axPos val="l"/>
        <c:numFmt formatCode="[&gt;999999]\ &quot;$&quot;#,##0.00,,&quot; M&quot;;\ &quot;$&quot;#0,&quot; K&quot;" sourceLinked="1"/>
        <c:majorTickMark val="out"/>
        <c:minorTickMark val="none"/>
        <c:tickLblPos val="nextTo"/>
        <c:crossAx val="7615020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994859639084972E-3"/>
          <c:y val="0.23306406675942518"/>
          <c:w val="0.99260051403609151"/>
          <c:h val="0.5338718664811497"/>
        </c:manualLayout>
      </c:layout>
      <c:barChart>
        <c:barDir val="col"/>
        <c:grouping val="percentStacked"/>
        <c:varyColors val="0"/>
        <c:ser>
          <c:idx val="0"/>
          <c:order val="0"/>
          <c:spPr>
            <a:solidFill>
              <a:srgbClr val="92D050"/>
            </a:solidFill>
            <a:ln w="19050">
              <a:solidFill>
                <a:schemeClr val="lt1"/>
              </a:solidFill>
            </a:ln>
            <a:effectLst/>
          </c:spPr>
          <c:invertIfNegative val="0"/>
          <c:cat>
            <c:strRef>
              <c:f>Lookups!$A$42</c:f>
              <c:strCache>
                <c:ptCount val="1"/>
                <c:pt idx="0">
                  <c:v>KPI 2</c:v>
                </c:pt>
              </c:strCache>
            </c:strRef>
          </c:cat>
          <c:val>
            <c:numRef>
              <c:f>Lookups!$C$42</c:f>
              <c:numCache>
                <c:formatCode>General</c:formatCode>
                <c:ptCount val="1"/>
                <c:pt idx="0">
                  <c:v>0</c:v>
                </c:pt>
              </c:numCache>
            </c:numRef>
          </c:val>
          <c:extLst>
            <c:ext xmlns:c16="http://schemas.microsoft.com/office/drawing/2014/chart" uri="{C3380CC4-5D6E-409C-BE32-E72D297353CC}">
              <c16:uniqueId val="{00000000-93CA-40FB-A508-D92318A4A2CB}"/>
            </c:ext>
          </c:extLst>
        </c:ser>
        <c:ser>
          <c:idx val="1"/>
          <c:order val="1"/>
          <c:spPr>
            <a:solidFill>
              <a:srgbClr val="FF0000"/>
            </a:solidFill>
            <a:ln w="19050">
              <a:solidFill>
                <a:schemeClr val="lt1"/>
              </a:solidFill>
            </a:ln>
            <a:effectLst/>
          </c:spPr>
          <c:invertIfNegative val="0"/>
          <c:cat>
            <c:strRef>
              <c:f>Lookups!$A$42</c:f>
              <c:strCache>
                <c:ptCount val="1"/>
                <c:pt idx="0">
                  <c:v>KPI 2</c:v>
                </c:pt>
              </c:strCache>
            </c:strRef>
          </c:cat>
          <c:val>
            <c:numRef>
              <c:f>Lookups!$D$42</c:f>
              <c:numCache>
                <c:formatCode>General</c:formatCode>
                <c:ptCount val="1"/>
                <c:pt idx="0">
                  <c:v>0</c:v>
                </c:pt>
              </c:numCache>
            </c:numRef>
          </c:val>
          <c:extLst>
            <c:ext xmlns:c16="http://schemas.microsoft.com/office/drawing/2014/chart" uri="{C3380CC4-5D6E-409C-BE32-E72D297353CC}">
              <c16:uniqueId val="{00000001-93CA-40FB-A508-D92318A4A2CB}"/>
            </c:ext>
          </c:extLst>
        </c:ser>
        <c:ser>
          <c:idx val="2"/>
          <c:order val="2"/>
          <c:spPr>
            <a:solidFill>
              <a:srgbClr val="7030A0"/>
            </a:solidFill>
            <a:ln w="19050">
              <a:solidFill>
                <a:schemeClr val="lt1"/>
              </a:solidFill>
            </a:ln>
            <a:effectLst/>
          </c:spPr>
          <c:invertIfNegative val="0"/>
          <c:cat>
            <c:strRef>
              <c:f>Lookups!$A$42</c:f>
              <c:strCache>
                <c:ptCount val="1"/>
                <c:pt idx="0">
                  <c:v>KPI 2</c:v>
                </c:pt>
              </c:strCache>
            </c:strRef>
          </c:cat>
          <c:val>
            <c:numRef>
              <c:f>Lookups!$E$42</c:f>
              <c:numCache>
                <c:formatCode>General</c:formatCode>
                <c:ptCount val="1"/>
                <c:pt idx="0">
                  <c:v>0</c:v>
                </c:pt>
              </c:numCache>
            </c:numRef>
          </c:val>
          <c:extLst>
            <c:ext xmlns:c16="http://schemas.microsoft.com/office/drawing/2014/chart" uri="{C3380CC4-5D6E-409C-BE32-E72D297353CC}">
              <c16:uniqueId val="{00000002-93CA-40FB-A508-D92318A4A2CB}"/>
            </c:ext>
          </c:extLst>
        </c:ser>
        <c:dLbls>
          <c:showLegendKey val="0"/>
          <c:showVal val="0"/>
          <c:showCatName val="0"/>
          <c:showSerName val="0"/>
          <c:showPercent val="0"/>
          <c:showBubbleSize val="0"/>
        </c:dLbls>
        <c:gapWidth val="100"/>
        <c:overlap val="100"/>
        <c:axId val="761503632"/>
        <c:axId val="761504024"/>
      </c:barChart>
      <c:catAx>
        <c:axId val="761503632"/>
        <c:scaling>
          <c:orientation val="minMax"/>
        </c:scaling>
        <c:delete val="1"/>
        <c:axPos val="b"/>
        <c:numFmt formatCode="General" sourceLinked="1"/>
        <c:majorTickMark val="out"/>
        <c:minorTickMark val="none"/>
        <c:tickLblPos val="nextTo"/>
        <c:crossAx val="761504024"/>
        <c:crosses val="autoZero"/>
        <c:auto val="1"/>
        <c:lblAlgn val="ctr"/>
        <c:lblOffset val="100"/>
        <c:noMultiLvlLbl val="0"/>
      </c:catAx>
      <c:valAx>
        <c:axId val="761504024"/>
        <c:scaling>
          <c:orientation val="minMax"/>
        </c:scaling>
        <c:delete val="1"/>
        <c:axPos val="l"/>
        <c:numFmt formatCode="0%" sourceLinked="1"/>
        <c:majorTickMark val="out"/>
        <c:minorTickMark val="none"/>
        <c:tickLblPos val="nextTo"/>
        <c:crossAx val="7615036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994859639084972E-3"/>
          <c:y val="0.23306406675942518"/>
          <c:w val="0.99260051403609151"/>
          <c:h val="0.5338718664811497"/>
        </c:manualLayout>
      </c:layout>
      <c:barChart>
        <c:barDir val="col"/>
        <c:grouping val="percentStacked"/>
        <c:varyColors val="0"/>
        <c:ser>
          <c:idx val="0"/>
          <c:order val="0"/>
          <c:spPr>
            <a:solidFill>
              <a:srgbClr val="92D050"/>
            </a:solidFill>
            <a:ln w="19050">
              <a:solidFill>
                <a:schemeClr val="lt1"/>
              </a:solidFill>
            </a:ln>
            <a:effectLst/>
          </c:spPr>
          <c:invertIfNegative val="0"/>
          <c:cat>
            <c:strRef>
              <c:f>Lookups!$A$43</c:f>
              <c:strCache>
                <c:ptCount val="1"/>
                <c:pt idx="0">
                  <c:v>KPI 3</c:v>
                </c:pt>
              </c:strCache>
            </c:strRef>
          </c:cat>
          <c:val>
            <c:numRef>
              <c:f>Lookups!$C$43</c:f>
              <c:numCache>
                <c:formatCode>General</c:formatCode>
                <c:ptCount val="1"/>
                <c:pt idx="0">
                  <c:v>0</c:v>
                </c:pt>
              </c:numCache>
            </c:numRef>
          </c:val>
          <c:extLst>
            <c:ext xmlns:c16="http://schemas.microsoft.com/office/drawing/2014/chart" uri="{C3380CC4-5D6E-409C-BE32-E72D297353CC}">
              <c16:uniqueId val="{00000000-8AFB-493E-B49B-82F7106235CC}"/>
            </c:ext>
          </c:extLst>
        </c:ser>
        <c:ser>
          <c:idx val="1"/>
          <c:order val="1"/>
          <c:spPr>
            <a:solidFill>
              <a:srgbClr val="FF0000"/>
            </a:solidFill>
            <a:ln w="19050">
              <a:solidFill>
                <a:schemeClr val="lt1"/>
              </a:solidFill>
            </a:ln>
            <a:effectLst/>
          </c:spPr>
          <c:invertIfNegative val="0"/>
          <c:cat>
            <c:strRef>
              <c:f>Lookups!$A$43</c:f>
              <c:strCache>
                <c:ptCount val="1"/>
                <c:pt idx="0">
                  <c:v>KPI 3</c:v>
                </c:pt>
              </c:strCache>
            </c:strRef>
          </c:cat>
          <c:val>
            <c:numRef>
              <c:f>Lookups!$D$43</c:f>
              <c:numCache>
                <c:formatCode>General</c:formatCode>
                <c:ptCount val="1"/>
                <c:pt idx="0">
                  <c:v>0</c:v>
                </c:pt>
              </c:numCache>
            </c:numRef>
          </c:val>
          <c:extLst>
            <c:ext xmlns:c16="http://schemas.microsoft.com/office/drawing/2014/chart" uri="{C3380CC4-5D6E-409C-BE32-E72D297353CC}">
              <c16:uniqueId val="{00000001-8AFB-493E-B49B-82F7106235CC}"/>
            </c:ext>
          </c:extLst>
        </c:ser>
        <c:ser>
          <c:idx val="2"/>
          <c:order val="2"/>
          <c:spPr>
            <a:solidFill>
              <a:srgbClr val="7030A0"/>
            </a:solidFill>
            <a:ln w="19050">
              <a:solidFill>
                <a:schemeClr val="lt1"/>
              </a:solidFill>
            </a:ln>
            <a:effectLst/>
          </c:spPr>
          <c:invertIfNegative val="0"/>
          <c:cat>
            <c:strRef>
              <c:f>Lookups!$A$43</c:f>
              <c:strCache>
                <c:ptCount val="1"/>
                <c:pt idx="0">
                  <c:v>KPI 3</c:v>
                </c:pt>
              </c:strCache>
            </c:strRef>
          </c:cat>
          <c:val>
            <c:numRef>
              <c:f>Lookups!$E$43</c:f>
              <c:numCache>
                <c:formatCode>General</c:formatCode>
                <c:ptCount val="1"/>
                <c:pt idx="0">
                  <c:v>0</c:v>
                </c:pt>
              </c:numCache>
            </c:numRef>
          </c:val>
          <c:extLst>
            <c:ext xmlns:c16="http://schemas.microsoft.com/office/drawing/2014/chart" uri="{C3380CC4-5D6E-409C-BE32-E72D297353CC}">
              <c16:uniqueId val="{00000002-8AFB-493E-B49B-82F7106235CC}"/>
            </c:ext>
          </c:extLst>
        </c:ser>
        <c:dLbls>
          <c:showLegendKey val="0"/>
          <c:showVal val="0"/>
          <c:showCatName val="0"/>
          <c:showSerName val="0"/>
          <c:showPercent val="0"/>
          <c:showBubbleSize val="0"/>
        </c:dLbls>
        <c:gapWidth val="100"/>
        <c:overlap val="100"/>
        <c:axId val="761503240"/>
        <c:axId val="761501672"/>
      </c:barChart>
      <c:catAx>
        <c:axId val="761503240"/>
        <c:scaling>
          <c:orientation val="minMax"/>
        </c:scaling>
        <c:delete val="1"/>
        <c:axPos val="b"/>
        <c:numFmt formatCode="General" sourceLinked="1"/>
        <c:majorTickMark val="out"/>
        <c:minorTickMark val="none"/>
        <c:tickLblPos val="nextTo"/>
        <c:crossAx val="761501672"/>
        <c:crosses val="autoZero"/>
        <c:auto val="1"/>
        <c:lblAlgn val="ctr"/>
        <c:lblOffset val="100"/>
        <c:noMultiLvlLbl val="0"/>
      </c:catAx>
      <c:valAx>
        <c:axId val="761501672"/>
        <c:scaling>
          <c:orientation val="minMax"/>
        </c:scaling>
        <c:delete val="1"/>
        <c:axPos val="l"/>
        <c:numFmt formatCode="0%" sourceLinked="1"/>
        <c:majorTickMark val="out"/>
        <c:minorTickMark val="none"/>
        <c:tickLblPos val="nextTo"/>
        <c:crossAx val="7615032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994859639084972E-3"/>
          <c:y val="0.23306406675942518"/>
          <c:w val="0.99260051403609151"/>
          <c:h val="0.5338718664811497"/>
        </c:manualLayout>
      </c:layout>
      <c:barChart>
        <c:barDir val="col"/>
        <c:grouping val="percentStacked"/>
        <c:varyColors val="0"/>
        <c:ser>
          <c:idx val="0"/>
          <c:order val="0"/>
          <c:spPr>
            <a:solidFill>
              <a:srgbClr val="92D050"/>
            </a:solidFill>
            <a:ln w="19050">
              <a:solidFill>
                <a:schemeClr val="lt1"/>
              </a:solidFill>
            </a:ln>
            <a:effectLst/>
          </c:spPr>
          <c:invertIfNegative val="0"/>
          <c:cat>
            <c:strRef>
              <c:f>Lookups!$A$44</c:f>
              <c:strCache>
                <c:ptCount val="1"/>
                <c:pt idx="0">
                  <c:v>KPI 4</c:v>
                </c:pt>
              </c:strCache>
            </c:strRef>
          </c:cat>
          <c:val>
            <c:numRef>
              <c:f>Lookups!$C$44</c:f>
              <c:numCache>
                <c:formatCode>General</c:formatCode>
                <c:ptCount val="1"/>
                <c:pt idx="0">
                  <c:v>0</c:v>
                </c:pt>
              </c:numCache>
            </c:numRef>
          </c:val>
          <c:extLst>
            <c:ext xmlns:c16="http://schemas.microsoft.com/office/drawing/2014/chart" uri="{C3380CC4-5D6E-409C-BE32-E72D297353CC}">
              <c16:uniqueId val="{00000000-C95F-44EA-A2D4-EAF7A0EAA067}"/>
            </c:ext>
          </c:extLst>
        </c:ser>
        <c:ser>
          <c:idx val="1"/>
          <c:order val="1"/>
          <c:spPr>
            <a:solidFill>
              <a:srgbClr val="FF0000"/>
            </a:solidFill>
            <a:ln w="19050">
              <a:solidFill>
                <a:schemeClr val="lt1"/>
              </a:solidFill>
            </a:ln>
            <a:effectLst/>
          </c:spPr>
          <c:invertIfNegative val="0"/>
          <c:cat>
            <c:strRef>
              <c:f>Lookups!$A$44</c:f>
              <c:strCache>
                <c:ptCount val="1"/>
                <c:pt idx="0">
                  <c:v>KPI 4</c:v>
                </c:pt>
              </c:strCache>
            </c:strRef>
          </c:cat>
          <c:val>
            <c:numRef>
              <c:f>Lookups!$D$44</c:f>
              <c:numCache>
                <c:formatCode>General</c:formatCode>
                <c:ptCount val="1"/>
                <c:pt idx="0">
                  <c:v>0</c:v>
                </c:pt>
              </c:numCache>
            </c:numRef>
          </c:val>
          <c:extLst>
            <c:ext xmlns:c16="http://schemas.microsoft.com/office/drawing/2014/chart" uri="{C3380CC4-5D6E-409C-BE32-E72D297353CC}">
              <c16:uniqueId val="{00000001-C95F-44EA-A2D4-EAF7A0EAA067}"/>
            </c:ext>
          </c:extLst>
        </c:ser>
        <c:ser>
          <c:idx val="2"/>
          <c:order val="2"/>
          <c:spPr>
            <a:solidFill>
              <a:srgbClr val="7030A0"/>
            </a:solidFill>
            <a:ln w="19050">
              <a:solidFill>
                <a:schemeClr val="lt1"/>
              </a:solidFill>
            </a:ln>
            <a:effectLst/>
          </c:spPr>
          <c:invertIfNegative val="0"/>
          <c:cat>
            <c:strRef>
              <c:f>Lookups!$A$44</c:f>
              <c:strCache>
                <c:ptCount val="1"/>
                <c:pt idx="0">
                  <c:v>KPI 4</c:v>
                </c:pt>
              </c:strCache>
            </c:strRef>
          </c:cat>
          <c:val>
            <c:numRef>
              <c:f>Lookups!$E$44</c:f>
              <c:numCache>
                <c:formatCode>General</c:formatCode>
                <c:ptCount val="1"/>
                <c:pt idx="0">
                  <c:v>0</c:v>
                </c:pt>
              </c:numCache>
            </c:numRef>
          </c:val>
          <c:extLst>
            <c:ext xmlns:c16="http://schemas.microsoft.com/office/drawing/2014/chart" uri="{C3380CC4-5D6E-409C-BE32-E72D297353CC}">
              <c16:uniqueId val="{00000002-C95F-44EA-A2D4-EAF7A0EAA067}"/>
            </c:ext>
          </c:extLst>
        </c:ser>
        <c:dLbls>
          <c:showLegendKey val="0"/>
          <c:showVal val="0"/>
          <c:showCatName val="0"/>
          <c:showSerName val="0"/>
          <c:showPercent val="0"/>
          <c:showBubbleSize val="0"/>
        </c:dLbls>
        <c:gapWidth val="100"/>
        <c:overlap val="100"/>
        <c:axId val="761504416"/>
        <c:axId val="761504808"/>
      </c:barChart>
      <c:catAx>
        <c:axId val="761504416"/>
        <c:scaling>
          <c:orientation val="minMax"/>
        </c:scaling>
        <c:delete val="1"/>
        <c:axPos val="b"/>
        <c:numFmt formatCode="General" sourceLinked="1"/>
        <c:majorTickMark val="out"/>
        <c:minorTickMark val="none"/>
        <c:tickLblPos val="nextTo"/>
        <c:crossAx val="761504808"/>
        <c:crosses val="autoZero"/>
        <c:auto val="1"/>
        <c:lblAlgn val="ctr"/>
        <c:lblOffset val="100"/>
        <c:noMultiLvlLbl val="0"/>
      </c:catAx>
      <c:valAx>
        <c:axId val="761504808"/>
        <c:scaling>
          <c:orientation val="minMax"/>
        </c:scaling>
        <c:delete val="1"/>
        <c:axPos val="l"/>
        <c:numFmt formatCode="0%" sourceLinked="1"/>
        <c:majorTickMark val="out"/>
        <c:minorTickMark val="none"/>
        <c:tickLblPos val="nextTo"/>
        <c:crossAx val="7615044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994859639084972E-3"/>
          <c:y val="0.23306406675942518"/>
          <c:w val="0.99260051403609151"/>
          <c:h val="0.5338718664811497"/>
        </c:manualLayout>
      </c:layout>
      <c:barChart>
        <c:barDir val="col"/>
        <c:grouping val="percentStacked"/>
        <c:varyColors val="0"/>
        <c:ser>
          <c:idx val="0"/>
          <c:order val="0"/>
          <c:spPr>
            <a:solidFill>
              <a:srgbClr val="92D050"/>
            </a:solidFill>
            <a:ln w="19050">
              <a:solidFill>
                <a:schemeClr val="lt1"/>
              </a:solidFill>
            </a:ln>
            <a:effectLst/>
          </c:spPr>
          <c:invertIfNegative val="0"/>
          <c:cat>
            <c:strRef>
              <c:f>Lookups!$A$41</c:f>
              <c:strCache>
                <c:ptCount val="1"/>
                <c:pt idx="0">
                  <c:v>KPI 1</c:v>
                </c:pt>
              </c:strCache>
            </c:strRef>
          </c:cat>
          <c:val>
            <c:numRef>
              <c:f>Lookups!$C$41</c:f>
              <c:numCache>
                <c:formatCode>General</c:formatCode>
                <c:ptCount val="1"/>
                <c:pt idx="0">
                  <c:v>1</c:v>
                </c:pt>
              </c:numCache>
            </c:numRef>
          </c:val>
          <c:extLst>
            <c:ext xmlns:c16="http://schemas.microsoft.com/office/drawing/2014/chart" uri="{C3380CC4-5D6E-409C-BE32-E72D297353CC}">
              <c16:uniqueId val="{00000000-BBD1-4708-AA92-6A97559AC899}"/>
            </c:ext>
          </c:extLst>
        </c:ser>
        <c:ser>
          <c:idx val="1"/>
          <c:order val="1"/>
          <c:spPr>
            <a:solidFill>
              <a:srgbClr val="FF0000"/>
            </a:solidFill>
            <a:ln w="19050">
              <a:solidFill>
                <a:schemeClr val="lt1"/>
              </a:solidFill>
            </a:ln>
            <a:effectLst/>
          </c:spPr>
          <c:invertIfNegative val="0"/>
          <c:cat>
            <c:strRef>
              <c:f>Lookups!$A$41</c:f>
              <c:strCache>
                <c:ptCount val="1"/>
                <c:pt idx="0">
                  <c:v>KPI 1</c:v>
                </c:pt>
              </c:strCache>
            </c:strRef>
          </c:cat>
          <c:val>
            <c:numRef>
              <c:f>Lookups!$D$41</c:f>
              <c:numCache>
                <c:formatCode>General</c:formatCode>
                <c:ptCount val="1"/>
                <c:pt idx="0">
                  <c:v>0</c:v>
                </c:pt>
              </c:numCache>
            </c:numRef>
          </c:val>
          <c:extLst>
            <c:ext xmlns:c16="http://schemas.microsoft.com/office/drawing/2014/chart" uri="{C3380CC4-5D6E-409C-BE32-E72D297353CC}">
              <c16:uniqueId val="{00000001-BBD1-4708-AA92-6A97559AC899}"/>
            </c:ext>
          </c:extLst>
        </c:ser>
        <c:ser>
          <c:idx val="2"/>
          <c:order val="2"/>
          <c:spPr>
            <a:solidFill>
              <a:srgbClr val="7030A0"/>
            </a:solidFill>
            <a:ln w="19050">
              <a:solidFill>
                <a:schemeClr val="lt1"/>
              </a:solidFill>
            </a:ln>
            <a:effectLst/>
          </c:spPr>
          <c:invertIfNegative val="0"/>
          <c:cat>
            <c:strRef>
              <c:f>Lookups!$A$41</c:f>
              <c:strCache>
                <c:ptCount val="1"/>
                <c:pt idx="0">
                  <c:v>KPI 1</c:v>
                </c:pt>
              </c:strCache>
            </c:strRef>
          </c:cat>
          <c:val>
            <c:numRef>
              <c:f>Lookups!$E$41</c:f>
              <c:numCache>
                <c:formatCode>General</c:formatCode>
                <c:ptCount val="1"/>
                <c:pt idx="0">
                  <c:v>0</c:v>
                </c:pt>
              </c:numCache>
            </c:numRef>
          </c:val>
          <c:extLst>
            <c:ext xmlns:c16="http://schemas.microsoft.com/office/drawing/2014/chart" uri="{C3380CC4-5D6E-409C-BE32-E72D297353CC}">
              <c16:uniqueId val="{00000002-BBD1-4708-AA92-6A97559AC899}"/>
            </c:ext>
          </c:extLst>
        </c:ser>
        <c:dLbls>
          <c:showLegendKey val="0"/>
          <c:showVal val="0"/>
          <c:showCatName val="0"/>
          <c:showSerName val="0"/>
          <c:showPercent val="0"/>
          <c:showBubbleSize val="0"/>
        </c:dLbls>
        <c:gapWidth val="100"/>
        <c:overlap val="100"/>
        <c:axId val="761707784"/>
        <c:axId val="761709744"/>
      </c:barChart>
      <c:catAx>
        <c:axId val="761707784"/>
        <c:scaling>
          <c:orientation val="minMax"/>
        </c:scaling>
        <c:delete val="1"/>
        <c:axPos val="b"/>
        <c:numFmt formatCode="General" sourceLinked="1"/>
        <c:majorTickMark val="out"/>
        <c:minorTickMark val="none"/>
        <c:tickLblPos val="nextTo"/>
        <c:crossAx val="761709744"/>
        <c:crosses val="autoZero"/>
        <c:auto val="1"/>
        <c:lblAlgn val="ctr"/>
        <c:lblOffset val="100"/>
        <c:noMultiLvlLbl val="0"/>
      </c:catAx>
      <c:valAx>
        <c:axId val="761709744"/>
        <c:scaling>
          <c:orientation val="minMax"/>
        </c:scaling>
        <c:delete val="1"/>
        <c:axPos val="l"/>
        <c:numFmt formatCode="0%" sourceLinked="1"/>
        <c:majorTickMark val="out"/>
        <c:minorTickMark val="none"/>
        <c:tickLblPos val="nextTo"/>
        <c:crossAx val="7617077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FFCC00"/>
            </a:solidFill>
            <a:ln>
              <a:noFill/>
            </a:ln>
          </c:spPr>
          <c:dPt>
            <c:idx val="0"/>
            <c:bubble3D val="0"/>
            <c:spPr>
              <a:solidFill>
                <a:srgbClr val="FFCC00"/>
              </a:solidFill>
              <a:ln w="19050">
                <a:noFill/>
              </a:ln>
              <a:effectLst/>
            </c:spPr>
            <c:extLst>
              <c:ext xmlns:c16="http://schemas.microsoft.com/office/drawing/2014/chart" uri="{C3380CC4-5D6E-409C-BE32-E72D297353CC}">
                <c16:uniqueId val="{00000001-914E-4524-A8BB-EF79DCC470AC}"/>
              </c:ext>
            </c:extLst>
          </c:dPt>
          <c:val>
            <c:numRef>
              <c:f>Lookups!$C$2</c:f>
              <c:numCache>
                <c:formatCode>General</c:formatCode>
                <c:ptCount val="1"/>
                <c:pt idx="0">
                  <c:v>0</c:v>
                </c:pt>
              </c:numCache>
            </c:numRef>
          </c:val>
          <c:extLst>
            <c:ext xmlns:c16="http://schemas.microsoft.com/office/drawing/2014/chart" uri="{C3380CC4-5D6E-409C-BE32-E72D297353CC}">
              <c16:uniqueId val="{00000002-914E-4524-A8BB-EF79DCC470A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92D050"/>
            </a:solidFill>
            <a:ln>
              <a:noFill/>
            </a:ln>
          </c:spPr>
          <c:dPt>
            <c:idx val="0"/>
            <c:bubble3D val="0"/>
            <c:spPr>
              <a:solidFill>
                <a:srgbClr val="92D050"/>
              </a:solidFill>
              <a:ln w="19050">
                <a:noFill/>
              </a:ln>
              <a:effectLst/>
            </c:spPr>
            <c:extLst>
              <c:ext xmlns:c16="http://schemas.microsoft.com/office/drawing/2014/chart" uri="{C3380CC4-5D6E-409C-BE32-E72D297353CC}">
                <c16:uniqueId val="{00000001-4D60-4B90-9423-CF4115EF1BA3}"/>
              </c:ext>
            </c:extLst>
          </c:dPt>
          <c:val>
            <c:numRef>
              <c:f>Lookups!$D$3</c:f>
              <c:numCache>
                <c:formatCode>General</c:formatCode>
                <c:ptCount val="1"/>
                <c:pt idx="0">
                  <c:v>0</c:v>
                </c:pt>
              </c:numCache>
            </c:numRef>
          </c:val>
          <c:extLst>
            <c:ext xmlns:c16="http://schemas.microsoft.com/office/drawing/2014/chart" uri="{C3380CC4-5D6E-409C-BE32-E72D297353CC}">
              <c16:uniqueId val="{00000002-4D60-4B90-9423-CF4115EF1BA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spPr>
            <a:solidFill>
              <a:srgbClr val="FF0000"/>
            </a:solidFill>
            <a:ln>
              <a:noFill/>
            </a:ln>
          </c:spPr>
          <c:dPt>
            <c:idx val="0"/>
            <c:bubble3D val="0"/>
            <c:spPr>
              <a:solidFill>
                <a:srgbClr val="FF0000"/>
              </a:solidFill>
              <a:ln w="19050">
                <a:noFill/>
              </a:ln>
              <a:effectLst/>
            </c:spPr>
            <c:extLst>
              <c:ext xmlns:c16="http://schemas.microsoft.com/office/drawing/2014/chart" uri="{C3380CC4-5D6E-409C-BE32-E72D297353CC}">
                <c16:uniqueId val="{00000001-07D4-4299-A7AD-E445B3A7A27D}"/>
              </c:ext>
            </c:extLst>
          </c:dPt>
          <c:val>
            <c:numRef>
              <c:f>Lookups!$B$3</c:f>
              <c:numCache>
                <c:formatCode>General</c:formatCode>
                <c:ptCount val="1"/>
                <c:pt idx="0">
                  <c:v>0</c:v>
                </c:pt>
              </c:numCache>
            </c:numRef>
          </c:val>
          <c:extLst>
            <c:ext xmlns:c16="http://schemas.microsoft.com/office/drawing/2014/chart" uri="{C3380CC4-5D6E-409C-BE32-E72D297353CC}">
              <c16:uniqueId val="{00000002-07D4-4299-A7AD-E445B3A7A27D}"/>
            </c:ext>
          </c:extLst>
        </c:ser>
        <c:ser>
          <c:idx val="0"/>
          <c:order val="1"/>
          <c:dPt>
            <c:idx val="0"/>
            <c:bubble3D val="0"/>
            <c:spPr>
              <a:solidFill>
                <a:srgbClr val="FF0000"/>
              </a:solidFill>
              <a:ln w="19050">
                <a:noFill/>
              </a:ln>
              <a:effectLst/>
            </c:spPr>
            <c:extLst>
              <c:ext xmlns:c16="http://schemas.microsoft.com/office/drawing/2014/chart" uri="{C3380CC4-5D6E-409C-BE32-E72D297353CC}">
                <c16:uniqueId val="{00000004-07D4-4299-A7AD-E445B3A7A27D}"/>
              </c:ext>
            </c:extLst>
          </c:dPt>
          <c:val>
            <c:numRef>
              <c:f>Lookups!$B$2</c:f>
              <c:numCache>
                <c:formatCode>General</c:formatCode>
                <c:ptCount val="1"/>
                <c:pt idx="0">
                  <c:v>0</c:v>
                </c:pt>
              </c:numCache>
            </c:numRef>
          </c:val>
          <c:extLst>
            <c:ext xmlns:c16="http://schemas.microsoft.com/office/drawing/2014/chart" uri="{C3380CC4-5D6E-409C-BE32-E72D297353CC}">
              <c16:uniqueId val="{00000005-07D4-4299-A7AD-E445B3A7A27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FFCC00"/>
            </a:solidFill>
            <a:ln>
              <a:noFill/>
            </a:ln>
          </c:spPr>
          <c:dPt>
            <c:idx val="0"/>
            <c:bubble3D val="0"/>
            <c:spPr>
              <a:solidFill>
                <a:srgbClr val="FFCC00"/>
              </a:solidFill>
              <a:ln w="19050">
                <a:noFill/>
              </a:ln>
              <a:effectLst/>
            </c:spPr>
            <c:extLst>
              <c:ext xmlns:c16="http://schemas.microsoft.com/office/drawing/2014/chart" uri="{C3380CC4-5D6E-409C-BE32-E72D297353CC}">
                <c16:uniqueId val="{00000001-9F3E-48F4-A12F-9F293FA9C12C}"/>
              </c:ext>
            </c:extLst>
          </c:dPt>
          <c:val>
            <c:numRef>
              <c:f>Lookups!$C$3</c:f>
              <c:numCache>
                <c:formatCode>General</c:formatCode>
                <c:ptCount val="1"/>
                <c:pt idx="0">
                  <c:v>0</c:v>
                </c:pt>
              </c:numCache>
            </c:numRef>
          </c:val>
          <c:extLst>
            <c:ext xmlns:c16="http://schemas.microsoft.com/office/drawing/2014/chart" uri="{C3380CC4-5D6E-409C-BE32-E72D297353CC}">
              <c16:uniqueId val="{00000002-9F3E-48F4-A12F-9F293FA9C12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92D050"/>
            </a:solidFill>
            <a:ln>
              <a:noFill/>
            </a:ln>
          </c:spPr>
          <c:dPt>
            <c:idx val="0"/>
            <c:bubble3D val="0"/>
            <c:spPr>
              <a:solidFill>
                <a:srgbClr val="92D050"/>
              </a:solidFill>
              <a:ln w="19050">
                <a:noFill/>
              </a:ln>
              <a:effectLst/>
            </c:spPr>
            <c:extLst>
              <c:ext xmlns:c16="http://schemas.microsoft.com/office/drawing/2014/chart" uri="{C3380CC4-5D6E-409C-BE32-E72D297353CC}">
                <c16:uniqueId val="{00000001-FB54-406D-B417-A6DA24D03CE3}"/>
              </c:ext>
            </c:extLst>
          </c:dPt>
          <c:val>
            <c:numRef>
              <c:f>Lookups!$D$4</c:f>
              <c:numCache>
                <c:formatCode>General</c:formatCode>
                <c:ptCount val="1"/>
                <c:pt idx="0">
                  <c:v>0</c:v>
                </c:pt>
              </c:numCache>
            </c:numRef>
          </c:val>
          <c:extLst>
            <c:ext xmlns:c16="http://schemas.microsoft.com/office/drawing/2014/chart" uri="{C3380CC4-5D6E-409C-BE32-E72D297353CC}">
              <c16:uniqueId val="{00000002-FB54-406D-B417-A6DA24D03CE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spPr>
            <a:solidFill>
              <a:srgbClr val="FF0000"/>
            </a:solidFill>
            <a:ln>
              <a:noFill/>
            </a:ln>
          </c:spPr>
          <c:dPt>
            <c:idx val="0"/>
            <c:bubble3D val="0"/>
            <c:spPr>
              <a:solidFill>
                <a:srgbClr val="FF0000"/>
              </a:solidFill>
              <a:ln w="19050">
                <a:noFill/>
              </a:ln>
              <a:effectLst/>
            </c:spPr>
            <c:extLst>
              <c:ext xmlns:c16="http://schemas.microsoft.com/office/drawing/2014/chart" uri="{C3380CC4-5D6E-409C-BE32-E72D297353CC}">
                <c16:uniqueId val="{00000001-290C-4DF7-9C8A-850EBA7C4B40}"/>
              </c:ext>
            </c:extLst>
          </c:dPt>
          <c:val>
            <c:numRef>
              <c:f>Lookups!$B$4</c:f>
              <c:numCache>
                <c:formatCode>General</c:formatCode>
                <c:ptCount val="1"/>
                <c:pt idx="0">
                  <c:v>0</c:v>
                </c:pt>
              </c:numCache>
            </c:numRef>
          </c:val>
          <c:extLst>
            <c:ext xmlns:c16="http://schemas.microsoft.com/office/drawing/2014/chart" uri="{C3380CC4-5D6E-409C-BE32-E72D297353CC}">
              <c16:uniqueId val="{00000002-290C-4DF7-9C8A-850EBA7C4B40}"/>
            </c:ext>
          </c:extLst>
        </c:ser>
        <c:ser>
          <c:idx val="0"/>
          <c:order val="1"/>
          <c:dPt>
            <c:idx val="0"/>
            <c:bubble3D val="0"/>
            <c:spPr>
              <a:solidFill>
                <a:srgbClr val="FF0000"/>
              </a:solidFill>
              <a:ln w="19050">
                <a:noFill/>
              </a:ln>
              <a:effectLst/>
            </c:spPr>
            <c:extLst>
              <c:ext xmlns:c16="http://schemas.microsoft.com/office/drawing/2014/chart" uri="{C3380CC4-5D6E-409C-BE32-E72D297353CC}">
                <c16:uniqueId val="{00000004-290C-4DF7-9C8A-850EBA7C4B40}"/>
              </c:ext>
            </c:extLst>
          </c:dPt>
          <c:val>
            <c:numRef>
              <c:f>Lookups!$B$2</c:f>
              <c:numCache>
                <c:formatCode>General</c:formatCode>
                <c:ptCount val="1"/>
                <c:pt idx="0">
                  <c:v>0</c:v>
                </c:pt>
              </c:numCache>
            </c:numRef>
          </c:val>
          <c:extLst>
            <c:ext xmlns:c16="http://schemas.microsoft.com/office/drawing/2014/chart" uri="{C3380CC4-5D6E-409C-BE32-E72D297353CC}">
              <c16:uniqueId val="{00000005-290C-4DF7-9C8A-850EBA7C4B4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FFCC00"/>
            </a:solidFill>
            <a:ln>
              <a:noFill/>
            </a:ln>
          </c:spPr>
          <c:dPt>
            <c:idx val="0"/>
            <c:bubble3D val="0"/>
            <c:spPr>
              <a:solidFill>
                <a:srgbClr val="FFCC00"/>
              </a:solidFill>
              <a:ln w="19050">
                <a:noFill/>
              </a:ln>
              <a:effectLst/>
            </c:spPr>
            <c:extLst>
              <c:ext xmlns:c16="http://schemas.microsoft.com/office/drawing/2014/chart" uri="{C3380CC4-5D6E-409C-BE32-E72D297353CC}">
                <c16:uniqueId val="{00000001-DCA7-45D9-A91B-7DA1E808E46B}"/>
              </c:ext>
            </c:extLst>
          </c:dPt>
          <c:val>
            <c:numRef>
              <c:f>Lookups!$C$4</c:f>
              <c:numCache>
                <c:formatCode>General</c:formatCode>
                <c:ptCount val="1"/>
                <c:pt idx="0">
                  <c:v>0</c:v>
                </c:pt>
              </c:numCache>
            </c:numRef>
          </c:val>
          <c:extLst>
            <c:ext xmlns:c16="http://schemas.microsoft.com/office/drawing/2014/chart" uri="{C3380CC4-5D6E-409C-BE32-E72D297353CC}">
              <c16:uniqueId val="{00000002-DCA7-45D9-A91B-7DA1E808E46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5.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4.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8.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image" Target="../media/image1.png"/><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7.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6.xml"/><Relationship Id="rId30"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39</xdr:row>
      <xdr:rowOff>0</xdr:rowOff>
    </xdr:from>
    <xdr:to>
      <xdr:col>21</xdr:col>
      <xdr:colOff>9525</xdr:colOff>
      <xdr:row>43</xdr:row>
      <xdr:rowOff>13855</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0" y="8151628"/>
          <a:ext cx="11166327" cy="752227"/>
        </a:xfrm>
        <a:prstGeom prst="rect">
          <a:avLst/>
        </a:prstGeom>
        <a:solidFill>
          <a:srgbClr val="002F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295534</xdr:colOff>
      <xdr:row>39</xdr:row>
      <xdr:rowOff>49293</xdr:rowOff>
    </xdr:from>
    <xdr:to>
      <xdr:col>17</xdr:col>
      <xdr:colOff>584511</xdr:colOff>
      <xdr:row>41</xdr:row>
      <xdr:rowOff>24690</xdr:rowOff>
    </xdr:to>
    <xdr:grpSp>
      <xdr:nvGrpSpPr>
        <xdr:cNvPr id="31" name="Group 30">
          <a:extLst>
            <a:ext uri="{FF2B5EF4-FFF2-40B4-BE49-F238E27FC236}">
              <a16:creationId xmlns:a16="http://schemas.microsoft.com/office/drawing/2014/main" id="{00000000-0008-0000-0400-00001F000000}"/>
            </a:ext>
          </a:extLst>
        </xdr:cNvPr>
        <xdr:cNvGrpSpPr/>
      </xdr:nvGrpSpPr>
      <xdr:grpSpPr>
        <a:xfrm>
          <a:off x="2062951" y="8209043"/>
          <a:ext cx="7305727" cy="356397"/>
          <a:chOff x="969817" y="8015123"/>
          <a:chExt cx="7360575" cy="335895"/>
        </a:xfrm>
      </xdr:grpSpPr>
      <xdr:sp macro="" textlink="">
        <xdr:nvSpPr>
          <xdr:cNvPr id="15" name="TextBox 66">
            <a:extLst>
              <a:ext uri="{FF2B5EF4-FFF2-40B4-BE49-F238E27FC236}">
                <a16:creationId xmlns:a16="http://schemas.microsoft.com/office/drawing/2014/main" id="{00000000-0008-0000-0400-00000F000000}"/>
              </a:ext>
            </a:extLst>
          </xdr:cNvPr>
          <xdr:cNvSpPr txBox="1"/>
        </xdr:nvSpPr>
        <xdr:spPr>
          <a:xfrm>
            <a:off x="5541922" y="8019052"/>
            <a:ext cx="1344122" cy="320975"/>
          </a:xfrm>
          <a:prstGeom prst="rect">
            <a:avLst/>
          </a:prstGeom>
          <a:noFill/>
        </xdr:spPr>
        <xdr:txBody>
          <a:bodyPr wrap="square" lIns="91381" tIns="45691" rIns="91381" bIns="45691">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defRPr/>
            </a:pPr>
            <a:r>
              <a:rPr lang="en-US" sz="1500" b="0">
                <a:solidFill>
                  <a:schemeClr val="bg1"/>
                </a:solidFill>
                <a:latin typeface="+mn-lt"/>
                <a:cs typeface="Arial" panose="020B0604020202020204" pitchFamily="34" charset="0"/>
              </a:rPr>
              <a:t>Off Track</a:t>
            </a:r>
          </a:p>
        </xdr:txBody>
      </xdr:sp>
      <xdr:sp macro="" textlink="">
        <xdr:nvSpPr>
          <xdr:cNvPr id="16" name="TextBox 68">
            <a:extLst>
              <a:ext uri="{FF2B5EF4-FFF2-40B4-BE49-F238E27FC236}">
                <a16:creationId xmlns:a16="http://schemas.microsoft.com/office/drawing/2014/main" id="{00000000-0008-0000-0400-000010000000}"/>
              </a:ext>
            </a:extLst>
          </xdr:cNvPr>
          <xdr:cNvSpPr txBox="1"/>
        </xdr:nvSpPr>
        <xdr:spPr>
          <a:xfrm>
            <a:off x="969817" y="8015123"/>
            <a:ext cx="1169555" cy="320975"/>
          </a:xfrm>
          <a:prstGeom prst="rect">
            <a:avLst/>
          </a:prstGeom>
          <a:noFill/>
        </xdr:spPr>
        <xdr:txBody>
          <a:bodyPr wrap="square" lIns="91381" tIns="45691" rIns="91381" bIns="45691">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n-US" sz="1500" b="0">
                <a:solidFill>
                  <a:schemeClr val="bg1"/>
                </a:solidFill>
                <a:latin typeface="+mn-lt"/>
                <a:cs typeface="Arial" panose="020B0604020202020204" pitchFamily="34" charset="0"/>
              </a:rPr>
              <a:t>Status:</a:t>
            </a:r>
          </a:p>
        </xdr:txBody>
      </xdr:sp>
      <xdr:sp macro="" textlink="">
        <xdr:nvSpPr>
          <xdr:cNvPr id="17" name="Rectangle 16">
            <a:extLst>
              <a:ext uri="{FF2B5EF4-FFF2-40B4-BE49-F238E27FC236}">
                <a16:creationId xmlns:a16="http://schemas.microsoft.com/office/drawing/2014/main" id="{00000000-0008-0000-0400-000011000000}"/>
              </a:ext>
            </a:extLst>
          </xdr:cNvPr>
          <xdr:cNvSpPr>
            <a:spLocks noChangeAspect="1"/>
          </xdr:cNvSpPr>
        </xdr:nvSpPr>
        <xdr:spPr>
          <a:xfrm>
            <a:off x="3246070" y="8062004"/>
            <a:ext cx="228600" cy="171451"/>
          </a:xfrm>
          <a:prstGeom prst="rect">
            <a:avLst/>
          </a:prstGeom>
          <a:solidFill>
            <a:srgbClr val="92D050"/>
          </a:solidFill>
          <a:ln w="317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381" tIns="45691" rIns="91381" bIns="45691"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endParaRPr lang="en-US" sz="1500" b="0">
              <a:solidFill>
                <a:schemeClr val="bg1"/>
              </a:solidFill>
              <a:latin typeface="+mn-lt"/>
              <a:cs typeface="Arial" panose="020B0604020202020204" pitchFamily="34" charset="0"/>
            </a:endParaRPr>
          </a:p>
        </xdr:txBody>
      </xdr:sp>
      <xdr:sp macro="" textlink="">
        <xdr:nvSpPr>
          <xdr:cNvPr id="18" name="TextBox 71">
            <a:extLst>
              <a:ext uri="{FF2B5EF4-FFF2-40B4-BE49-F238E27FC236}">
                <a16:creationId xmlns:a16="http://schemas.microsoft.com/office/drawing/2014/main" id="{00000000-0008-0000-0400-000012000000}"/>
              </a:ext>
            </a:extLst>
          </xdr:cNvPr>
          <xdr:cNvSpPr txBox="1"/>
        </xdr:nvSpPr>
        <xdr:spPr>
          <a:xfrm>
            <a:off x="3443858" y="8021784"/>
            <a:ext cx="1148363" cy="320975"/>
          </a:xfrm>
          <a:prstGeom prst="rect">
            <a:avLst/>
          </a:prstGeom>
          <a:noFill/>
        </xdr:spPr>
        <xdr:txBody>
          <a:bodyPr wrap="square" lIns="91381" tIns="45691" rIns="91381" bIns="45691">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defRPr/>
            </a:pPr>
            <a:r>
              <a:rPr lang="en-US" sz="1500" b="0">
                <a:solidFill>
                  <a:schemeClr val="bg1"/>
                </a:solidFill>
                <a:latin typeface="+mn-lt"/>
                <a:cs typeface="Arial" panose="020B0604020202020204" pitchFamily="34" charset="0"/>
              </a:rPr>
              <a:t>On Track </a:t>
            </a:r>
          </a:p>
        </xdr:txBody>
      </xdr:sp>
      <xdr:sp macro="" textlink="">
        <xdr:nvSpPr>
          <xdr:cNvPr id="19" name="Rectangle 18">
            <a:extLst>
              <a:ext uri="{FF2B5EF4-FFF2-40B4-BE49-F238E27FC236}">
                <a16:creationId xmlns:a16="http://schemas.microsoft.com/office/drawing/2014/main" id="{00000000-0008-0000-0400-000013000000}"/>
              </a:ext>
            </a:extLst>
          </xdr:cNvPr>
          <xdr:cNvSpPr>
            <a:spLocks noChangeAspect="1"/>
          </xdr:cNvSpPr>
        </xdr:nvSpPr>
        <xdr:spPr>
          <a:xfrm>
            <a:off x="4360418" y="8075859"/>
            <a:ext cx="228600" cy="171451"/>
          </a:xfrm>
          <a:prstGeom prst="rect">
            <a:avLst/>
          </a:prstGeom>
          <a:solidFill>
            <a:srgbClr val="FFCC00"/>
          </a:solidFill>
          <a:ln w="317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381" tIns="45691" rIns="91381" bIns="45691"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endParaRPr lang="en-US" sz="1500" b="0">
              <a:solidFill>
                <a:schemeClr val="bg1"/>
              </a:solidFill>
              <a:latin typeface="+mn-lt"/>
              <a:cs typeface="Arial" panose="020B0604020202020204" pitchFamily="34" charset="0"/>
            </a:endParaRPr>
          </a:p>
        </xdr:txBody>
      </xdr:sp>
      <xdr:sp macro="" textlink="">
        <xdr:nvSpPr>
          <xdr:cNvPr id="20" name="TextBox 73">
            <a:extLst>
              <a:ext uri="{FF2B5EF4-FFF2-40B4-BE49-F238E27FC236}">
                <a16:creationId xmlns:a16="http://schemas.microsoft.com/office/drawing/2014/main" id="{00000000-0008-0000-0400-000014000000}"/>
              </a:ext>
            </a:extLst>
          </xdr:cNvPr>
          <xdr:cNvSpPr txBox="1"/>
        </xdr:nvSpPr>
        <xdr:spPr>
          <a:xfrm>
            <a:off x="4584537" y="8020675"/>
            <a:ext cx="793359" cy="320975"/>
          </a:xfrm>
          <a:prstGeom prst="rect">
            <a:avLst/>
          </a:prstGeom>
          <a:noFill/>
        </xdr:spPr>
        <xdr:txBody>
          <a:bodyPr wrap="square" lIns="91381" tIns="45691" rIns="91381" bIns="45691">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defRPr/>
            </a:pPr>
            <a:r>
              <a:rPr lang="en-US" sz="1500" b="0">
                <a:solidFill>
                  <a:schemeClr val="bg1"/>
                </a:solidFill>
                <a:latin typeface="+mn-lt"/>
                <a:cs typeface="Arial" panose="020B0604020202020204" pitchFamily="34" charset="0"/>
              </a:rPr>
              <a:t>At Risk</a:t>
            </a:r>
          </a:p>
        </xdr:txBody>
      </xdr:sp>
      <xdr:sp macro="" textlink="">
        <xdr:nvSpPr>
          <xdr:cNvPr id="21" name="Rectangle 20">
            <a:extLst>
              <a:ext uri="{FF2B5EF4-FFF2-40B4-BE49-F238E27FC236}">
                <a16:creationId xmlns:a16="http://schemas.microsoft.com/office/drawing/2014/main" id="{00000000-0008-0000-0400-000015000000}"/>
              </a:ext>
            </a:extLst>
          </xdr:cNvPr>
          <xdr:cNvSpPr>
            <a:spLocks noChangeAspect="1"/>
          </xdr:cNvSpPr>
        </xdr:nvSpPr>
        <xdr:spPr>
          <a:xfrm>
            <a:off x="5345188" y="8073784"/>
            <a:ext cx="228600" cy="171451"/>
          </a:xfrm>
          <a:prstGeom prst="rect">
            <a:avLst/>
          </a:prstGeom>
          <a:solidFill>
            <a:srgbClr val="FF0000"/>
          </a:solidFill>
          <a:ln w="317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381" tIns="45691" rIns="91381" bIns="45691"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endParaRPr lang="en-US" sz="1500" b="0">
              <a:solidFill>
                <a:schemeClr val="bg1"/>
              </a:solidFill>
              <a:latin typeface="+mn-lt"/>
              <a:cs typeface="Arial" panose="020B0604020202020204" pitchFamily="34" charset="0"/>
            </a:endParaRPr>
          </a:p>
        </xdr:txBody>
      </xdr:sp>
      <xdr:sp macro="" textlink="">
        <xdr:nvSpPr>
          <xdr:cNvPr id="22" name="Rectangle 21">
            <a:extLst>
              <a:ext uri="{FF2B5EF4-FFF2-40B4-BE49-F238E27FC236}">
                <a16:creationId xmlns:a16="http://schemas.microsoft.com/office/drawing/2014/main" id="{00000000-0008-0000-0400-000016000000}"/>
              </a:ext>
            </a:extLst>
          </xdr:cNvPr>
          <xdr:cNvSpPr>
            <a:spLocks noChangeAspect="1"/>
          </xdr:cNvSpPr>
        </xdr:nvSpPr>
        <xdr:spPr>
          <a:xfrm>
            <a:off x="6422459" y="8074919"/>
            <a:ext cx="228600" cy="171451"/>
          </a:xfrm>
          <a:prstGeom prst="rect">
            <a:avLst/>
          </a:prstGeom>
          <a:solidFill>
            <a:srgbClr val="7030A0"/>
          </a:solidFill>
          <a:ln w="317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381" tIns="45691" rIns="91381" bIns="45691"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endParaRPr lang="en-US" sz="1500" b="0">
              <a:solidFill>
                <a:schemeClr val="bg1"/>
              </a:solidFill>
              <a:latin typeface="+mn-lt"/>
              <a:cs typeface="Arial" panose="020B0604020202020204" pitchFamily="34" charset="0"/>
            </a:endParaRPr>
          </a:p>
        </xdr:txBody>
      </xdr:sp>
      <xdr:sp macro="" textlink="">
        <xdr:nvSpPr>
          <xdr:cNvPr id="23" name="Rectangle 22">
            <a:extLst>
              <a:ext uri="{FF2B5EF4-FFF2-40B4-BE49-F238E27FC236}">
                <a16:creationId xmlns:a16="http://schemas.microsoft.com/office/drawing/2014/main" id="{00000000-0008-0000-0400-000017000000}"/>
              </a:ext>
            </a:extLst>
          </xdr:cNvPr>
          <xdr:cNvSpPr>
            <a:spLocks noChangeAspect="1"/>
          </xdr:cNvSpPr>
        </xdr:nvSpPr>
        <xdr:spPr>
          <a:xfrm>
            <a:off x="1955066" y="8061243"/>
            <a:ext cx="228600" cy="171451"/>
          </a:xfrm>
          <a:prstGeom prst="rect">
            <a:avLst/>
          </a:prstGeom>
          <a:solidFill>
            <a:schemeClr val="bg1">
              <a:lumMod val="75000"/>
            </a:schemeClr>
          </a:solidFill>
          <a:ln w="317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381" tIns="45691" rIns="91381" bIns="45691"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endParaRPr lang="en-US" sz="1500" b="0">
              <a:solidFill>
                <a:schemeClr val="bg1"/>
              </a:solidFill>
              <a:latin typeface="+mn-lt"/>
              <a:cs typeface="Arial" panose="020B0604020202020204" pitchFamily="34" charset="0"/>
            </a:endParaRPr>
          </a:p>
        </xdr:txBody>
      </xdr:sp>
      <xdr:sp macro="" textlink="">
        <xdr:nvSpPr>
          <xdr:cNvPr id="24" name="TextBox 78">
            <a:extLst>
              <a:ext uri="{FF2B5EF4-FFF2-40B4-BE49-F238E27FC236}">
                <a16:creationId xmlns:a16="http://schemas.microsoft.com/office/drawing/2014/main" id="{00000000-0008-0000-0400-000018000000}"/>
              </a:ext>
            </a:extLst>
          </xdr:cNvPr>
          <xdr:cNvSpPr txBox="1"/>
        </xdr:nvSpPr>
        <xdr:spPr>
          <a:xfrm>
            <a:off x="2178927" y="8021249"/>
            <a:ext cx="1353982" cy="320975"/>
          </a:xfrm>
          <a:prstGeom prst="rect">
            <a:avLst/>
          </a:prstGeom>
          <a:noFill/>
        </xdr:spPr>
        <xdr:txBody>
          <a:bodyPr wrap="square" lIns="91381" tIns="45691" rIns="91381" bIns="45691">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defRPr/>
            </a:pPr>
            <a:r>
              <a:rPr lang="en-US" sz="1500" b="0">
                <a:solidFill>
                  <a:schemeClr val="bg1"/>
                </a:solidFill>
                <a:latin typeface="+mn-lt"/>
                <a:cs typeface="Arial" panose="020B0604020202020204" pitchFamily="34" charset="0"/>
              </a:rPr>
              <a:t>Not Started </a:t>
            </a:r>
          </a:p>
        </xdr:txBody>
      </xdr:sp>
      <xdr:sp macro="" textlink="">
        <xdr:nvSpPr>
          <xdr:cNvPr id="25" name="TextBox 75">
            <a:extLst>
              <a:ext uri="{FF2B5EF4-FFF2-40B4-BE49-F238E27FC236}">
                <a16:creationId xmlns:a16="http://schemas.microsoft.com/office/drawing/2014/main" id="{00000000-0008-0000-0400-000019000000}"/>
              </a:ext>
            </a:extLst>
          </xdr:cNvPr>
          <xdr:cNvSpPr txBox="1"/>
        </xdr:nvSpPr>
        <xdr:spPr>
          <a:xfrm>
            <a:off x="6628592" y="8030043"/>
            <a:ext cx="1701800" cy="320975"/>
          </a:xfrm>
          <a:prstGeom prst="rect">
            <a:avLst/>
          </a:prstGeom>
          <a:noFill/>
        </xdr:spPr>
        <xdr:txBody>
          <a:bodyPr wrap="square" lIns="91381" tIns="45691" rIns="91381" bIns="45691">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defRPr/>
            </a:pPr>
            <a:r>
              <a:rPr lang="en-US" sz="1500" b="0">
                <a:solidFill>
                  <a:prstClr val="white"/>
                </a:solidFill>
                <a:latin typeface="+mn-lt"/>
                <a:cs typeface="Arial" panose="020B0604020202020204" pitchFamily="34" charset="0"/>
              </a:rPr>
              <a:t>Complete</a:t>
            </a:r>
          </a:p>
        </xdr:txBody>
      </xdr:sp>
    </xdr:grpSp>
    <xdr:clientData/>
  </xdr:twoCellAnchor>
  <xdr:twoCellAnchor>
    <xdr:from>
      <xdr:col>1</xdr:col>
      <xdr:colOff>69669</xdr:colOff>
      <xdr:row>13</xdr:row>
      <xdr:rowOff>100149</xdr:rowOff>
    </xdr:from>
    <xdr:to>
      <xdr:col>1</xdr:col>
      <xdr:colOff>814252</xdr:colOff>
      <xdr:row>15</xdr:row>
      <xdr:rowOff>69669</xdr:rowOff>
    </xdr:to>
    <xdr:sp macro="" textlink="">
      <xdr:nvSpPr>
        <xdr:cNvPr id="30" name="Rounded Rectangle 29">
          <a:extLst>
            <a:ext uri="{FF2B5EF4-FFF2-40B4-BE49-F238E27FC236}">
              <a16:creationId xmlns:a16="http://schemas.microsoft.com/office/drawing/2014/main" id="{00000000-0008-0000-0400-00001E000000}"/>
            </a:ext>
          </a:extLst>
        </xdr:cNvPr>
        <xdr:cNvSpPr/>
      </xdr:nvSpPr>
      <xdr:spPr>
        <a:xfrm>
          <a:off x="182880" y="2251166"/>
          <a:ext cx="744583" cy="335280"/>
        </a:xfrm>
        <a:prstGeom prst="roundRect">
          <a:avLst>
            <a:gd name="adj" fmla="val 50000"/>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64170</xdr:colOff>
      <xdr:row>13</xdr:row>
      <xdr:rowOff>8022</xdr:rowOff>
    </xdr:from>
    <xdr:to>
      <xdr:col>2</xdr:col>
      <xdr:colOff>56946</xdr:colOff>
      <xdr:row>15</xdr:row>
      <xdr:rowOff>160423</xdr:rowOff>
    </xdr:to>
    <xdr:grpSp>
      <xdr:nvGrpSpPr>
        <xdr:cNvPr id="44" name="Group 43">
          <a:extLst>
            <a:ext uri="{FF2B5EF4-FFF2-40B4-BE49-F238E27FC236}">
              <a16:creationId xmlns:a16="http://schemas.microsoft.com/office/drawing/2014/main" id="{00000000-0008-0000-0400-00002C000000}"/>
            </a:ext>
          </a:extLst>
        </xdr:cNvPr>
        <xdr:cNvGrpSpPr/>
      </xdr:nvGrpSpPr>
      <xdr:grpSpPr>
        <a:xfrm>
          <a:off x="54645" y="2135272"/>
          <a:ext cx="912468" cy="491068"/>
          <a:chOff x="994611" y="2727158"/>
          <a:chExt cx="987387" cy="521370"/>
        </a:xfrm>
      </xdr:grpSpPr>
      <xdr:graphicFrame macro="">
        <xdr:nvGraphicFramePr>
          <xdr:cNvPr id="36" name="Chart 35">
            <a:extLst>
              <a:ext uri="{FF2B5EF4-FFF2-40B4-BE49-F238E27FC236}">
                <a16:creationId xmlns:a16="http://schemas.microsoft.com/office/drawing/2014/main" id="{00000000-0008-0000-0400-000024000000}"/>
              </a:ext>
            </a:extLst>
          </xdr:cNvPr>
          <xdr:cNvGraphicFramePr>
            <a:graphicFrameLocks/>
          </xdr:cNvGraphicFramePr>
        </xdr:nvGraphicFramePr>
        <xdr:xfrm>
          <a:off x="1445207" y="2730028"/>
          <a:ext cx="536791" cy="5185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7" name="Chart 36">
            <a:extLst>
              <a:ext uri="{FF2B5EF4-FFF2-40B4-BE49-F238E27FC236}">
                <a16:creationId xmlns:a16="http://schemas.microsoft.com/office/drawing/2014/main" id="{00000000-0008-0000-0400-000025000000}"/>
              </a:ext>
            </a:extLst>
          </xdr:cNvPr>
          <xdr:cNvGraphicFramePr>
            <a:graphicFrameLocks/>
          </xdr:cNvGraphicFramePr>
        </xdr:nvGraphicFramePr>
        <xdr:xfrm>
          <a:off x="994611" y="2727158"/>
          <a:ext cx="536790" cy="5185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8" name="Chart 37">
            <a:extLst>
              <a:ext uri="{FF2B5EF4-FFF2-40B4-BE49-F238E27FC236}">
                <a16:creationId xmlns:a16="http://schemas.microsoft.com/office/drawing/2014/main" id="{00000000-0008-0000-0400-000026000000}"/>
              </a:ext>
            </a:extLst>
          </xdr:cNvPr>
          <xdr:cNvGraphicFramePr>
            <a:graphicFrameLocks/>
          </xdr:cNvGraphicFramePr>
        </xdr:nvGraphicFramePr>
        <xdr:xfrm>
          <a:off x="1225215" y="2727158"/>
          <a:ext cx="534785" cy="5185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2</xdr:col>
      <xdr:colOff>64168</xdr:colOff>
      <xdr:row>13</xdr:row>
      <xdr:rowOff>104273</xdr:rowOff>
    </xdr:from>
    <xdr:to>
      <xdr:col>2</xdr:col>
      <xdr:colOff>808751</xdr:colOff>
      <xdr:row>15</xdr:row>
      <xdr:rowOff>73793</xdr:rowOff>
    </xdr:to>
    <xdr:sp macro="" textlink="">
      <xdr:nvSpPr>
        <xdr:cNvPr id="39" name="Rounded Rectangle 38">
          <a:extLst>
            <a:ext uri="{FF2B5EF4-FFF2-40B4-BE49-F238E27FC236}">
              <a16:creationId xmlns:a16="http://schemas.microsoft.com/office/drawing/2014/main" id="{00000000-0008-0000-0400-000027000000}"/>
            </a:ext>
          </a:extLst>
        </xdr:cNvPr>
        <xdr:cNvSpPr/>
      </xdr:nvSpPr>
      <xdr:spPr>
        <a:xfrm>
          <a:off x="1058779" y="2269957"/>
          <a:ext cx="744583" cy="338489"/>
        </a:xfrm>
        <a:prstGeom prst="roundRect">
          <a:avLst>
            <a:gd name="adj" fmla="val 50000"/>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64168</xdr:colOff>
      <xdr:row>13</xdr:row>
      <xdr:rowOff>104273</xdr:rowOff>
    </xdr:from>
    <xdr:to>
      <xdr:col>3</xdr:col>
      <xdr:colOff>808751</xdr:colOff>
      <xdr:row>15</xdr:row>
      <xdr:rowOff>73793</xdr:rowOff>
    </xdr:to>
    <xdr:sp macro="" textlink="">
      <xdr:nvSpPr>
        <xdr:cNvPr id="40" name="Rounded Rectangle 39">
          <a:extLst>
            <a:ext uri="{FF2B5EF4-FFF2-40B4-BE49-F238E27FC236}">
              <a16:creationId xmlns:a16="http://schemas.microsoft.com/office/drawing/2014/main" id="{00000000-0008-0000-0400-000028000000}"/>
            </a:ext>
          </a:extLst>
        </xdr:cNvPr>
        <xdr:cNvSpPr/>
      </xdr:nvSpPr>
      <xdr:spPr>
        <a:xfrm>
          <a:off x="1937084" y="2269957"/>
          <a:ext cx="744583" cy="338489"/>
        </a:xfrm>
        <a:prstGeom prst="roundRect">
          <a:avLst>
            <a:gd name="adj" fmla="val 50000"/>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64169</xdr:colOff>
      <xdr:row>13</xdr:row>
      <xdr:rowOff>108283</xdr:rowOff>
    </xdr:from>
    <xdr:to>
      <xdr:col>4</xdr:col>
      <xdr:colOff>808752</xdr:colOff>
      <xdr:row>15</xdr:row>
      <xdr:rowOff>77803</xdr:rowOff>
    </xdr:to>
    <xdr:sp macro="" textlink="">
      <xdr:nvSpPr>
        <xdr:cNvPr id="41" name="Rounded Rectangle 40">
          <a:extLst>
            <a:ext uri="{FF2B5EF4-FFF2-40B4-BE49-F238E27FC236}">
              <a16:creationId xmlns:a16="http://schemas.microsoft.com/office/drawing/2014/main" id="{00000000-0008-0000-0400-000029000000}"/>
            </a:ext>
          </a:extLst>
        </xdr:cNvPr>
        <xdr:cNvSpPr/>
      </xdr:nvSpPr>
      <xdr:spPr>
        <a:xfrm>
          <a:off x="2815390" y="2273967"/>
          <a:ext cx="744583" cy="338489"/>
        </a:xfrm>
        <a:prstGeom prst="roundRect">
          <a:avLst>
            <a:gd name="adj" fmla="val 50000"/>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72191</xdr:colOff>
      <xdr:row>13</xdr:row>
      <xdr:rowOff>100262</xdr:rowOff>
    </xdr:from>
    <xdr:to>
      <xdr:col>6</xdr:col>
      <xdr:colOff>816774</xdr:colOff>
      <xdr:row>15</xdr:row>
      <xdr:rowOff>69782</xdr:rowOff>
    </xdr:to>
    <xdr:sp macro="" textlink="">
      <xdr:nvSpPr>
        <xdr:cNvPr id="42" name="Rounded Rectangle 41">
          <a:extLst>
            <a:ext uri="{FF2B5EF4-FFF2-40B4-BE49-F238E27FC236}">
              <a16:creationId xmlns:a16="http://schemas.microsoft.com/office/drawing/2014/main" id="{00000000-0008-0000-0400-00002A000000}"/>
            </a:ext>
          </a:extLst>
        </xdr:cNvPr>
        <xdr:cNvSpPr/>
      </xdr:nvSpPr>
      <xdr:spPr>
        <a:xfrm>
          <a:off x="3701717" y="2265946"/>
          <a:ext cx="744583" cy="338489"/>
        </a:xfrm>
        <a:prstGeom prst="roundRect">
          <a:avLst>
            <a:gd name="adj" fmla="val 50000"/>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68179</xdr:colOff>
      <xdr:row>13</xdr:row>
      <xdr:rowOff>100262</xdr:rowOff>
    </xdr:from>
    <xdr:to>
      <xdr:col>7</xdr:col>
      <xdr:colOff>812762</xdr:colOff>
      <xdr:row>15</xdr:row>
      <xdr:rowOff>69782</xdr:rowOff>
    </xdr:to>
    <xdr:sp macro="" textlink="">
      <xdr:nvSpPr>
        <xdr:cNvPr id="43" name="Rounded Rectangle 42">
          <a:extLst>
            <a:ext uri="{FF2B5EF4-FFF2-40B4-BE49-F238E27FC236}">
              <a16:creationId xmlns:a16="http://schemas.microsoft.com/office/drawing/2014/main" id="{00000000-0008-0000-0400-00002B000000}"/>
            </a:ext>
          </a:extLst>
        </xdr:cNvPr>
        <xdr:cNvSpPr/>
      </xdr:nvSpPr>
      <xdr:spPr>
        <a:xfrm>
          <a:off x="4576011" y="2265946"/>
          <a:ext cx="744583" cy="338489"/>
        </a:xfrm>
        <a:prstGeom prst="roundRect">
          <a:avLst>
            <a:gd name="adj" fmla="val 50000"/>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818148</xdr:colOff>
      <xdr:row>13</xdr:row>
      <xdr:rowOff>12032</xdr:rowOff>
    </xdr:from>
    <xdr:to>
      <xdr:col>3</xdr:col>
      <xdr:colOff>48924</xdr:colOff>
      <xdr:row>15</xdr:row>
      <xdr:rowOff>164433</xdr:rowOff>
    </xdr:to>
    <xdr:grpSp>
      <xdr:nvGrpSpPr>
        <xdr:cNvPr id="45" name="Group 44">
          <a:extLst>
            <a:ext uri="{FF2B5EF4-FFF2-40B4-BE49-F238E27FC236}">
              <a16:creationId xmlns:a16="http://schemas.microsoft.com/office/drawing/2014/main" id="{00000000-0008-0000-0400-00002D000000}"/>
            </a:ext>
          </a:extLst>
        </xdr:cNvPr>
        <xdr:cNvGrpSpPr/>
      </xdr:nvGrpSpPr>
      <xdr:grpSpPr>
        <a:xfrm>
          <a:off x="871065" y="2139282"/>
          <a:ext cx="945276" cy="491068"/>
          <a:chOff x="994611" y="2727158"/>
          <a:chExt cx="987387" cy="521370"/>
        </a:xfrm>
      </xdr:grpSpPr>
      <xdr:graphicFrame macro="">
        <xdr:nvGraphicFramePr>
          <xdr:cNvPr id="46" name="Chart 45">
            <a:extLst>
              <a:ext uri="{FF2B5EF4-FFF2-40B4-BE49-F238E27FC236}">
                <a16:creationId xmlns:a16="http://schemas.microsoft.com/office/drawing/2014/main" id="{00000000-0008-0000-0400-00002E000000}"/>
              </a:ext>
            </a:extLst>
          </xdr:cNvPr>
          <xdr:cNvGraphicFramePr>
            <a:graphicFrameLocks/>
          </xdr:cNvGraphicFramePr>
        </xdr:nvGraphicFramePr>
        <xdr:xfrm>
          <a:off x="1445207" y="2730028"/>
          <a:ext cx="536791" cy="5185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47" name="Chart 46">
            <a:extLst>
              <a:ext uri="{FF2B5EF4-FFF2-40B4-BE49-F238E27FC236}">
                <a16:creationId xmlns:a16="http://schemas.microsoft.com/office/drawing/2014/main" id="{00000000-0008-0000-0400-00002F000000}"/>
              </a:ext>
            </a:extLst>
          </xdr:cNvPr>
          <xdr:cNvGraphicFramePr>
            <a:graphicFrameLocks/>
          </xdr:cNvGraphicFramePr>
        </xdr:nvGraphicFramePr>
        <xdr:xfrm>
          <a:off x="994611" y="2727158"/>
          <a:ext cx="536790" cy="5185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48" name="Chart 47">
            <a:extLst>
              <a:ext uri="{FF2B5EF4-FFF2-40B4-BE49-F238E27FC236}">
                <a16:creationId xmlns:a16="http://schemas.microsoft.com/office/drawing/2014/main" id="{00000000-0008-0000-0400-000030000000}"/>
              </a:ext>
            </a:extLst>
          </xdr:cNvPr>
          <xdr:cNvGraphicFramePr>
            <a:graphicFrameLocks/>
          </xdr:cNvGraphicFramePr>
        </xdr:nvGraphicFramePr>
        <xdr:xfrm>
          <a:off x="1225215" y="2727158"/>
          <a:ext cx="534785" cy="5185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2</xdr:col>
      <xdr:colOff>809967</xdr:colOff>
      <xdr:row>13</xdr:row>
      <xdr:rowOff>8021</xdr:rowOff>
    </xdr:from>
    <xdr:to>
      <xdr:col>4</xdr:col>
      <xdr:colOff>52936</xdr:colOff>
      <xdr:row>15</xdr:row>
      <xdr:rowOff>160422</xdr:rowOff>
    </xdr:to>
    <xdr:grpSp>
      <xdr:nvGrpSpPr>
        <xdr:cNvPr id="49" name="Group 48">
          <a:extLst>
            <a:ext uri="{FF2B5EF4-FFF2-40B4-BE49-F238E27FC236}">
              <a16:creationId xmlns:a16="http://schemas.microsoft.com/office/drawing/2014/main" id="{00000000-0008-0000-0400-000031000000}"/>
            </a:ext>
          </a:extLst>
        </xdr:cNvPr>
        <xdr:cNvGrpSpPr/>
      </xdr:nvGrpSpPr>
      <xdr:grpSpPr>
        <a:xfrm>
          <a:off x="1720134" y="2135271"/>
          <a:ext cx="957469" cy="491068"/>
          <a:chOff x="982407" y="2727158"/>
          <a:chExt cx="999591" cy="521370"/>
        </a:xfrm>
      </xdr:grpSpPr>
      <xdr:graphicFrame macro="">
        <xdr:nvGraphicFramePr>
          <xdr:cNvPr id="50" name="Chart 49">
            <a:extLst>
              <a:ext uri="{FF2B5EF4-FFF2-40B4-BE49-F238E27FC236}">
                <a16:creationId xmlns:a16="http://schemas.microsoft.com/office/drawing/2014/main" id="{00000000-0008-0000-0400-000032000000}"/>
              </a:ext>
            </a:extLst>
          </xdr:cNvPr>
          <xdr:cNvGraphicFramePr>
            <a:graphicFrameLocks/>
          </xdr:cNvGraphicFramePr>
        </xdr:nvGraphicFramePr>
        <xdr:xfrm>
          <a:off x="1445207" y="2730028"/>
          <a:ext cx="536791" cy="5185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51" name="Chart 50">
            <a:extLst>
              <a:ext uri="{FF2B5EF4-FFF2-40B4-BE49-F238E27FC236}">
                <a16:creationId xmlns:a16="http://schemas.microsoft.com/office/drawing/2014/main" id="{00000000-0008-0000-0400-000033000000}"/>
              </a:ext>
            </a:extLst>
          </xdr:cNvPr>
          <xdr:cNvGraphicFramePr>
            <a:graphicFrameLocks/>
          </xdr:cNvGraphicFramePr>
        </xdr:nvGraphicFramePr>
        <xdr:xfrm>
          <a:off x="982407" y="2727158"/>
          <a:ext cx="536790" cy="51850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52" name="Chart 51">
            <a:extLst>
              <a:ext uri="{FF2B5EF4-FFF2-40B4-BE49-F238E27FC236}">
                <a16:creationId xmlns:a16="http://schemas.microsoft.com/office/drawing/2014/main" id="{00000000-0008-0000-0400-000034000000}"/>
              </a:ext>
            </a:extLst>
          </xdr:cNvPr>
          <xdr:cNvGraphicFramePr>
            <a:graphicFrameLocks/>
          </xdr:cNvGraphicFramePr>
        </xdr:nvGraphicFramePr>
        <xdr:xfrm>
          <a:off x="1225215" y="2727158"/>
          <a:ext cx="534785" cy="518500"/>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3</xdr:col>
      <xdr:colOff>794245</xdr:colOff>
      <xdr:row>13</xdr:row>
      <xdr:rowOff>801</xdr:rowOff>
    </xdr:from>
    <xdr:to>
      <xdr:col>6</xdr:col>
      <xdr:colOff>12830</xdr:colOff>
      <xdr:row>15</xdr:row>
      <xdr:rowOff>165261</xdr:rowOff>
    </xdr:to>
    <xdr:grpSp>
      <xdr:nvGrpSpPr>
        <xdr:cNvPr id="53" name="Group 52">
          <a:extLst>
            <a:ext uri="{FF2B5EF4-FFF2-40B4-BE49-F238E27FC236}">
              <a16:creationId xmlns:a16="http://schemas.microsoft.com/office/drawing/2014/main" id="{00000000-0008-0000-0400-000035000000}"/>
            </a:ext>
          </a:extLst>
        </xdr:cNvPr>
        <xdr:cNvGrpSpPr/>
      </xdr:nvGrpSpPr>
      <xdr:grpSpPr>
        <a:xfrm>
          <a:off x="2561662" y="2128051"/>
          <a:ext cx="954251" cy="503127"/>
          <a:chOff x="1006206" y="2727158"/>
          <a:chExt cx="975792" cy="534148"/>
        </a:xfrm>
      </xdr:grpSpPr>
      <xdr:graphicFrame macro="">
        <xdr:nvGraphicFramePr>
          <xdr:cNvPr id="54" name="Chart 53">
            <a:extLst>
              <a:ext uri="{FF2B5EF4-FFF2-40B4-BE49-F238E27FC236}">
                <a16:creationId xmlns:a16="http://schemas.microsoft.com/office/drawing/2014/main" id="{00000000-0008-0000-0400-000036000000}"/>
              </a:ext>
            </a:extLst>
          </xdr:cNvPr>
          <xdr:cNvGraphicFramePr>
            <a:graphicFrameLocks/>
          </xdr:cNvGraphicFramePr>
        </xdr:nvGraphicFramePr>
        <xdr:xfrm>
          <a:off x="1445207" y="2730028"/>
          <a:ext cx="536791" cy="5185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55" name="Chart 54">
            <a:extLst>
              <a:ext uri="{FF2B5EF4-FFF2-40B4-BE49-F238E27FC236}">
                <a16:creationId xmlns:a16="http://schemas.microsoft.com/office/drawing/2014/main" id="{00000000-0008-0000-0400-000037000000}"/>
              </a:ext>
            </a:extLst>
          </xdr:cNvPr>
          <xdr:cNvGraphicFramePr>
            <a:graphicFrameLocks/>
          </xdr:cNvGraphicFramePr>
        </xdr:nvGraphicFramePr>
        <xdr:xfrm>
          <a:off x="1006206" y="2727158"/>
          <a:ext cx="536790" cy="51850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56" name="Chart 55">
            <a:extLst>
              <a:ext uri="{FF2B5EF4-FFF2-40B4-BE49-F238E27FC236}">
                <a16:creationId xmlns:a16="http://schemas.microsoft.com/office/drawing/2014/main" id="{00000000-0008-0000-0400-000038000000}"/>
              </a:ext>
            </a:extLst>
          </xdr:cNvPr>
          <xdr:cNvGraphicFramePr>
            <a:graphicFrameLocks/>
          </xdr:cNvGraphicFramePr>
        </xdr:nvGraphicFramePr>
        <xdr:xfrm>
          <a:off x="1225215" y="2742806"/>
          <a:ext cx="534785" cy="51850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5</xdr:col>
      <xdr:colOff>17897</xdr:colOff>
      <xdr:row>13</xdr:row>
      <xdr:rowOff>401</xdr:rowOff>
    </xdr:from>
    <xdr:to>
      <xdr:col>7</xdr:col>
      <xdr:colOff>70680</xdr:colOff>
      <xdr:row>15</xdr:row>
      <xdr:rowOff>152802</xdr:rowOff>
    </xdr:to>
    <xdr:grpSp>
      <xdr:nvGrpSpPr>
        <xdr:cNvPr id="57" name="Group 56">
          <a:extLst>
            <a:ext uri="{FF2B5EF4-FFF2-40B4-BE49-F238E27FC236}">
              <a16:creationId xmlns:a16="http://schemas.microsoft.com/office/drawing/2014/main" id="{00000000-0008-0000-0400-000039000000}"/>
            </a:ext>
          </a:extLst>
        </xdr:cNvPr>
        <xdr:cNvGrpSpPr/>
      </xdr:nvGrpSpPr>
      <xdr:grpSpPr>
        <a:xfrm>
          <a:off x="3415147" y="2127651"/>
          <a:ext cx="1058200" cy="491068"/>
          <a:chOff x="1007633" y="2727158"/>
          <a:chExt cx="965684" cy="521370"/>
        </a:xfrm>
      </xdr:grpSpPr>
      <xdr:graphicFrame macro="">
        <xdr:nvGraphicFramePr>
          <xdr:cNvPr id="58" name="Chart 57">
            <a:extLst>
              <a:ext uri="{FF2B5EF4-FFF2-40B4-BE49-F238E27FC236}">
                <a16:creationId xmlns:a16="http://schemas.microsoft.com/office/drawing/2014/main" id="{00000000-0008-0000-0400-00003A000000}"/>
              </a:ext>
            </a:extLst>
          </xdr:cNvPr>
          <xdr:cNvGraphicFramePr>
            <a:graphicFrameLocks/>
          </xdr:cNvGraphicFramePr>
        </xdr:nvGraphicFramePr>
        <xdr:xfrm>
          <a:off x="1436526" y="2730028"/>
          <a:ext cx="536791" cy="518500"/>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59" name="Chart 58">
            <a:extLst>
              <a:ext uri="{FF2B5EF4-FFF2-40B4-BE49-F238E27FC236}">
                <a16:creationId xmlns:a16="http://schemas.microsoft.com/office/drawing/2014/main" id="{00000000-0008-0000-0400-00003B000000}"/>
              </a:ext>
            </a:extLst>
          </xdr:cNvPr>
          <xdr:cNvGraphicFramePr>
            <a:graphicFrameLocks/>
          </xdr:cNvGraphicFramePr>
        </xdr:nvGraphicFramePr>
        <xdr:xfrm>
          <a:off x="1007633" y="2727158"/>
          <a:ext cx="536790" cy="518500"/>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60" name="Chart 59">
            <a:extLst>
              <a:ext uri="{FF2B5EF4-FFF2-40B4-BE49-F238E27FC236}">
                <a16:creationId xmlns:a16="http://schemas.microsoft.com/office/drawing/2014/main" id="{00000000-0008-0000-0400-00003C000000}"/>
              </a:ext>
            </a:extLst>
          </xdr:cNvPr>
          <xdr:cNvGraphicFramePr>
            <a:graphicFrameLocks/>
          </xdr:cNvGraphicFramePr>
        </xdr:nvGraphicFramePr>
        <xdr:xfrm>
          <a:off x="1225215" y="2727158"/>
          <a:ext cx="534785" cy="518500"/>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6</xdr:col>
      <xdr:colOff>868280</xdr:colOff>
      <xdr:row>13</xdr:row>
      <xdr:rowOff>4012</xdr:rowOff>
    </xdr:from>
    <xdr:to>
      <xdr:col>8</xdr:col>
      <xdr:colOff>83816</xdr:colOff>
      <xdr:row>15</xdr:row>
      <xdr:rowOff>156413</xdr:rowOff>
    </xdr:to>
    <xdr:grpSp>
      <xdr:nvGrpSpPr>
        <xdr:cNvPr id="61" name="Group 60">
          <a:extLst>
            <a:ext uri="{FF2B5EF4-FFF2-40B4-BE49-F238E27FC236}">
              <a16:creationId xmlns:a16="http://schemas.microsoft.com/office/drawing/2014/main" id="{00000000-0008-0000-0400-00003D000000}"/>
            </a:ext>
          </a:extLst>
        </xdr:cNvPr>
        <xdr:cNvGrpSpPr/>
      </xdr:nvGrpSpPr>
      <xdr:grpSpPr>
        <a:xfrm>
          <a:off x="4371363" y="2131262"/>
          <a:ext cx="972370" cy="491068"/>
          <a:chOff x="1009105" y="2727158"/>
          <a:chExt cx="972893" cy="521370"/>
        </a:xfrm>
      </xdr:grpSpPr>
      <xdr:graphicFrame macro="">
        <xdr:nvGraphicFramePr>
          <xdr:cNvPr id="62" name="Chart 61">
            <a:extLst>
              <a:ext uri="{FF2B5EF4-FFF2-40B4-BE49-F238E27FC236}">
                <a16:creationId xmlns:a16="http://schemas.microsoft.com/office/drawing/2014/main" id="{00000000-0008-0000-0400-00003E000000}"/>
              </a:ext>
            </a:extLst>
          </xdr:cNvPr>
          <xdr:cNvGraphicFramePr>
            <a:graphicFrameLocks/>
          </xdr:cNvGraphicFramePr>
        </xdr:nvGraphicFramePr>
        <xdr:xfrm>
          <a:off x="1445207" y="2730028"/>
          <a:ext cx="536791" cy="518500"/>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63" name="Chart 62">
            <a:extLst>
              <a:ext uri="{FF2B5EF4-FFF2-40B4-BE49-F238E27FC236}">
                <a16:creationId xmlns:a16="http://schemas.microsoft.com/office/drawing/2014/main" id="{00000000-0008-0000-0400-00003F000000}"/>
              </a:ext>
            </a:extLst>
          </xdr:cNvPr>
          <xdr:cNvGraphicFramePr>
            <a:graphicFrameLocks/>
          </xdr:cNvGraphicFramePr>
        </xdr:nvGraphicFramePr>
        <xdr:xfrm>
          <a:off x="1009105" y="2727158"/>
          <a:ext cx="536790" cy="518500"/>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64" name="Chart 63">
            <a:extLst>
              <a:ext uri="{FF2B5EF4-FFF2-40B4-BE49-F238E27FC236}">
                <a16:creationId xmlns:a16="http://schemas.microsoft.com/office/drawing/2014/main" id="{00000000-0008-0000-0400-000040000000}"/>
              </a:ext>
            </a:extLst>
          </xdr:cNvPr>
          <xdr:cNvGraphicFramePr>
            <a:graphicFrameLocks/>
          </xdr:cNvGraphicFramePr>
        </xdr:nvGraphicFramePr>
        <xdr:xfrm>
          <a:off x="1225215" y="2727158"/>
          <a:ext cx="534785" cy="518500"/>
        </xdr:xfrm>
        <a:graphic>
          <a:graphicData uri="http://schemas.openxmlformats.org/drawingml/2006/chart">
            <c:chart xmlns:c="http://schemas.openxmlformats.org/drawingml/2006/chart" xmlns:r="http://schemas.openxmlformats.org/officeDocument/2006/relationships" r:id="rId18"/>
          </a:graphicData>
        </a:graphic>
      </xdr:graphicFrame>
    </xdr:grpSp>
    <xdr:clientData/>
  </xdr:twoCellAnchor>
  <xdr:twoCellAnchor>
    <xdr:from>
      <xdr:col>18</xdr:col>
      <xdr:colOff>68581</xdr:colOff>
      <xdr:row>19</xdr:row>
      <xdr:rowOff>248412</xdr:rowOff>
    </xdr:from>
    <xdr:to>
      <xdr:col>19</xdr:col>
      <xdr:colOff>423673</xdr:colOff>
      <xdr:row>21</xdr:row>
      <xdr:rowOff>205740</xdr:rowOff>
    </xdr:to>
    <xdr:graphicFrame macro="">
      <xdr:nvGraphicFramePr>
        <xdr:cNvPr id="86" name="Chart 85">
          <a:extLst>
            <a:ext uri="{FF2B5EF4-FFF2-40B4-BE49-F238E27FC236}">
              <a16:creationId xmlns:a16="http://schemas.microsoft.com/office/drawing/2014/main" id="{00000000-0008-0000-0400-00005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246748</xdr:colOff>
      <xdr:row>24</xdr:row>
      <xdr:rowOff>61211</xdr:rowOff>
    </xdr:from>
    <xdr:to>
      <xdr:col>18</xdr:col>
      <xdr:colOff>333121</xdr:colOff>
      <xdr:row>25</xdr:row>
      <xdr:rowOff>0</xdr:rowOff>
    </xdr:to>
    <xdr:graphicFrame macro="">
      <xdr:nvGraphicFramePr>
        <xdr:cNvPr id="89" name="Chart 88">
          <a:extLst>
            <a:ext uri="{FF2B5EF4-FFF2-40B4-BE49-F238E27FC236}">
              <a16:creationId xmlns:a16="http://schemas.microsoft.com/office/drawing/2014/main" id="{00000000-0008-0000-0400-00005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18</xdr:col>
      <xdr:colOff>74677</xdr:colOff>
      <xdr:row>21</xdr:row>
      <xdr:rowOff>205740</xdr:rowOff>
    </xdr:from>
    <xdr:to>
      <xdr:col>19</xdr:col>
      <xdr:colOff>432817</xdr:colOff>
      <xdr:row>23</xdr:row>
      <xdr:rowOff>209341</xdr:rowOff>
    </xdr:to>
    <xdr:graphicFrame macro="">
      <xdr:nvGraphicFramePr>
        <xdr:cNvPr id="90" name="Chart 89">
          <a:extLst>
            <a:ext uri="{FF2B5EF4-FFF2-40B4-BE49-F238E27FC236}">
              <a16:creationId xmlns:a16="http://schemas.microsoft.com/office/drawing/2014/main" id="{00000000-0008-0000-0400-00005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18</xdr:col>
      <xdr:colOff>68581</xdr:colOff>
      <xdr:row>23</xdr:row>
      <xdr:rowOff>205740</xdr:rowOff>
    </xdr:from>
    <xdr:to>
      <xdr:col>19</xdr:col>
      <xdr:colOff>426721</xdr:colOff>
      <xdr:row>26</xdr:row>
      <xdr:rowOff>13830</xdr:rowOff>
    </xdr:to>
    <xdr:graphicFrame macro="">
      <xdr:nvGraphicFramePr>
        <xdr:cNvPr id="91" name="Chart 90">
          <a:extLst>
            <a:ext uri="{FF2B5EF4-FFF2-40B4-BE49-F238E27FC236}">
              <a16:creationId xmlns:a16="http://schemas.microsoft.com/office/drawing/2014/main" id="{00000000-0008-0000-0400-00005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18</xdr:col>
      <xdr:colOff>68580</xdr:colOff>
      <xdr:row>25</xdr:row>
      <xdr:rowOff>205740</xdr:rowOff>
    </xdr:from>
    <xdr:to>
      <xdr:col>19</xdr:col>
      <xdr:colOff>432816</xdr:colOff>
      <xdr:row>28</xdr:row>
      <xdr:rowOff>1863</xdr:rowOff>
    </xdr:to>
    <xdr:graphicFrame macro="">
      <xdr:nvGraphicFramePr>
        <xdr:cNvPr id="92" name="Chart 91">
          <a:extLst>
            <a:ext uri="{FF2B5EF4-FFF2-40B4-BE49-F238E27FC236}">
              <a16:creationId xmlns:a16="http://schemas.microsoft.com/office/drawing/2014/main" id="{00000000-0008-0000-0400-00005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0</xdr:col>
      <xdr:colOff>56887</xdr:colOff>
      <xdr:row>39</xdr:row>
      <xdr:rowOff>59067</xdr:rowOff>
    </xdr:from>
    <xdr:to>
      <xdr:col>3</xdr:col>
      <xdr:colOff>375588</xdr:colOff>
      <xdr:row>42</xdr:row>
      <xdr:rowOff>58363</xdr:rowOff>
    </xdr:to>
    <xdr:pic>
      <xdr:nvPicPr>
        <xdr:cNvPr id="67" name="Picture 66" descr="C:\Users\vacoGrovem\AppData\Local\Microsoft\Windows\Temporary Internet Files\Content.Outlook\83QVOJUE\CHOOSE-VA-rev.png">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56887" y="8151789"/>
          <a:ext cx="2188423" cy="5496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497522</xdr:colOff>
      <xdr:row>41</xdr:row>
      <xdr:rowOff>35720</xdr:rowOff>
    </xdr:from>
    <xdr:to>
      <xdr:col>16</xdr:col>
      <xdr:colOff>220033</xdr:colOff>
      <xdr:row>43</xdr:row>
      <xdr:rowOff>43657</xdr:rowOff>
    </xdr:to>
    <xdr:sp macro="" textlink="">
      <xdr:nvSpPr>
        <xdr:cNvPr id="69" name="Footer Placeholder 4">
          <a:extLst>
            <a:ext uri="{FF2B5EF4-FFF2-40B4-BE49-F238E27FC236}">
              <a16:creationId xmlns:a16="http://schemas.microsoft.com/office/drawing/2014/main" id="{00000000-0008-0000-0400-000045000000}"/>
            </a:ext>
          </a:extLst>
        </xdr:cNvPr>
        <xdr:cNvSpPr>
          <a:spLocks noGrp="1"/>
        </xdr:cNvSpPr>
      </xdr:nvSpPr>
      <xdr:spPr>
        <a:xfrm>
          <a:off x="3266417" y="8556534"/>
          <a:ext cx="5725476" cy="377123"/>
        </a:xfrm>
        <a:prstGeom prst="rect">
          <a:avLst/>
        </a:prstGeom>
      </xdr:spPr>
      <xdr:txBody>
        <a:bodyPr wrap="square" lIns="91440" tIns="45720" rIns="91440" bIns="45720"/>
        <a:lstStyle>
          <a:defPPr>
            <a:defRPr lang="en-US"/>
          </a:defPPr>
          <a:lvl1pPr marL="0" algn="ctr" defTabSz="914400" rtl="0" eaLnBrk="1" latinLnBrk="0" hangingPunct="1">
            <a:defRPr lang="it-IT" sz="1200" kern="1200" dirty="0" smtClean="0">
              <a:solidFill>
                <a:prstClr val="white"/>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defTabSz="457200"/>
          <a:r>
            <a:t>Draft - Pre-Decisional Deliberative Document Internal VA Use Only</a:t>
          </a:r>
        </a:p>
      </xdr:txBody>
    </xdr:sp>
    <xdr:clientData/>
  </xdr:twoCellAnchor>
  <xdr:twoCellAnchor>
    <xdr:from>
      <xdr:col>7</xdr:col>
      <xdr:colOff>755169</xdr:colOff>
      <xdr:row>7</xdr:row>
      <xdr:rowOff>74807</xdr:rowOff>
    </xdr:from>
    <xdr:to>
      <xdr:col>17</xdr:col>
      <xdr:colOff>800387</xdr:colOff>
      <xdr:row>16</xdr:row>
      <xdr:rowOff>89649</xdr:rowOff>
    </xdr:to>
    <xdr:graphicFrame macro="">
      <xdr:nvGraphicFramePr>
        <xdr:cNvPr id="65" name="Chart 64">
          <a:extLst>
            <a:ext uri="{FF2B5EF4-FFF2-40B4-BE49-F238E27FC236}">
              <a16:creationId xmlns:a16="http://schemas.microsoft.com/office/drawing/2014/main" id="{00000000-0008-0000-0400-00004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8</xdr:col>
      <xdr:colOff>35537</xdr:colOff>
      <xdr:row>5</xdr:row>
      <xdr:rowOff>179875</xdr:rowOff>
    </xdr:from>
    <xdr:to>
      <xdr:col>11</xdr:col>
      <xdr:colOff>78399</xdr:colOff>
      <xdr:row>8</xdr:row>
      <xdr:rowOff>75100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5451599" y="1023937"/>
          <a:ext cx="963123" cy="346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100"/>
            <a:t>Total Budget Requested</a:t>
          </a:r>
        </a:p>
      </xdr:txBody>
    </xdr:sp>
    <xdr:clientData/>
  </xdr:twoCellAnchor>
  <xdr:twoCellAnchor>
    <xdr:from>
      <xdr:col>11</xdr:col>
      <xdr:colOff>222374</xdr:colOff>
      <xdr:row>5</xdr:row>
      <xdr:rowOff>175116</xdr:rowOff>
    </xdr:from>
    <xdr:to>
      <xdr:col>12</xdr:col>
      <xdr:colOff>379536</xdr:colOff>
      <xdr:row>8</xdr:row>
      <xdr:rowOff>89390</xdr:rowOff>
    </xdr:to>
    <xdr:sp macro="" textlink="">
      <xdr:nvSpPr>
        <xdr:cNvPr id="68" name="TextBox 67">
          <a:extLst>
            <a:ext uri="{FF2B5EF4-FFF2-40B4-BE49-F238E27FC236}">
              <a16:creationId xmlns:a16="http://schemas.microsoft.com/office/drawing/2014/main" id="{00000000-0008-0000-0400-000044000000}"/>
            </a:ext>
          </a:extLst>
        </xdr:cNvPr>
        <xdr:cNvSpPr txBox="1"/>
      </xdr:nvSpPr>
      <xdr:spPr>
        <a:xfrm>
          <a:off x="6558697" y="1019178"/>
          <a:ext cx="585054" cy="365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100"/>
            <a:t>Projected to Date</a:t>
          </a:r>
        </a:p>
      </xdr:txBody>
    </xdr:sp>
    <xdr:clientData/>
  </xdr:twoCellAnchor>
  <xdr:twoCellAnchor>
    <xdr:from>
      <xdr:col>14</xdr:col>
      <xdr:colOff>35189</xdr:colOff>
      <xdr:row>5</xdr:row>
      <xdr:rowOff>185736</xdr:rowOff>
    </xdr:from>
    <xdr:to>
      <xdr:col>15</xdr:col>
      <xdr:colOff>134816</xdr:colOff>
      <xdr:row>8</xdr:row>
      <xdr:rowOff>80960</xdr:rowOff>
    </xdr:to>
    <xdr:sp macro="" textlink="">
      <xdr:nvSpPr>
        <xdr:cNvPr id="70" name="TextBox 69">
          <a:extLst>
            <a:ext uri="{FF2B5EF4-FFF2-40B4-BE49-F238E27FC236}">
              <a16:creationId xmlns:a16="http://schemas.microsoft.com/office/drawing/2014/main" id="{00000000-0008-0000-0400-000046000000}"/>
            </a:ext>
          </a:extLst>
        </xdr:cNvPr>
        <xdr:cNvSpPr txBox="1"/>
      </xdr:nvSpPr>
      <xdr:spPr>
        <a:xfrm>
          <a:off x="7444174" y="1029798"/>
          <a:ext cx="709227" cy="346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100"/>
            <a:t>Spent to Date</a:t>
          </a:r>
        </a:p>
      </xdr:txBody>
    </xdr:sp>
    <xdr:clientData/>
  </xdr:twoCellAnchor>
  <xdr:twoCellAnchor>
    <xdr:from>
      <xdr:col>7</xdr:col>
      <xdr:colOff>0</xdr:colOff>
      <xdr:row>22</xdr:row>
      <xdr:rowOff>0</xdr:rowOff>
    </xdr:from>
    <xdr:to>
      <xdr:col>7</xdr:col>
      <xdr:colOff>880872</xdr:colOff>
      <xdr:row>23</xdr:row>
      <xdr:rowOff>208788</xdr:rowOff>
    </xdr:to>
    <xdr:graphicFrame macro="">
      <xdr:nvGraphicFramePr>
        <xdr:cNvPr id="76" name="Chart 75">
          <a:extLst>
            <a:ext uri="{FF2B5EF4-FFF2-40B4-BE49-F238E27FC236}">
              <a16:creationId xmlns:a16="http://schemas.microsoft.com/office/drawing/2014/main" id="{00000000-0008-0000-0400-00004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7</xdr:col>
      <xdr:colOff>0</xdr:colOff>
      <xdr:row>24</xdr:row>
      <xdr:rowOff>0</xdr:rowOff>
    </xdr:from>
    <xdr:to>
      <xdr:col>7</xdr:col>
      <xdr:colOff>880872</xdr:colOff>
      <xdr:row>25</xdr:row>
      <xdr:rowOff>208788</xdr:rowOff>
    </xdr:to>
    <xdr:graphicFrame macro="">
      <xdr:nvGraphicFramePr>
        <xdr:cNvPr id="77" name="Chart 76">
          <a:extLst>
            <a:ext uri="{FF2B5EF4-FFF2-40B4-BE49-F238E27FC236}">
              <a16:creationId xmlns:a16="http://schemas.microsoft.com/office/drawing/2014/main" id="{00000000-0008-0000-04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7</xdr:col>
      <xdr:colOff>0</xdr:colOff>
      <xdr:row>26</xdr:row>
      <xdr:rowOff>0</xdr:rowOff>
    </xdr:from>
    <xdr:to>
      <xdr:col>7</xdr:col>
      <xdr:colOff>880872</xdr:colOff>
      <xdr:row>27</xdr:row>
      <xdr:rowOff>208788</xdr:rowOff>
    </xdr:to>
    <xdr:graphicFrame macro="">
      <xdr:nvGraphicFramePr>
        <xdr:cNvPr id="79" name="Chart 78">
          <a:extLst>
            <a:ext uri="{FF2B5EF4-FFF2-40B4-BE49-F238E27FC236}">
              <a16:creationId xmlns:a16="http://schemas.microsoft.com/office/drawing/2014/main" id="{00000000-0008-0000-0400-00004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7</xdr:col>
      <xdr:colOff>0</xdr:colOff>
      <xdr:row>20</xdr:row>
      <xdr:rowOff>0</xdr:rowOff>
    </xdr:from>
    <xdr:to>
      <xdr:col>7</xdr:col>
      <xdr:colOff>880872</xdr:colOff>
      <xdr:row>21</xdr:row>
      <xdr:rowOff>208788</xdr:rowOff>
    </xdr:to>
    <xdr:graphicFrame macro="">
      <xdr:nvGraphicFramePr>
        <xdr:cNvPr id="81" name="Chart 80">
          <a:extLst>
            <a:ext uri="{FF2B5EF4-FFF2-40B4-BE49-F238E27FC236}">
              <a16:creationId xmlns:a16="http://schemas.microsoft.com/office/drawing/2014/main" id="{00000000-0008-0000-0400-00005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3</xdr:col>
      <xdr:colOff>7384</xdr:colOff>
      <xdr:row>17</xdr:row>
      <xdr:rowOff>0</xdr:rowOff>
    </xdr:from>
    <xdr:to>
      <xdr:col>7</xdr:col>
      <xdr:colOff>317500</xdr:colOff>
      <xdr:row>18</xdr:row>
      <xdr:rowOff>1</xdr:rowOff>
    </xdr:to>
    <xdr:sp macro="" textlink="Inputs!A73">
      <xdr:nvSpPr>
        <xdr:cNvPr id="2" name="TextBox 1">
          <a:extLst>
            <a:ext uri="{FF2B5EF4-FFF2-40B4-BE49-F238E27FC236}">
              <a16:creationId xmlns:a16="http://schemas.microsoft.com/office/drawing/2014/main" id="{8BD90836-85A4-430C-B980-2A247B953973}"/>
            </a:ext>
          </a:extLst>
        </xdr:cNvPr>
        <xdr:cNvSpPr txBox="1"/>
      </xdr:nvSpPr>
      <xdr:spPr>
        <a:xfrm>
          <a:off x="1875465" y="2709826"/>
          <a:ext cx="3064244" cy="686687"/>
        </a:xfrm>
        <a:prstGeom prst="rect">
          <a:avLst/>
        </a:prstGeom>
        <a:solidFill>
          <a:schemeClr val="lt1"/>
        </a:solidFill>
        <a:ln w="9525" cmpd="sng">
          <a:solidFill>
            <a:srgbClr val="2E75B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614FED39-57A0-4FA1-8E8E-A08D1655B82C}" type="TxLink">
            <a:rPr lang="en-US" sz="1100" b="0" i="0" u="none" strike="noStrike">
              <a:solidFill>
                <a:sysClr val="windowText" lastClr="000000"/>
              </a:solidFill>
              <a:latin typeface="Calibri"/>
              <a:cs typeface="Calibri"/>
            </a:rPr>
            <a:pPr/>
            <a:t>Feb milestone moved to March due to shutdown</a:t>
          </a:fld>
          <a:endParaRPr lang="en-US" sz="1100">
            <a:solidFill>
              <a:sysClr val="windowText" lastClr="000000"/>
            </a:solidFill>
          </a:endParaRPr>
        </a:p>
      </xdr:txBody>
    </xdr:sp>
    <xdr:clientData/>
  </xdr:twoCellAnchor>
  <xdr:twoCellAnchor>
    <xdr:from>
      <xdr:col>7</xdr:col>
      <xdr:colOff>324881</xdr:colOff>
      <xdr:row>17</xdr:row>
      <xdr:rowOff>0</xdr:rowOff>
    </xdr:from>
    <xdr:to>
      <xdr:col>14</xdr:col>
      <xdr:colOff>465171</xdr:colOff>
      <xdr:row>18</xdr:row>
      <xdr:rowOff>1</xdr:rowOff>
    </xdr:to>
    <xdr:sp macro="" textlink="Inputs!A75">
      <xdr:nvSpPr>
        <xdr:cNvPr id="84" name="TextBox 83">
          <a:extLst>
            <a:ext uri="{FF2B5EF4-FFF2-40B4-BE49-F238E27FC236}">
              <a16:creationId xmlns:a16="http://schemas.microsoft.com/office/drawing/2014/main" id="{94581421-3154-4E53-A68B-34BD2026A6D5}"/>
            </a:ext>
          </a:extLst>
        </xdr:cNvPr>
        <xdr:cNvSpPr txBox="1"/>
      </xdr:nvSpPr>
      <xdr:spPr>
        <a:xfrm>
          <a:off x="4947090" y="2709826"/>
          <a:ext cx="3064244" cy="686687"/>
        </a:xfrm>
        <a:prstGeom prst="rect">
          <a:avLst/>
        </a:prstGeom>
        <a:solidFill>
          <a:schemeClr val="lt1"/>
        </a:solidFill>
        <a:ln w="9525" cmpd="sng">
          <a:solidFill>
            <a:srgbClr val="2E75B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6DB7E08-9061-4440-81D3-B603F2213D19}" type="TxLink">
            <a:rPr lang="en-US" sz="1100" b="0" i="0" u="none" strike="noStrike">
              <a:solidFill>
                <a:sysClr val="windowText" lastClr="000000"/>
              </a:solidFill>
              <a:latin typeface="Calibri"/>
              <a:cs typeface="Calibri"/>
            </a:rPr>
            <a:pPr/>
            <a:t>OMB has scheduled training</a:t>
          </a:fld>
          <a:endParaRPr lang="en-US" sz="1100">
            <a:solidFill>
              <a:sysClr val="windowText" lastClr="000000"/>
            </a:solidFill>
          </a:endParaRPr>
        </a:p>
      </xdr:txBody>
    </xdr:sp>
    <xdr:clientData/>
  </xdr:twoCellAnchor>
  <xdr:twoCellAnchor>
    <xdr:from>
      <xdr:col>14</xdr:col>
      <xdr:colOff>472561</xdr:colOff>
      <xdr:row>17</xdr:row>
      <xdr:rowOff>0</xdr:rowOff>
    </xdr:from>
    <xdr:to>
      <xdr:col>19</xdr:col>
      <xdr:colOff>583317</xdr:colOff>
      <xdr:row>18</xdr:row>
      <xdr:rowOff>1</xdr:rowOff>
    </xdr:to>
    <xdr:sp macro="" textlink="Inputs!A77">
      <xdr:nvSpPr>
        <xdr:cNvPr id="87" name="TextBox 86">
          <a:extLst>
            <a:ext uri="{FF2B5EF4-FFF2-40B4-BE49-F238E27FC236}">
              <a16:creationId xmlns:a16="http://schemas.microsoft.com/office/drawing/2014/main" id="{55C9F12D-F620-4599-8C89-E62FFFE3F74D}"/>
            </a:ext>
          </a:extLst>
        </xdr:cNvPr>
        <xdr:cNvSpPr txBox="1"/>
      </xdr:nvSpPr>
      <xdr:spPr>
        <a:xfrm>
          <a:off x="8018724" y="2709826"/>
          <a:ext cx="3064244" cy="686687"/>
        </a:xfrm>
        <a:prstGeom prst="rect">
          <a:avLst/>
        </a:prstGeom>
        <a:solidFill>
          <a:schemeClr val="lt1"/>
        </a:solidFill>
        <a:ln w="9525" cmpd="sng">
          <a:solidFill>
            <a:srgbClr val="2E75B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CB6DECF-84D7-458F-840C-0B3138641FF4}" type="TxLink">
            <a:rPr lang="en-US" sz="1100" b="0" i="0" u="none" strike="noStrike">
              <a:solidFill>
                <a:sysClr val="windowText" lastClr="000000"/>
              </a:solidFill>
              <a:latin typeface="Calibri"/>
              <a:cs typeface="Calibri"/>
            </a:rPr>
            <a:pPr/>
            <a:t> </a:t>
          </a:fld>
          <a:endParaRPr lang="en-US" sz="1100">
            <a:solidFill>
              <a:sysClr val="windowText" lastClr="000000"/>
            </a:solidFill>
          </a:endParaRPr>
        </a:p>
      </xdr:txBody>
    </xdr:sp>
    <xdr:clientData/>
  </xdr:twoCellAnchor>
  <xdr:twoCellAnchor editAs="oneCell">
    <xdr:from>
      <xdr:col>16</xdr:col>
      <xdr:colOff>141015</xdr:colOff>
      <xdr:row>39</xdr:row>
      <xdr:rowOff>59070</xdr:rowOff>
    </xdr:from>
    <xdr:to>
      <xdr:col>19</xdr:col>
      <xdr:colOff>508128</xdr:colOff>
      <xdr:row>43</xdr:row>
      <xdr:rowOff>17845</xdr:rowOff>
    </xdr:to>
    <xdr:pic>
      <xdr:nvPicPr>
        <xdr:cNvPr id="71" name="Picture 70" descr="VEONewsBanner.png">
          <a:extLst>
            <a:ext uri="{FF2B5EF4-FFF2-40B4-BE49-F238E27FC236}">
              <a16:creationId xmlns:a16="http://schemas.microsoft.com/office/drawing/2014/main" id="{2DEBD07C-661E-426A-897B-90CA3C12A462}"/>
            </a:ext>
          </a:extLst>
        </xdr:cNvPr>
        <xdr:cNvPicPr>
          <a:picLocks noChangeAspect="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t="15826"/>
        <a:stretch/>
      </xdr:blipFill>
      <xdr:spPr>
        <a:xfrm>
          <a:off x="8882848" y="8151792"/>
          <a:ext cx="2102780" cy="6925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ACOHluchC\Documents\CE\PRB%20March%20Final\PMD%20FAC%20GLA_2018_03_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Lookup" displayName="ProjectLookup" ref="B2:D195" totalsRowShown="0" dataDxfId="3">
  <autoFilter ref="B2:D195" xr:uid="{00000000-0009-0000-0100-000001000000}"/>
  <tableColumns count="3">
    <tableColumn id="1" xr3:uid="{00000000-0010-0000-0000-000001000000}" name="Number" dataDxfId="2"/>
    <tableColumn id="2" xr3:uid="{00000000-0010-0000-0000-000002000000}" name="Project Name" dataDxfId="1"/>
    <tableColumn id="3" xr3:uid="{00000000-0010-0000-0000-000003000000}" name="Directorate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mailto:VACOVEOIntakeRequest@va.gov;%20vacoveopmdprojectoperations@va.gov?subject=New%20Project/Project%20Name%20Change:%20(Project%20name,%20Project%20Number%20from%20PRB%20list/3rd%20tab%20if%20applicabl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O117"/>
  <sheetViews>
    <sheetView showGridLines="0" topLeftCell="A7" zoomScale="80" zoomScaleNormal="80" workbookViewId="0">
      <selection activeCell="E47" sqref="E47"/>
    </sheetView>
  </sheetViews>
  <sheetFormatPr defaultRowHeight="15" x14ac:dyDescent="0.25"/>
  <cols>
    <col min="1" max="1" width="32" customWidth="1"/>
    <col min="2" max="2" width="14.5703125" customWidth="1"/>
    <col min="3" max="3" width="15.42578125" customWidth="1"/>
    <col min="4" max="4" width="19.140625" customWidth="1"/>
    <col min="5" max="5" width="20.140625" style="5" customWidth="1"/>
    <col min="6" max="6" width="23.85546875" customWidth="1"/>
    <col min="7" max="7" width="25.42578125" style="5" customWidth="1"/>
    <col min="8" max="8" width="28" customWidth="1"/>
    <col min="9" max="9" width="27.28515625" style="5" customWidth="1"/>
    <col min="10" max="10" width="29.5703125" customWidth="1"/>
    <col min="11" max="11" width="33.42578125" style="5" customWidth="1"/>
    <col min="12" max="12" width="29.140625" customWidth="1"/>
    <col min="13" max="13" width="25.85546875" customWidth="1"/>
    <col min="14" max="14" width="20.5703125" customWidth="1"/>
    <col min="27" max="27" width="0" hidden="1" customWidth="1"/>
    <col min="33" max="33" width="0" hidden="1" customWidth="1"/>
  </cols>
  <sheetData>
    <row r="1" spans="1:37" ht="50.25" customHeight="1" x14ac:dyDescent="0.65">
      <c r="A1" s="79" t="s">
        <v>59</v>
      </c>
      <c r="B1" s="79"/>
      <c r="C1" s="79"/>
      <c r="D1" s="79"/>
      <c r="E1" s="79"/>
      <c r="F1" s="196" t="s">
        <v>58</v>
      </c>
      <c r="G1" s="8"/>
      <c r="H1" s="8"/>
      <c r="I1" s="8"/>
      <c r="J1" s="8"/>
      <c r="K1" s="8"/>
      <c r="L1" s="8"/>
      <c r="M1" s="8"/>
      <c r="N1" s="8"/>
      <c r="O1" s="8"/>
      <c r="P1" s="8"/>
      <c r="Q1" s="8"/>
      <c r="R1" s="8"/>
      <c r="S1" s="8"/>
      <c r="T1" s="8"/>
      <c r="U1" s="8"/>
      <c r="V1" s="8"/>
      <c r="W1" s="8"/>
      <c r="X1" s="8"/>
      <c r="Y1" s="8"/>
      <c r="Z1" s="8"/>
      <c r="AA1" s="8"/>
      <c r="AB1" s="8"/>
      <c r="AC1" s="8"/>
      <c r="AD1" s="8"/>
      <c r="AE1" s="8"/>
      <c r="AF1" s="8"/>
    </row>
    <row r="2" spans="1:37" ht="50.25" hidden="1" customHeight="1" x14ac:dyDescent="0.25">
      <c r="A2" s="25" t="s">
        <v>52</v>
      </c>
      <c r="B2" s="23" t="s">
        <v>51</v>
      </c>
      <c r="C2" s="23" t="s">
        <v>11</v>
      </c>
      <c r="D2" s="24" t="s">
        <v>37</v>
      </c>
      <c r="E2" s="24"/>
      <c r="F2" s="197"/>
      <c r="G2" s="71" t="s">
        <v>0</v>
      </c>
      <c r="H2" s="71" t="s">
        <v>55</v>
      </c>
      <c r="I2" s="146"/>
      <c r="J2" s="22"/>
      <c r="K2" s="22"/>
      <c r="L2" s="20"/>
      <c r="M2" s="20"/>
      <c r="N2" s="20"/>
      <c r="O2" s="21"/>
      <c r="P2" s="21"/>
      <c r="Q2" s="21"/>
      <c r="R2" s="21"/>
      <c r="S2" s="21"/>
      <c r="T2" s="21"/>
      <c r="U2" s="21"/>
      <c r="V2" s="21"/>
      <c r="W2" s="21"/>
      <c r="X2" s="21"/>
      <c r="Y2" s="21"/>
      <c r="Z2" s="21"/>
      <c r="AA2" s="21"/>
      <c r="AB2" s="21"/>
      <c r="AC2" s="21"/>
      <c r="AD2" s="21"/>
      <c r="AE2" s="21"/>
      <c r="AF2" s="21"/>
      <c r="AG2" s="21"/>
      <c r="AH2" s="21"/>
      <c r="AI2" s="21"/>
      <c r="AJ2" s="8"/>
    </row>
    <row r="3" spans="1:37" s="5" customFormat="1" ht="30" customHeight="1" x14ac:dyDescent="0.25">
      <c r="A3" s="48" t="s">
        <v>516</v>
      </c>
      <c r="B3" s="49"/>
      <c r="C3" s="49"/>
      <c r="D3" s="49"/>
      <c r="E3" s="49"/>
      <c r="F3" s="197"/>
      <c r="G3" s="202"/>
      <c r="H3" s="72"/>
      <c r="I3" s="72"/>
      <c r="J3" s="201"/>
      <c r="K3" s="143"/>
      <c r="L3" s="73"/>
      <c r="M3" s="73"/>
      <c r="N3" s="73"/>
      <c r="O3" s="21"/>
      <c r="P3" s="21"/>
      <c r="Q3" s="21"/>
      <c r="R3" s="21"/>
      <c r="S3" s="21"/>
      <c r="T3" s="21"/>
      <c r="U3" s="21"/>
      <c r="V3" s="21"/>
      <c r="W3" s="21"/>
      <c r="X3" s="21"/>
      <c r="Y3" s="21"/>
      <c r="Z3" s="21"/>
      <c r="AA3" s="21"/>
      <c r="AB3" s="21"/>
      <c r="AC3" s="21"/>
      <c r="AD3" s="21"/>
      <c r="AE3" s="21"/>
      <c r="AF3" s="21"/>
      <c r="AG3" s="21"/>
      <c r="AH3" s="21"/>
      <c r="AI3" s="21"/>
      <c r="AJ3" s="8"/>
    </row>
    <row r="4" spans="1:37" ht="35.1" customHeight="1" x14ac:dyDescent="0.3">
      <c r="A4" s="195" t="s">
        <v>360</v>
      </c>
      <c r="B4" s="195"/>
      <c r="C4" s="195"/>
      <c r="D4" s="195"/>
      <c r="E4" s="195"/>
      <c r="F4" s="195"/>
      <c r="G4" s="202"/>
      <c r="H4" s="9"/>
      <c r="I4" s="9"/>
      <c r="J4" s="201"/>
      <c r="K4" s="143"/>
      <c r="L4" s="9"/>
      <c r="M4" s="9"/>
      <c r="N4" s="9"/>
      <c r="O4" s="9"/>
      <c r="P4" s="9"/>
      <c r="Q4" s="8"/>
      <c r="R4" s="8"/>
      <c r="S4" s="8"/>
      <c r="T4" s="8"/>
      <c r="U4" s="8"/>
      <c r="V4" s="8"/>
      <c r="W4" s="8"/>
      <c r="X4" s="8"/>
      <c r="Y4" s="8"/>
      <c r="Z4" s="8"/>
      <c r="AA4" s="8"/>
      <c r="AB4" s="8"/>
      <c r="AC4" s="8"/>
      <c r="AD4" s="8"/>
      <c r="AE4" s="8"/>
      <c r="AF4" s="8"/>
      <c r="AG4" s="8"/>
      <c r="AH4" s="8"/>
      <c r="AI4" s="8"/>
      <c r="AJ4" s="8"/>
      <c r="AK4" s="8"/>
    </row>
    <row r="5" spans="1:37" ht="39.75" customHeight="1" x14ac:dyDescent="0.25">
      <c r="A5" s="151"/>
      <c r="B5" s="177" t="s">
        <v>528</v>
      </c>
      <c r="C5" s="200" t="s">
        <v>529</v>
      </c>
      <c r="D5" s="200"/>
      <c r="F5" s="88"/>
      <c r="G5" s="89"/>
      <c r="H5" s="88"/>
      <c r="I5" s="88"/>
      <c r="J5" s="201"/>
      <c r="K5" s="143"/>
      <c r="L5" s="9"/>
      <c r="M5" s="9"/>
      <c r="N5" s="9"/>
      <c r="O5" s="8"/>
      <c r="P5" s="8"/>
      <c r="Q5" s="8"/>
      <c r="R5" s="8"/>
      <c r="S5" s="8"/>
      <c r="T5" s="8"/>
      <c r="U5" s="8"/>
      <c r="V5" s="8"/>
      <c r="W5" s="8"/>
      <c r="X5" s="8"/>
      <c r="Y5" s="8"/>
      <c r="Z5" s="8"/>
      <c r="AA5" s="8"/>
      <c r="AB5" s="8"/>
      <c r="AC5" s="8"/>
      <c r="AD5" s="8"/>
      <c r="AE5" s="8"/>
      <c r="AF5" s="8"/>
      <c r="AG5" s="8"/>
      <c r="AH5" s="8"/>
      <c r="AI5" s="8"/>
    </row>
    <row r="6" spans="1:37" s="5" customFormat="1" ht="18.75" customHeight="1" x14ac:dyDescent="0.25">
      <c r="A6" s="97"/>
      <c r="B6" s="98"/>
      <c r="C6" s="98"/>
      <c r="D6" s="98"/>
      <c r="E6" s="61"/>
      <c r="F6" s="88"/>
      <c r="G6" s="89"/>
      <c r="H6" s="88"/>
      <c r="I6" s="88"/>
      <c r="J6" s="103"/>
      <c r="K6" s="103"/>
      <c r="L6" s="9"/>
      <c r="M6" s="9"/>
      <c r="N6" s="9"/>
      <c r="O6" s="8"/>
      <c r="P6" s="8"/>
      <c r="Q6" s="8"/>
      <c r="R6" s="8"/>
      <c r="S6" s="8"/>
      <c r="T6" s="8"/>
      <c r="U6" s="8"/>
      <c r="V6" s="8"/>
      <c r="W6" s="8"/>
      <c r="X6" s="8"/>
      <c r="Y6" s="8"/>
      <c r="Z6" s="8"/>
      <c r="AA6" s="8"/>
      <c r="AB6" s="8"/>
      <c r="AC6" s="8"/>
      <c r="AD6" s="8"/>
      <c r="AE6" s="8"/>
      <c r="AF6" s="8"/>
      <c r="AG6" s="8"/>
      <c r="AH6" s="8"/>
      <c r="AI6" s="8"/>
    </row>
    <row r="7" spans="1:37" ht="14.25" customHeight="1" x14ac:dyDescent="0.25">
      <c r="A7" s="47" t="s">
        <v>167</v>
      </c>
      <c r="B7" s="161" t="s">
        <v>169</v>
      </c>
      <c r="C7" s="152"/>
      <c r="D7" s="152"/>
      <c r="E7" s="8"/>
      <c r="F7" s="88"/>
      <c r="G7" s="88"/>
      <c r="H7" s="88"/>
      <c r="I7" s="88"/>
      <c r="J7" s="9"/>
      <c r="K7" s="9"/>
      <c r="L7" s="9"/>
      <c r="M7" s="9"/>
      <c r="N7" s="9"/>
      <c r="O7" s="8"/>
      <c r="P7" s="8"/>
      <c r="Q7" s="8"/>
      <c r="R7" s="8"/>
      <c r="S7" s="8"/>
      <c r="T7" s="8"/>
      <c r="U7" s="8"/>
      <c r="V7" s="8"/>
      <c r="W7" s="8"/>
      <c r="X7" s="8"/>
      <c r="Y7" s="8"/>
      <c r="Z7" s="8"/>
      <c r="AA7" s="8"/>
      <c r="AB7" s="8"/>
      <c r="AC7" s="8"/>
      <c r="AD7" s="8"/>
      <c r="AE7" s="8"/>
      <c r="AF7" s="8"/>
      <c r="AG7" s="8"/>
      <c r="AH7" s="8"/>
      <c r="AI7" s="8"/>
    </row>
    <row r="8" spans="1:37" s="5" customFormat="1" ht="14.25" customHeight="1" x14ac:dyDescent="0.25">
      <c r="A8" s="47" t="s">
        <v>197</v>
      </c>
      <c r="B8" s="162">
        <v>43282</v>
      </c>
      <c r="C8" s="152"/>
      <c r="D8" s="152"/>
      <c r="E8" s="8"/>
      <c r="F8" s="88"/>
      <c r="G8" s="88"/>
      <c r="H8" s="88"/>
      <c r="I8" s="88"/>
      <c r="J8" s="9"/>
      <c r="K8" s="9"/>
      <c r="L8" s="9"/>
      <c r="M8" s="9"/>
      <c r="N8" s="9"/>
      <c r="O8" s="8"/>
      <c r="P8" s="8"/>
      <c r="Q8" s="8"/>
      <c r="R8" s="8"/>
      <c r="S8" s="8"/>
      <c r="T8" s="8"/>
      <c r="U8" s="8"/>
      <c r="V8" s="8"/>
      <c r="W8" s="8"/>
      <c r="X8" s="8"/>
      <c r="Y8" s="8"/>
      <c r="Z8" s="8"/>
      <c r="AA8" s="8"/>
      <c r="AB8" s="8"/>
      <c r="AC8" s="8"/>
      <c r="AD8" s="8"/>
      <c r="AE8" s="8"/>
      <c r="AF8" s="8"/>
      <c r="AG8" s="8"/>
      <c r="AH8" s="8"/>
      <c r="AI8" s="8"/>
    </row>
    <row r="9" spans="1:37" s="5" customFormat="1" ht="14.25" customHeight="1" x14ac:dyDescent="0.25">
      <c r="A9" s="47" t="s">
        <v>170</v>
      </c>
      <c r="B9" s="162"/>
      <c r="C9" s="152"/>
      <c r="D9" s="152"/>
      <c r="E9" s="8"/>
      <c r="F9" s="88"/>
      <c r="G9" s="88"/>
      <c r="H9" s="88"/>
      <c r="I9" s="88"/>
      <c r="J9" s="9"/>
      <c r="K9" s="9"/>
      <c r="L9" s="9"/>
      <c r="M9" s="9"/>
      <c r="N9" s="9"/>
      <c r="O9" s="8"/>
      <c r="P9" s="8"/>
      <c r="Q9" s="8"/>
      <c r="R9" s="8"/>
      <c r="S9" s="8"/>
      <c r="T9" s="8"/>
      <c r="U9" s="8"/>
      <c r="V9" s="8"/>
      <c r="W9" s="8"/>
      <c r="X9" s="8"/>
      <c r="Y9" s="8"/>
      <c r="Z9" s="8"/>
      <c r="AA9" s="8"/>
      <c r="AB9" s="8"/>
      <c r="AC9" s="8"/>
      <c r="AD9" s="8"/>
      <c r="AE9" s="8"/>
      <c r="AF9" s="8"/>
      <c r="AG9" s="8"/>
      <c r="AH9" s="8"/>
      <c r="AI9" s="8"/>
    </row>
    <row r="10" spans="1:37" s="5" customFormat="1" ht="14.25" customHeight="1" x14ac:dyDescent="0.25">
      <c r="A10" s="8"/>
      <c r="B10" s="152"/>
      <c r="C10" s="152"/>
      <c r="D10" s="152"/>
      <c r="E10" s="8"/>
      <c r="F10" s="203" t="s">
        <v>148</v>
      </c>
      <c r="G10" s="203"/>
      <c r="H10" s="203"/>
      <c r="I10" s="144"/>
      <c r="J10" s="9"/>
      <c r="K10" s="9"/>
      <c r="L10" s="9"/>
      <c r="M10" s="9"/>
      <c r="N10" s="9"/>
      <c r="O10" s="8"/>
      <c r="P10" s="8"/>
      <c r="Q10" s="8"/>
      <c r="R10" s="8"/>
      <c r="S10" s="8"/>
      <c r="T10" s="8"/>
      <c r="U10" s="8"/>
      <c r="V10" s="8"/>
      <c r="W10" s="8"/>
      <c r="X10" s="8"/>
      <c r="Y10" s="8"/>
      <c r="Z10" s="8"/>
      <c r="AA10" s="8"/>
      <c r="AB10" s="8"/>
      <c r="AC10" s="8"/>
      <c r="AD10" s="8"/>
      <c r="AE10" s="8"/>
      <c r="AF10" s="8"/>
      <c r="AG10" s="8"/>
      <c r="AH10" s="8"/>
      <c r="AI10" s="8"/>
    </row>
    <row r="11" spans="1:37" ht="15.75" x14ac:dyDescent="0.25">
      <c r="A11" s="26" t="s">
        <v>56</v>
      </c>
      <c r="B11" s="154" t="s">
        <v>2</v>
      </c>
      <c r="C11" s="154" t="s">
        <v>57</v>
      </c>
      <c r="D11" s="155"/>
      <c r="E11" s="66"/>
      <c r="F11" s="203"/>
      <c r="G11" s="203"/>
      <c r="H11" s="203"/>
      <c r="I11" s="144"/>
      <c r="J11" s="78"/>
      <c r="K11" s="78"/>
      <c r="L11" s="78"/>
      <c r="M11" s="9"/>
      <c r="N11" s="9"/>
      <c r="O11" s="9"/>
      <c r="P11" s="9"/>
      <c r="Q11" s="8"/>
      <c r="R11" s="8"/>
      <c r="S11" s="8"/>
      <c r="T11" s="8"/>
      <c r="U11" s="8"/>
      <c r="V11" s="8"/>
      <c r="W11" s="8"/>
      <c r="X11" s="8"/>
      <c r="Y11" s="8"/>
      <c r="Z11" s="8"/>
      <c r="AA11" s="8"/>
      <c r="AB11" s="8"/>
      <c r="AC11" s="8"/>
      <c r="AD11" s="8"/>
      <c r="AE11" s="8"/>
      <c r="AF11" s="8"/>
      <c r="AG11" s="8"/>
      <c r="AH11" s="8"/>
    </row>
    <row r="12" spans="1:37" ht="15.75" x14ac:dyDescent="0.25">
      <c r="A12" s="31" t="s">
        <v>3</v>
      </c>
      <c r="B12" s="158" t="s">
        <v>15</v>
      </c>
      <c r="C12" s="153"/>
      <c r="D12" s="153"/>
      <c r="E12" s="17"/>
      <c r="F12" s="203"/>
      <c r="G12" s="203"/>
      <c r="H12" s="203"/>
      <c r="I12" s="144"/>
      <c r="J12" s="74"/>
      <c r="K12" s="74"/>
      <c r="L12" s="74"/>
      <c r="M12" s="9"/>
      <c r="N12" s="9"/>
      <c r="O12" s="9"/>
      <c r="P12" s="9"/>
      <c r="Q12" s="8"/>
      <c r="R12" s="8"/>
      <c r="S12" s="8"/>
      <c r="T12" s="8"/>
      <c r="U12" s="8"/>
      <c r="V12" s="8"/>
      <c r="W12" s="8"/>
      <c r="X12" s="8"/>
      <c r="Y12" s="8"/>
      <c r="Z12" s="8"/>
      <c r="AA12" s="8"/>
      <c r="AB12" s="8"/>
      <c r="AC12" s="8"/>
      <c r="AD12" s="8"/>
      <c r="AE12" s="8"/>
      <c r="AF12" s="8"/>
      <c r="AG12" s="8"/>
      <c r="AH12" s="8"/>
    </row>
    <row r="13" spans="1:37" x14ac:dyDescent="0.25">
      <c r="A13" s="31" t="s">
        <v>43</v>
      </c>
      <c r="B13" s="158" t="s">
        <v>68</v>
      </c>
      <c r="C13" s="153"/>
      <c r="D13" s="153"/>
      <c r="E13" s="17"/>
      <c r="F13" s="8"/>
      <c r="G13" s="8"/>
      <c r="H13" s="74"/>
      <c r="I13" s="74"/>
      <c r="J13" s="74"/>
      <c r="K13" s="74"/>
      <c r="L13" s="74"/>
      <c r="M13" s="9"/>
      <c r="N13" s="9"/>
      <c r="O13" s="9"/>
      <c r="P13" s="9"/>
      <c r="Q13" s="8"/>
      <c r="R13" s="8"/>
      <c r="S13" s="8"/>
      <c r="T13" s="8"/>
      <c r="U13" s="8"/>
      <c r="V13" s="8"/>
      <c r="W13" s="8"/>
      <c r="X13" s="8"/>
      <c r="Y13" s="8"/>
      <c r="Z13" s="8"/>
      <c r="AA13" s="8"/>
      <c r="AB13" s="8"/>
      <c r="AC13" s="8"/>
      <c r="AD13" s="8"/>
      <c r="AE13" s="8"/>
      <c r="AF13" s="8"/>
      <c r="AG13" s="8"/>
      <c r="AH13" s="8"/>
    </row>
    <row r="14" spans="1:37" x14ac:dyDescent="0.25">
      <c r="A14" s="31" t="s">
        <v>4</v>
      </c>
      <c r="B14" s="159"/>
      <c r="C14" s="157" t="s">
        <v>171</v>
      </c>
      <c r="D14" s="161">
        <v>0.25</v>
      </c>
      <c r="E14" s="62"/>
      <c r="F14" s="8"/>
      <c r="G14" s="8"/>
      <c r="H14" s="74"/>
      <c r="I14" s="74"/>
      <c r="J14" s="74"/>
      <c r="K14" s="74"/>
      <c r="L14" s="74"/>
      <c r="M14" s="9"/>
      <c r="N14" s="9"/>
      <c r="O14" s="9"/>
      <c r="P14" s="9"/>
      <c r="Q14" s="8"/>
      <c r="R14" s="8"/>
      <c r="S14" s="8"/>
      <c r="T14" s="8"/>
      <c r="U14" s="8"/>
      <c r="V14" s="8"/>
      <c r="W14" s="8"/>
      <c r="X14" s="8"/>
      <c r="Y14" s="8"/>
      <c r="Z14" s="8"/>
      <c r="AA14" s="8"/>
      <c r="AB14" s="8"/>
      <c r="AC14" s="8"/>
      <c r="AD14" s="8"/>
      <c r="AE14" s="8"/>
      <c r="AF14" s="8"/>
      <c r="AG14" s="8"/>
      <c r="AH14" s="8"/>
    </row>
    <row r="15" spans="1:37" x14ac:dyDescent="0.25">
      <c r="A15" s="31" t="s">
        <v>5</v>
      </c>
      <c r="B15" s="158" t="s">
        <v>15</v>
      </c>
      <c r="C15" s="153"/>
      <c r="D15" s="153"/>
      <c r="E15" s="17"/>
      <c r="F15" s="8"/>
      <c r="G15" s="8"/>
      <c r="H15" s="74"/>
      <c r="I15" s="74"/>
      <c r="J15" s="74"/>
      <c r="K15" s="74"/>
      <c r="L15" s="74"/>
      <c r="M15" s="9"/>
      <c r="N15" s="9"/>
      <c r="O15" s="9"/>
      <c r="P15" s="9"/>
      <c r="Q15" s="8"/>
      <c r="R15" s="8"/>
      <c r="S15" s="8"/>
      <c r="T15" s="8"/>
      <c r="U15" s="8"/>
      <c r="V15" s="8"/>
      <c r="W15" s="8"/>
      <c r="X15" s="8"/>
      <c r="Y15" s="8"/>
      <c r="Z15" s="8"/>
      <c r="AA15" s="8"/>
      <c r="AB15" s="8"/>
      <c r="AC15" s="8"/>
      <c r="AD15" s="8"/>
      <c r="AE15" s="8"/>
      <c r="AF15" s="8"/>
      <c r="AG15" s="8"/>
      <c r="AH15" s="8"/>
    </row>
    <row r="16" spans="1:37" x14ac:dyDescent="0.25">
      <c r="A16" s="31" t="s">
        <v>6</v>
      </c>
      <c r="B16" s="158" t="s">
        <v>15</v>
      </c>
      <c r="C16" s="153"/>
      <c r="D16" s="153"/>
      <c r="E16" s="17"/>
      <c r="F16" s="8"/>
      <c r="G16" s="8"/>
      <c r="H16" s="74"/>
      <c r="I16" s="74"/>
      <c r="J16" s="74"/>
      <c r="K16" s="74"/>
      <c r="L16" s="74"/>
      <c r="M16" s="9"/>
      <c r="N16" s="9"/>
      <c r="O16" s="9"/>
      <c r="P16" s="9"/>
      <c r="Q16" s="9"/>
      <c r="R16" s="9"/>
      <c r="S16" s="9"/>
      <c r="T16" s="8"/>
      <c r="U16" s="8"/>
      <c r="V16" s="8"/>
      <c r="W16" s="8"/>
      <c r="X16" s="8"/>
      <c r="Y16" s="8"/>
      <c r="Z16" s="8"/>
      <c r="AA16" s="8"/>
      <c r="AB16" s="8"/>
      <c r="AC16" s="8"/>
      <c r="AD16" s="8"/>
      <c r="AE16" s="8"/>
      <c r="AF16" s="8"/>
      <c r="AG16" s="8"/>
      <c r="AH16" s="8"/>
    </row>
    <row r="17" spans="1:40" ht="15.75" x14ac:dyDescent="0.25">
      <c r="A17" s="121" t="s">
        <v>244</v>
      </c>
      <c r="B17" s="163" t="s">
        <v>15</v>
      </c>
      <c r="C17" s="164"/>
      <c r="D17" s="156"/>
      <c r="E17" s="122"/>
      <c r="F17" s="115"/>
      <c r="G17" s="115"/>
      <c r="H17" s="74"/>
      <c r="I17" s="74"/>
      <c r="J17" s="74"/>
      <c r="K17" s="74"/>
      <c r="L17" s="74"/>
      <c r="M17" s="9"/>
      <c r="N17" s="9"/>
      <c r="O17" s="9"/>
      <c r="P17" s="9"/>
      <c r="Q17" s="10"/>
      <c r="R17" s="10"/>
      <c r="S17" s="10"/>
      <c r="T17" s="8"/>
      <c r="U17" s="8"/>
      <c r="V17" s="8"/>
      <c r="W17" s="8"/>
      <c r="X17" s="8"/>
      <c r="Y17" s="8"/>
      <c r="Z17" s="8"/>
      <c r="AA17" s="8"/>
      <c r="AB17" s="8"/>
      <c r="AC17" s="8"/>
      <c r="AD17" s="8"/>
      <c r="AE17" s="8"/>
      <c r="AF17" s="8"/>
      <c r="AG17" s="8"/>
      <c r="AH17" s="8"/>
    </row>
    <row r="18" spans="1:40" x14ac:dyDescent="0.25">
      <c r="A18" s="31" t="s">
        <v>48</v>
      </c>
      <c r="B18" s="160" t="s">
        <v>166</v>
      </c>
      <c r="C18" s="153"/>
      <c r="D18" s="153"/>
      <c r="E18" s="17"/>
      <c r="F18" s="8"/>
      <c r="G18" s="8"/>
      <c r="H18" s="74"/>
      <c r="I18" s="74"/>
      <c r="J18" s="74"/>
      <c r="K18" s="74"/>
      <c r="L18" s="74"/>
      <c r="M18" s="9"/>
      <c r="N18" s="9"/>
      <c r="O18" s="9"/>
      <c r="P18" s="9"/>
      <c r="Q18" s="8"/>
      <c r="R18" s="8"/>
      <c r="S18" s="8"/>
      <c r="T18" s="8"/>
      <c r="U18" s="8"/>
      <c r="V18" s="8"/>
      <c r="W18" s="8"/>
      <c r="X18" s="8"/>
      <c r="Y18" s="8"/>
      <c r="Z18" s="8"/>
      <c r="AA18" s="8"/>
      <c r="AB18" s="8"/>
      <c r="AC18" s="8"/>
      <c r="AD18" s="8"/>
      <c r="AE18" s="8"/>
      <c r="AF18" s="8"/>
      <c r="AG18" s="8"/>
      <c r="AH18" s="8"/>
    </row>
    <row r="19" spans="1:40" s="5" customFormat="1" x14ac:dyDescent="0.25">
      <c r="A19" s="17"/>
      <c r="B19" s="8"/>
      <c r="C19" s="8"/>
      <c r="D19" s="8"/>
      <c r="E19" s="8"/>
      <c r="F19" s="8"/>
      <c r="G19" s="8"/>
      <c r="H19" s="9"/>
      <c r="I19" s="9"/>
      <c r="J19" s="9"/>
      <c r="K19" s="9"/>
      <c r="L19" s="9"/>
      <c r="M19" s="9"/>
      <c r="N19" s="9"/>
      <c r="O19" s="9"/>
      <c r="P19" s="9"/>
      <c r="Q19" s="8"/>
      <c r="R19" s="8"/>
      <c r="S19" s="8"/>
      <c r="T19" s="8"/>
      <c r="U19" s="8"/>
      <c r="V19" s="8"/>
      <c r="W19" s="8"/>
      <c r="X19" s="8"/>
      <c r="Y19" s="8"/>
      <c r="Z19" s="8"/>
      <c r="AA19" s="8"/>
      <c r="AB19" s="8"/>
      <c r="AC19" s="8"/>
      <c r="AD19" s="8"/>
      <c r="AE19" s="8"/>
      <c r="AF19" s="8"/>
      <c r="AG19" s="8"/>
      <c r="AH19" s="8"/>
    </row>
    <row r="20" spans="1:40" s="5" customFormat="1" ht="15.75" x14ac:dyDescent="0.25">
      <c r="A20" s="28" t="s">
        <v>37</v>
      </c>
      <c r="B20" s="29"/>
      <c r="C20" s="29"/>
      <c r="D20" s="29"/>
      <c r="F20" s="8"/>
      <c r="G20" s="8"/>
      <c r="H20" s="9"/>
      <c r="I20" s="9"/>
      <c r="J20" s="9"/>
      <c r="K20" s="9"/>
      <c r="L20" s="9"/>
      <c r="M20" s="9"/>
      <c r="N20" s="9"/>
      <c r="O20" s="9"/>
      <c r="P20" s="9"/>
      <c r="Q20" s="8"/>
      <c r="R20" s="8"/>
      <c r="S20" s="8"/>
      <c r="T20" s="8"/>
      <c r="U20" s="8"/>
      <c r="V20" s="8"/>
      <c r="W20" s="8"/>
      <c r="X20" s="8"/>
      <c r="Y20" s="8"/>
      <c r="Z20" s="8"/>
      <c r="AA20" s="8"/>
      <c r="AB20" s="8"/>
      <c r="AC20" s="8"/>
      <c r="AD20" s="8"/>
      <c r="AE20" s="8"/>
      <c r="AF20" s="8"/>
      <c r="AG20" s="8"/>
      <c r="AH20" s="8"/>
    </row>
    <row r="21" spans="1:40" s="5" customFormat="1" ht="30" x14ac:dyDescent="0.25">
      <c r="A21" s="32" t="s">
        <v>53</v>
      </c>
      <c r="B21" s="33" t="s">
        <v>60</v>
      </c>
      <c r="C21" s="33" t="s">
        <v>54</v>
      </c>
      <c r="D21" s="33" t="s">
        <v>38</v>
      </c>
      <c r="E21" s="63"/>
      <c r="F21" s="11"/>
      <c r="G21" s="11"/>
      <c r="H21" s="9"/>
      <c r="I21" s="9"/>
      <c r="J21" s="9"/>
      <c r="K21" s="9"/>
      <c r="L21" s="9"/>
      <c r="M21" s="9"/>
      <c r="N21" s="9"/>
      <c r="O21" s="9"/>
      <c r="P21" s="9"/>
      <c r="Q21" s="8"/>
      <c r="R21" s="8"/>
      <c r="S21" s="8"/>
      <c r="T21" s="8"/>
      <c r="U21" s="8"/>
      <c r="V21" s="8"/>
      <c r="W21" s="8"/>
      <c r="X21" s="8"/>
      <c r="Y21" s="8"/>
      <c r="Z21" s="8"/>
      <c r="AA21" s="8"/>
      <c r="AB21" s="8"/>
      <c r="AC21" s="8"/>
      <c r="AD21" s="8"/>
      <c r="AE21" s="8"/>
      <c r="AF21" s="8"/>
      <c r="AG21" s="8"/>
      <c r="AH21" s="8"/>
    </row>
    <row r="22" spans="1:40" s="5" customFormat="1" x14ac:dyDescent="0.25">
      <c r="A22" s="92" t="s">
        <v>39</v>
      </c>
      <c r="B22" s="93">
        <f>SUM(B23:B27)</f>
        <v>0</v>
      </c>
      <c r="C22" s="93">
        <f>SUM(C23:C27)</f>
        <v>0</v>
      </c>
      <c r="D22" s="93">
        <f>SUM(D23:D27)</f>
        <v>0</v>
      </c>
      <c r="E22" s="94" t="s">
        <v>198</v>
      </c>
      <c r="F22" s="12"/>
      <c r="G22" s="12"/>
      <c r="H22" s="9"/>
      <c r="I22" s="9"/>
      <c r="J22" s="9"/>
      <c r="K22" s="9"/>
      <c r="L22" s="9"/>
      <c r="M22" s="9"/>
      <c r="N22" s="9"/>
      <c r="O22" s="9"/>
      <c r="P22" s="9"/>
      <c r="Q22" s="8"/>
      <c r="R22" s="8"/>
      <c r="S22" s="8"/>
      <c r="T22" s="8"/>
      <c r="U22" s="8"/>
      <c r="V22" s="8"/>
      <c r="W22" s="8"/>
      <c r="X22" s="8"/>
      <c r="Y22" s="8"/>
      <c r="Z22" s="8"/>
      <c r="AA22" s="8"/>
      <c r="AB22" s="8"/>
      <c r="AC22" s="8"/>
      <c r="AD22" s="8"/>
      <c r="AE22" s="8"/>
      <c r="AF22" s="8"/>
      <c r="AG22" s="8"/>
      <c r="AH22" s="8"/>
    </row>
    <row r="23" spans="1:40" s="5" customFormat="1" x14ac:dyDescent="0.25">
      <c r="A23" s="34" t="s">
        <v>155</v>
      </c>
      <c r="B23" s="168">
        <v>0</v>
      </c>
      <c r="C23" s="168">
        <v>0</v>
      </c>
      <c r="D23" s="168">
        <v>0</v>
      </c>
      <c r="E23" s="94"/>
      <c r="F23" s="13"/>
      <c r="G23" s="13"/>
      <c r="H23" s="9"/>
      <c r="I23" s="9"/>
      <c r="J23" s="9"/>
      <c r="K23" s="9"/>
      <c r="L23" s="9"/>
      <c r="M23" s="9"/>
      <c r="N23" s="9"/>
      <c r="O23" s="9"/>
      <c r="P23" s="9"/>
      <c r="Q23" s="8"/>
      <c r="R23" s="8"/>
      <c r="S23" s="8"/>
      <c r="T23" s="8"/>
      <c r="U23" s="8"/>
      <c r="V23" s="8"/>
      <c r="W23" s="8"/>
      <c r="X23" s="8"/>
      <c r="Y23" s="8"/>
      <c r="Z23" s="8"/>
      <c r="AA23" s="8"/>
      <c r="AB23" s="8"/>
      <c r="AC23" s="8"/>
      <c r="AD23" s="8"/>
      <c r="AE23" s="8"/>
      <c r="AF23" s="8"/>
      <c r="AG23" s="8"/>
      <c r="AH23" s="8"/>
    </row>
    <row r="24" spans="1:40" s="5" customFormat="1" x14ac:dyDescent="0.25">
      <c r="A24" s="34" t="s">
        <v>156</v>
      </c>
      <c r="B24" s="168">
        <v>0</v>
      </c>
      <c r="C24" s="168">
        <v>0</v>
      </c>
      <c r="D24" s="168">
        <v>0</v>
      </c>
      <c r="E24" s="198" t="s">
        <v>199</v>
      </c>
      <c r="F24" s="199"/>
      <c r="G24" s="13"/>
      <c r="H24" s="9"/>
      <c r="I24" s="9"/>
      <c r="J24" s="9"/>
      <c r="K24" s="9"/>
      <c r="L24" s="9"/>
      <c r="M24" s="9"/>
      <c r="N24" s="9"/>
      <c r="O24" s="9"/>
      <c r="P24" s="9"/>
      <c r="Q24" s="8"/>
      <c r="R24" s="8"/>
      <c r="S24" s="8"/>
      <c r="T24" s="8"/>
      <c r="U24" s="8"/>
      <c r="V24" s="8"/>
      <c r="W24" s="8"/>
      <c r="X24" s="8"/>
      <c r="Y24" s="8"/>
      <c r="Z24" s="8"/>
      <c r="AA24" s="8"/>
      <c r="AB24" s="8"/>
      <c r="AC24" s="8"/>
      <c r="AD24" s="8"/>
      <c r="AE24" s="8"/>
      <c r="AF24" s="8"/>
      <c r="AG24" s="8"/>
      <c r="AH24" s="8"/>
    </row>
    <row r="25" spans="1:40" s="5" customFormat="1" x14ac:dyDescent="0.25">
      <c r="A25" s="34" t="s">
        <v>157</v>
      </c>
      <c r="B25" s="168">
        <v>0</v>
      </c>
      <c r="C25" s="168">
        <v>0</v>
      </c>
      <c r="D25" s="168">
        <v>0</v>
      </c>
      <c r="E25" s="198"/>
      <c r="F25" s="199"/>
      <c r="G25" s="13"/>
      <c r="H25" s="9"/>
      <c r="I25" s="9"/>
      <c r="J25" s="9"/>
      <c r="K25" s="9"/>
      <c r="L25" s="9"/>
      <c r="M25" s="9"/>
      <c r="N25" s="9"/>
      <c r="O25" s="9"/>
      <c r="P25" s="9"/>
      <c r="Q25" s="8"/>
      <c r="R25" s="8"/>
      <c r="S25" s="8"/>
      <c r="T25" s="8"/>
      <c r="U25" s="8"/>
      <c r="V25" s="8"/>
      <c r="W25" s="8"/>
      <c r="X25" s="8"/>
      <c r="Y25" s="8"/>
      <c r="Z25" s="8"/>
      <c r="AA25" s="8"/>
      <c r="AB25" s="8"/>
      <c r="AC25" s="8"/>
      <c r="AD25" s="8"/>
      <c r="AE25" s="8"/>
      <c r="AF25" s="8"/>
      <c r="AG25" s="8"/>
      <c r="AH25" s="8"/>
    </row>
    <row r="26" spans="1:40" s="5" customFormat="1" x14ac:dyDescent="0.25">
      <c r="A26" s="34" t="s">
        <v>158</v>
      </c>
      <c r="B26" s="168">
        <v>0</v>
      </c>
      <c r="C26" s="168">
        <v>0</v>
      </c>
      <c r="D26" s="168">
        <v>0</v>
      </c>
      <c r="E26" s="64"/>
      <c r="F26" s="13"/>
      <c r="G26" s="13"/>
      <c r="H26" s="9"/>
      <c r="I26" s="9"/>
      <c r="J26" s="9"/>
      <c r="K26" s="9"/>
      <c r="L26" s="9"/>
      <c r="M26" s="9"/>
      <c r="N26" s="9"/>
      <c r="O26" s="9"/>
      <c r="P26" s="9"/>
      <c r="Q26" s="8"/>
      <c r="R26" s="8"/>
      <c r="S26" s="8"/>
      <c r="T26" s="8"/>
      <c r="U26" s="8"/>
      <c r="V26" s="8"/>
      <c r="W26" s="8"/>
      <c r="X26" s="8"/>
      <c r="Y26" s="8"/>
      <c r="Z26" s="8"/>
      <c r="AA26" s="8"/>
      <c r="AB26" s="8"/>
      <c r="AC26" s="8"/>
      <c r="AD26" s="8"/>
      <c r="AE26" s="8"/>
      <c r="AF26" s="8"/>
      <c r="AG26" s="8"/>
      <c r="AH26" s="8"/>
    </row>
    <row r="27" spans="1:40" s="5" customFormat="1" x14ac:dyDescent="0.25">
      <c r="A27" s="34" t="s">
        <v>154</v>
      </c>
      <c r="B27" s="168">
        <v>0</v>
      </c>
      <c r="C27" s="168">
        <v>0</v>
      </c>
      <c r="D27" s="168">
        <v>0</v>
      </c>
      <c r="E27" s="64"/>
      <c r="F27" s="13"/>
      <c r="G27" s="13"/>
      <c r="H27" s="9"/>
      <c r="I27" s="9"/>
      <c r="J27" s="9"/>
      <c r="K27" s="9"/>
      <c r="L27" s="9"/>
      <c r="M27" s="9"/>
      <c r="N27" s="9"/>
      <c r="O27" s="9"/>
      <c r="P27" s="9"/>
      <c r="Q27" s="8"/>
      <c r="R27" s="8"/>
      <c r="S27" s="8"/>
      <c r="T27" s="8"/>
      <c r="U27" s="8"/>
      <c r="V27" s="8"/>
      <c r="W27" s="8"/>
      <c r="X27" s="8"/>
      <c r="Y27" s="8"/>
      <c r="Z27" s="8"/>
      <c r="AA27" s="8"/>
      <c r="AB27" s="8"/>
      <c r="AC27" s="8"/>
      <c r="AD27" s="8"/>
      <c r="AE27" s="8"/>
      <c r="AF27" s="8"/>
      <c r="AG27" s="8"/>
      <c r="AH27" s="8"/>
    </row>
    <row r="28" spans="1:40" s="5" customFormat="1" x14ac:dyDescent="0.25">
      <c r="A28" s="17"/>
      <c r="B28" s="8"/>
      <c r="C28" s="82"/>
      <c r="D28" s="82"/>
      <c r="E28" s="8"/>
      <c r="F28" s="8"/>
      <c r="G28" s="8"/>
      <c r="H28" s="9"/>
      <c r="I28" s="9"/>
      <c r="J28" s="9"/>
      <c r="K28" s="9"/>
      <c r="L28" s="9"/>
      <c r="M28" s="9"/>
      <c r="N28" s="9"/>
      <c r="O28" s="9"/>
      <c r="P28" s="9"/>
      <c r="Q28" s="8"/>
      <c r="R28" s="8"/>
      <c r="S28" s="8"/>
      <c r="T28" s="8"/>
      <c r="U28" s="8"/>
      <c r="V28" s="8"/>
      <c r="W28" s="8"/>
      <c r="X28" s="8"/>
      <c r="Y28" s="8"/>
      <c r="Z28" s="8"/>
      <c r="AA28" s="8"/>
      <c r="AB28" s="8"/>
      <c r="AC28" s="8"/>
      <c r="AD28" s="8"/>
      <c r="AE28" s="8"/>
      <c r="AF28" s="8"/>
      <c r="AG28" s="8"/>
      <c r="AH28" s="8"/>
    </row>
    <row r="29" spans="1:40" ht="15.75" x14ac:dyDescent="0.25">
      <c r="A29" s="26" t="s">
        <v>17</v>
      </c>
      <c r="B29" s="27"/>
      <c r="C29" s="27"/>
      <c r="D29" s="8"/>
      <c r="E29" s="8"/>
      <c r="F29" s="8"/>
      <c r="G29" s="8"/>
      <c r="H29" s="9"/>
      <c r="I29" s="9"/>
      <c r="J29" s="9"/>
      <c r="K29" s="9"/>
      <c r="L29" s="9"/>
      <c r="M29" s="9"/>
      <c r="N29" s="9"/>
      <c r="O29" s="9"/>
      <c r="P29" s="9"/>
      <c r="Q29" s="8"/>
      <c r="R29" s="8"/>
      <c r="S29" s="8"/>
      <c r="T29" s="8"/>
      <c r="U29" s="8"/>
      <c r="V29" s="8"/>
      <c r="W29" s="8"/>
      <c r="X29" s="8"/>
      <c r="Y29" s="8"/>
      <c r="Z29" s="8"/>
      <c r="AA29" s="8"/>
      <c r="AB29" s="8"/>
      <c r="AC29" s="8"/>
      <c r="AD29" s="8"/>
      <c r="AE29" s="8"/>
      <c r="AF29" s="8"/>
      <c r="AG29" s="8"/>
      <c r="AH29" s="8"/>
      <c r="AI29" s="8"/>
      <c r="AJ29" s="8"/>
      <c r="AK29" s="8"/>
      <c r="AL29" s="8"/>
      <c r="AM29" s="8"/>
      <c r="AN29" s="8"/>
    </row>
    <row r="30" spans="1:40" x14ac:dyDescent="0.25">
      <c r="A30" s="30" t="s">
        <v>18</v>
      </c>
      <c r="B30" s="30" t="s">
        <v>19</v>
      </c>
      <c r="C30" s="30" t="s">
        <v>2</v>
      </c>
      <c r="D30" s="16"/>
      <c r="E30" s="16"/>
      <c r="F30" s="8"/>
      <c r="G30" s="8"/>
      <c r="H30" s="9"/>
      <c r="I30" s="9"/>
      <c r="J30" s="9"/>
      <c r="K30" s="9"/>
      <c r="L30" s="9"/>
      <c r="M30" s="9"/>
      <c r="N30" s="9"/>
      <c r="O30" s="9"/>
      <c r="P30" s="9"/>
      <c r="Q30" s="8"/>
      <c r="R30" s="8"/>
      <c r="S30" s="8"/>
      <c r="T30" s="8"/>
      <c r="U30" s="8"/>
      <c r="V30" s="8"/>
      <c r="W30" s="8"/>
      <c r="X30" s="8"/>
      <c r="Y30" s="8"/>
      <c r="Z30" s="8"/>
      <c r="AA30" s="8"/>
      <c r="AB30" s="8"/>
      <c r="AC30" s="8"/>
      <c r="AD30" s="8"/>
      <c r="AE30" s="8"/>
      <c r="AF30" s="8"/>
      <c r="AG30" s="8"/>
      <c r="AH30" s="8"/>
      <c r="AI30" s="8"/>
      <c r="AJ30" s="8"/>
      <c r="AK30" s="8"/>
      <c r="AL30" s="8"/>
      <c r="AM30" s="8"/>
      <c r="AN30" s="8"/>
    </row>
    <row r="31" spans="1:40" ht="60" customHeight="1" x14ac:dyDescent="0.25">
      <c r="A31" s="166" t="s">
        <v>517</v>
      </c>
      <c r="B31" s="167">
        <v>43553</v>
      </c>
      <c r="C31" s="165" t="s">
        <v>15</v>
      </c>
      <c r="D31" s="14"/>
      <c r="E31" s="14"/>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row>
    <row r="32" spans="1:40" ht="60" customHeight="1" x14ac:dyDescent="0.25">
      <c r="A32" s="166" t="s">
        <v>518</v>
      </c>
      <c r="B32" s="167">
        <v>43556</v>
      </c>
      <c r="C32" s="165" t="s">
        <v>15</v>
      </c>
      <c r="D32" s="15"/>
      <c r="E32" s="15"/>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row>
    <row r="33" spans="1:41" ht="60" customHeight="1" x14ac:dyDescent="0.25">
      <c r="A33" s="166" t="s">
        <v>519</v>
      </c>
      <c r="B33" s="167">
        <v>43646</v>
      </c>
      <c r="C33" s="165" t="s">
        <v>21</v>
      </c>
      <c r="D33" s="15"/>
      <c r="E33" s="15"/>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row>
    <row r="34" spans="1:41" ht="60" customHeight="1" x14ac:dyDescent="0.25">
      <c r="A34" s="166"/>
      <c r="B34" s="167"/>
      <c r="C34" s="165"/>
      <c r="D34" s="15"/>
      <c r="E34" s="15"/>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row>
    <row r="35" spans="1:41"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row>
    <row r="36" spans="1:41" ht="15.75" x14ac:dyDescent="0.25">
      <c r="A36" s="193" t="s">
        <v>126</v>
      </c>
      <c r="B36" s="194"/>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row>
    <row r="37" spans="1:41" ht="42.95" customHeight="1" x14ac:dyDescent="0.25">
      <c r="A37" s="204" t="s">
        <v>520</v>
      </c>
      <c r="B37" s="205"/>
      <c r="C37" s="188"/>
      <c r="D37" s="171"/>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row>
    <row r="38" spans="1:41" ht="42.95" customHeight="1" x14ac:dyDescent="0.25">
      <c r="A38" s="204" t="s">
        <v>521</v>
      </c>
      <c r="B38" s="205"/>
      <c r="C38" s="188"/>
      <c r="D38" s="18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row>
    <row r="39" spans="1:41" ht="42.95" customHeight="1" x14ac:dyDescent="0.25">
      <c r="A39" s="204" t="s">
        <v>522</v>
      </c>
      <c r="B39" s="205"/>
      <c r="C39" s="188"/>
      <c r="D39" s="18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row>
    <row r="40" spans="1:41" ht="42.95" customHeight="1" x14ac:dyDescent="0.25">
      <c r="A40" s="228" t="s">
        <v>523</v>
      </c>
      <c r="B40" s="229"/>
      <c r="C40" s="188"/>
      <c r="D40" s="18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row>
    <row r="41" spans="1:41" ht="14.45" customHeight="1" x14ac:dyDescent="0.25">
      <c r="A41" s="191"/>
      <c r="B41" s="230"/>
      <c r="C41" s="230"/>
      <c r="D41" s="169"/>
      <c r="E41" s="9"/>
      <c r="F41" s="9"/>
      <c r="G41" s="9"/>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row>
    <row r="42" spans="1:41" ht="15.75" x14ac:dyDescent="0.25">
      <c r="A42" s="183" t="s">
        <v>0</v>
      </c>
      <c r="B42" s="182"/>
      <c r="C42" s="170"/>
      <c r="D42" s="18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row>
    <row r="43" spans="1:41" ht="14.45" customHeight="1" x14ac:dyDescent="0.25">
      <c r="A43" s="222" t="s">
        <v>531</v>
      </c>
      <c r="B43" s="223"/>
      <c r="C43" s="176"/>
      <c r="D43" s="171"/>
      <c r="E43" s="1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row>
    <row r="44" spans="1:41" x14ac:dyDescent="0.25">
      <c r="A44" s="224"/>
      <c r="B44" s="225"/>
      <c r="C44" s="176"/>
      <c r="D44" s="172"/>
      <c r="E44" s="1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row>
    <row r="45" spans="1:41" x14ac:dyDescent="0.25">
      <c r="A45" s="224"/>
      <c r="B45" s="225"/>
      <c r="C45" s="176"/>
      <c r="D45" s="172"/>
      <c r="E45" s="1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row>
    <row r="46" spans="1:41" x14ac:dyDescent="0.25">
      <c r="A46" s="224"/>
      <c r="B46" s="225"/>
      <c r="C46" s="176"/>
      <c r="D46" s="172"/>
      <c r="E46" s="19"/>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row>
    <row r="47" spans="1:41" x14ac:dyDescent="0.25">
      <c r="A47" s="224"/>
      <c r="B47" s="225"/>
      <c r="C47" s="176"/>
      <c r="D47" s="172"/>
      <c r="E47" s="19"/>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row>
    <row r="48" spans="1:41" x14ac:dyDescent="0.25">
      <c r="A48" s="224"/>
      <c r="B48" s="225"/>
      <c r="C48" s="176"/>
      <c r="D48" s="172"/>
      <c r="E48" s="19"/>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row>
    <row r="49" spans="1:41" x14ac:dyDescent="0.25">
      <c r="A49" s="224"/>
      <c r="B49" s="225"/>
      <c r="C49" s="176"/>
      <c r="D49" s="172"/>
      <c r="E49" s="19"/>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row>
    <row r="50" spans="1:41" x14ac:dyDescent="0.25">
      <c r="A50" s="224"/>
      <c r="B50" s="225"/>
      <c r="C50" s="176"/>
      <c r="D50" s="172"/>
      <c r="E50" s="19"/>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row>
    <row r="51" spans="1:41" x14ac:dyDescent="0.25">
      <c r="A51" s="224"/>
      <c r="B51" s="225"/>
      <c r="C51" s="176"/>
      <c r="D51" s="172"/>
      <c r="E51" s="19"/>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row>
    <row r="52" spans="1:41" ht="26.45" customHeight="1" x14ac:dyDescent="0.25">
      <c r="A52" s="226"/>
      <c r="B52" s="227"/>
      <c r="C52" s="176"/>
      <c r="D52" s="18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row>
    <row r="53" spans="1:41" x14ac:dyDescent="0.25">
      <c r="A53" s="188"/>
      <c r="B53" s="188"/>
      <c r="C53" s="188"/>
      <c r="D53" s="18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row>
    <row r="54" spans="1:41" ht="15.75" x14ac:dyDescent="0.25">
      <c r="A54" s="184" t="s">
        <v>128</v>
      </c>
      <c r="B54" s="182"/>
      <c r="C54" s="170"/>
      <c r="D54" s="18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row>
    <row r="55" spans="1:41" ht="14.25" customHeight="1" x14ac:dyDescent="0.25">
      <c r="A55" s="222" t="s">
        <v>530</v>
      </c>
      <c r="B55" s="223"/>
      <c r="C55" s="176"/>
      <c r="D55" s="171"/>
      <c r="E55" s="1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row>
    <row r="56" spans="1:41" x14ac:dyDescent="0.25">
      <c r="A56" s="224"/>
      <c r="B56" s="225"/>
      <c r="C56" s="176"/>
      <c r="D56" s="18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row>
    <row r="57" spans="1:41" x14ac:dyDescent="0.25">
      <c r="A57" s="224"/>
      <c r="B57" s="225"/>
      <c r="C57" s="176"/>
      <c r="D57" s="18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row>
    <row r="58" spans="1:41" x14ac:dyDescent="0.25">
      <c r="A58" s="224"/>
      <c r="B58" s="225"/>
      <c r="C58" s="176"/>
      <c r="D58" s="18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row>
    <row r="59" spans="1:41" x14ac:dyDescent="0.25">
      <c r="A59" s="224"/>
      <c r="B59" s="225"/>
      <c r="C59" s="176"/>
      <c r="D59" s="18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row>
    <row r="60" spans="1:41" x14ac:dyDescent="0.25">
      <c r="A60" s="224"/>
      <c r="B60" s="225"/>
      <c r="C60" s="176"/>
      <c r="D60" s="18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row>
    <row r="61" spans="1:41" x14ac:dyDescent="0.25">
      <c r="A61" s="224"/>
      <c r="B61" s="225"/>
      <c r="C61" s="176"/>
      <c r="D61" s="18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row>
    <row r="62" spans="1:41" x14ac:dyDescent="0.25">
      <c r="A62" s="224"/>
      <c r="B62" s="225"/>
      <c r="C62" s="176"/>
      <c r="D62" s="18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row>
    <row r="63" spans="1:41" x14ac:dyDescent="0.25">
      <c r="A63" s="224"/>
      <c r="B63" s="225"/>
      <c r="C63" s="185"/>
      <c r="D63" s="169"/>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row>
    <row r="64" spans="1:41" x14ac:dyDescent="0.25">
      <c r="A64" s="226"/>
      <c r="B64" s="227"/>
      <c r="C64" s="185"/>
      <c r="D64" s="169"/>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41" s="5" customFormat="1" x14ac:dyDescent="0.25">
      <c r="A65" s="174"/>
      <c r="B65" s="174"/>
      <c r="C65" s="178"/>
      <c r="D65" s="176"/>
      <c r="E65" s="65"/>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row>
    <row r="66" spans="1:41" ht="15.75" x14ac:dyDescent="0.25">
      <c r="A66" s="179" t="s">
        <v>80</v>
      </c>
      <c r="B66" s="180"/>
      <c r="C66" s="173" t="s">
        <v>77</v>
      </c>
      <c r="D66" s="175" t="s">
        <v>79</v>
      </c>
      <c r="E66" s="37" t="s">
        <v>78</v>
      </c>
      <c r="F66" s="37" t="s">
        <v>2</v>
      </c>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row>
    <row r="67" spans="1:41" ht="45" customHeight="1" x14ac:dyDescent="0.25">
      <c r="A67" s="206" t="s">
        <v>524</v>
      </c>
      <c r="B67" s="207"/>
      <c r="C67" s="177">
        <v>2</v>
      </c>
      <c r="D67" s="60"/>
      <c r="E67" s="192">
        <v>43553</v>
      </c>
      <c r="F67" s="181" t="s">
        <v>15</v>
      </c>
      <c r="G67" s="35"/>
      <c r="H67" s="35"/>
      <c r="I67" s="35"/>
      <c r="J67" s="35"/>
      <c r="K67" s="35"/>
      <c r="L67" s="9"/>
      <c r="M67" s="8"/>
      <c r="N67" s="8"/>
      <c r="O67" s="8"/>
      <c r="P67" s="8"/>
      <c r="Q67" s="8"/>
      <c r="R67" s="8"/>
      <c r="S67" s="8"/>
      <c r="T67" s="8"/>
      <c r="U67" s="8"/>
      <c r="V67" s="8"/>
      <c r="W67" s="8"/>
      <c r="X67" s="8"/>
      <c r="Y67" s="8"/>
      <c r="Z67" s="8"/>
      <c r="AA67" s="8"/>
      <c r="AB67" s="8"/>
      <c r="AC67" s="8"/>
      <c r="AD67" s="8"/>
      <c r="AE67" s="8"/>
      <c r="AF67" s="8"/>
      <c r="AG67" s="8"/>
    </row>
    <row r="68" spans="1:41" ht="45" customHeight="1" x14ac:dyDescent="0.25">
      <c r="A68" s="206"/>
      <c r="B68" s="207"/>
      <c r="C68" s="177"/>
      <c r="D68" s="186"/>
      <c r="E68" s="150"/>
      <c r="F68" s="181"/>
      <c r="G68" s="9"/>
      <c r="H68" s="9"/>
      <c r="I68" s="9"/>
      <c r="J68" s="9"/>
      <c r="K68" s="9"/>
      <c r="L68" s="9"/>
      <c r="M68" s="8"/>
      <c r="N68" s="8"/>
      <c r="O68" s="8"/>
      <c r="P68" s="8"/>
      <c r="Q68" s="8"/>
      <c r="R68" s="8"/>
      <c r="S68" s="8"/>
      <c r="T68" s="8"/>
      <c r="U68" s="8"/>
      <c r="V68" s="8"/>
      <c r="W68" s="8"/>
      <c r="X68" s="8"/>
      <c r="Y68" s="8"/>
      <c r="Z68" s="8"/>
      <c r="AA68" s="8"/>
      <c r="AB68" s="8"/>
      <c r="AC68" s="8"/>
      <c r="AD68" s="8"/>
      <c r="AE68" s="8"/>
      <c r="AF68" s="8"/>
      <c r="AG68" s="8"/>
    </row>
    <row r="69" spans="1:41" ht="45" customHeight="1" x14ac:dyDescent="0.7">
      <c r="A69" s="206"/>
      <c r="B69" s="207"/>
      <c r="C69" s="177"/>
      <c r="D69" s="186"/>
      <c r="E69" s="60"/>
      <c r="F69" s="181"/>
      <c r="G69" s="36"/>
      <c r="H69" s="36"/>
      <c r="I69" s="36"/>
      <c r="J69" s="36"/>
      <c r="K69" s="36"/>
      <c r="L69" s="9"/>
      <c r="M69" s="8"/>
      <c r="N69" s="8"/>
      <c r="O69" s="8"/>
      <c r="P69" s="8"/>
      <c r="Q69" s="8"/>
      <c r="R69" s="8"/>
      <c r="S69" s="8"/>
      <c r="T69" s="8"/>
      <c r="U69" s="8"/>
      <c r="V69" s="8"/>
      <c r="W69" s="8"/>
      <c r="X69" s="8"/>
      <c r="Y69" s="8"/>
      <c r="Z69" s="8"/>
      <c r="AA69" s="8"/>
      <c r="AB69" s="8"/>
      <c r="AC69" s="8"/>
      <c r="AD69" s="8"/>
      <c r="AE69" s="8"/>
      <c r="AF69" s="8"/>
      <c r="AG69" s="8"/>
    </row>
    <row r="70" spans="1:41" ht="45" customHeight="1" x14ac:dyDescent="0.25">
      <c r="A70" s="206"/>
      <c r="B70" s="207"/>
      <c r="C70" s="177"/>
      <c r="D70" s="186"/>
      <c r="E70" s="60"/>
      <c r="F70" s="181"/>
      <c r="G70" s="9"/>
      <c r="H70" s="9"/>
      <c r="I70" s="9"/>
      <c r="J70" s="9"/>
      <c r="K70" s="9"/>
      <c r="L70" s="9"/>
      <c r="M70" s="8"/>
      <c r="N70" s="8"/>
      <c r="O70" s="8"/>
      <c r="P70" s="8"/>
      <c r="Q70" s="8"/>
      <c r="R70" s="8"/>
      <c r="S70" s="8"/>
      <c r="T70" s="8"/>
      <c r="U70" s="8"/>
      <c r="V70" s="8"/>
      <c r="W70" s="8"/>
      <c r="X70" s="8"/>
      <c r="Y70" s="8"/>
      <c r="Z70" s="8"/>
      <c r="AA70" s="8"/>
      <c r="AB70" s="8"/>
      <c r="AC70" s="8"/>
      <c r="AD70" s="8"/>
      <c r="AE70" s="8"/>
      <c r="AF70" s="8"/>
      <c r="AG70" s="8"/>
    </row>
    <row r="71" spans="1:41" s="5" customFormat="1" ht="18" customHeight="1" x14ac:dyDescent="0.25">
      <c r="J71" s="8"/>
      <c r="K71" s="8"/>
      <c r="L71" s="8"/>
      <c r="M71" s="8"/>
      <c r="N71" s="8"/>
      <c r="O71" s="8"/>
      <c r="P71" s="8"/>
      <c r="Q71" s="8"/>
      <c r="R71" s="8"/>
      <c r="S71" s="8"/>
      <c r="T71" s="8"/>
      <c r="U71" s="8"/>
      <c r="V71" s="8"/>
      <c r="W71" s="8"/>
      <c r="X71" s="8"/>
      <c r="Y71" s="8"/>
      <c r="Z71" s="8"/>
      <c r="AA71" s="8"/>
      <c r="AB71" s="8"/>
      <c r="AC71" s="8"/>
      <c r="AD71" s="8"/>
      <c r="AE71" s="8"/>
      <c r="AF71" s="8"/>
      <c r="AG71" s="8"/>
      <c r="AH71" s="8"/>
      <c r="AI71" s="8"/>
    </row>
    <row r="72" spans="1:41" s="5" customFormat="1" ht="18" customHeight="1" x14ac:dyDescent="0.25">
      <c r="A72" s="219" t="s">
        <v>235</v>
      </c>
      <c r="B72" s="220"/>
      <c r="C72" s="220"/>
      <c r="D72" s="220"/>
      <c r="E72" s="220"/>
      <c r="F72" s="221"/>
      <c r="G72" s="5" t="s">
        <v>149</v>
      </c>
      <c r="J72" s="8"/>
      <c r="K72" s="8"/>
      <c r="L72" s="8"/>
      <c r="M72" s="8"/>
      <c r="N72" s="8"/>
      <c r="O72" s="8"/>
      <c r="P72" s="8"/>
      <c r="Q72" s="8"/>
      <c r="R72" s="8"/>
      <c r="S72" s="8"/>
      <c r="T72" s="8"/>
      <c r="U72" s="8"/>
      <c r="V72" s="8"/>
      <c r="W72" s="8"/>
      <c r="X72" s="8"/>
      <c r="Y72" s="8"/>
      <c r="Z72" s="8"/>
      <c r="AA72" s="8"/>
      <c r="AB72" s="8"/>
      <c r="AC72" s="8"/>
      <c r="AD72" s="8"/>
      <c r="AE72" s="8"/>
      <c r="AF72" s="8"/>
      <c r="AG72" s="8"/>
      <c r="AH72" s="8"/>
      <c r="AI72" s="8"/>
    </row>
    <row r="73" spans="1:41" ht="15.95" customHeight="1" x14ac:dyDescent="0.3">
      <c r="A73" s="231" t="s">
        <v>525</v>
      </c>
      <c r="B73" s="232"/>
      <c r="C73" s="232"/>
      <c r="D73" s="232"/>
      <c r="E73" s="232"/>
      <c r="F73" s="233"/>
      <c r="G73" s="214" t="s">
        <v>398</v>
      </c>
      <c r="H73" s="215"/>
      <c r="I73" s="142"/>
      <c r="J73" s="8"/>
      <c r="K73" s="8"/>
      <c r="L73" s="8"/>
      <c r="M73" s="8"/>
      <c r="N73" s="8"/>
      <c r="O73" s="8"/>
      <c r="P73" s="8"/>
      <c r="Q73" s="8"/>
      <c r="R73" s="8"/>
      <c r="S73" s="8"/>
      <c r="T73" s="8"/>
      <c r="U73" s="8"/>
      <c r="V73" s="8"/>
      <c r="W73" s="8"/>
      <c r="X73" s="8"/>
      <c r="Y73" s="8"/>
      <c r="Z73" s="8"/>
      <c r="AA73" s="8"/>
      <c r="AB73" s="8"/>
      <c r="AC73" s="8"/>
      <c r="AD73" s="8"/>
      <c r="AE73" s="8"/>
      <c r="AF73" s="8"/>
      <c r="AG73" s="8"/>
      <c r="AH73" s="8"/>
      <c r="AI73" s="8"/>
    </row>
    <row r="74" spans="1:41" ht="12" customHeight="1" x14ac:dyDescent="0.3">
      <c r="A74" s="234"/>
      <c r="B74" s="235"/>
      <c r="C74" s="235"/>
      <c r="D74" s="235"/>
      <c r="E74" s="235"/>
      <c r="F74" s="236"/>
      <c r="G74" s="214"/>
      <c r="H74" s="215"/>
      <c r="I74" s="142"/>
      <c r="J74" s="8"/>
      <c r="K74" s="8"/>
      <c r="L74" s="8"/>
      <c r="M74" s="8"/>
      <c r="N74" s="8"/>
      <c r="O74" s="8"/>
      <c r="P74" s="8"/>
      <c r="Q74" s="8"/>
      <c r="R74" s="8"/>
      <c r="S74" s="8"/>
      <c r="T74" s="8"/>
      <c r="U74" s="8"/>
      <c r="V74" s="8"/>
      <c r="W74" s="8"/>
      <c r="X74" s="8"/>
      <c r="Y74" s="8"/>
      <c r="Z74" s="8"/>
      <c r="AA74" s="8"/>
      <c r="AB74" s="8"/>
      <c r="AC74" s="8"/>
      <c r="AD74" s="8"/>
      <c r="AE74" s="8"/>
      <c r="AF74" s="8"/>
      <c r="AG74" s="8"/>
      <c r="AH74" s="8"/>
    </row>
    <row r="75" spans="1:41" ht="18.75" x14ac:dyDescent="0.3">
      <c r="A75" s="237" t="s">
        <v>526</v>
      </c>
      <c r="B75" s="238"/>
      <c r="C75" s="238"/>
      <c r="D75" s="238"/>
      <c r="E75" s="238"/>
      <c r="F75" s="239"/>
      <c r="G75" s="214"/>
      <c r="H75" s="215"/>
      <c r="I75" s="142"/>
      <c r="J75" s="8"/>
      <c r="K75" s="8"/>
      <c r="L75" s="8"/>
      <c r="M75" s="8"/>
      <c r="N75" s="8"/>
      <c r="O75" s="8"/>
      <c r="P75" s="8"/>
      <c r="Q75" s="8"/>
      <c r="R75" s="8"/>
      <c r="S75" s="8"/>
      <c r="T75" s="8"/>
      <c r="U75" s="8"/>
      <c r="V75" s="8"/>
      <c r="W75" s="8"/>
      <c r="X75" s="8"/>
      <c r="Y75" s="8"/>
      <c r="Z75" s="8"/>
      <c r="AA75" s="8"/>
      <c r="AB75" s="8"/>
      <c r="AC75" s="8"/>
      <c r="AD75" s="8"/>
      <c r="AE75" s="8"/>
      <c r="AF75" s="8"/>
      <c r="AG75" s="8"/>
      <c r="AH75" s="8"/>
      <c r="AI75" s="8"/>
    </row>
    <row r="76" spans="1:41" x14ac:dyDescent="0.25">
      <c r="A76" s="240"/>
      <c r="B76" s="241"/>
      <c r="C76" s="241"/>
      <c r="D76" s="241"/>
      <c r="E76" s="241"/>
      <c r="F76" s="242"/>
      <c r="J76" s="8"/>
      <c r="K76" s="8"/>
      <c r="L76" s="8"/>
      <c r="M76" s="8"/>
      <c r="N76" s="8"/>
      <c r="O76" s="8"/>
    </row>
    <row r="77" spans="1:41" x14ac:dyDescent="0.25">
      <c r="A77" s="237"/>
      <c r="B77" s="238"/>
      <c r="C77" s="238"/>
      <c r="D77" s="238"/>
      <c r="E77" s="238"/>
      <c r="F77" s="239"/>
      <c r="G77" s="8"/>
      <c r="H77" s="8"/>
      <c r="I77" s="8"/>
      <c r="J77" s="8"/>
      <c r="K77" s="8"/>
      <c r="L77" s="8"/>
      <c r="M77" s="8"/>
      <c r="N77" s="8"/>
      <c r="O77" s="8"/>
    </row>
    <row r="78" spans="1:41" x14ac:dyDescent="0.25">
      <c r="A78" s="240"/>
      <c r="B78" s="241"/>
      <c r="C78" s="241"/>
      <c r="D78" s="241"/>
      <c r="E78" s="241"/>
      <c r="F78" s="242"/>
      <c r="G78" s="8"/>
      <c r="H78" s="8"/>
      <c r="I78" s="8"/>
      <c r="J78" s="8"/>
      <c r="K78" s="8"/>
      <c r="L78" s="8"/>
      <c r="M78" s="8"/>
      <c r="N78" s="8"/>
      <c r="O78" s="8"/>
    </row>
    <row r="79" spans="1:41" x14ac:dyDescent="0.25">
      <c r="A79" s="188"/>
      <c r="B79" s="188"/>
      <c r="C79" s="188"/>
      <c r="D79" s="188"/>
      <c r="E79" s="188"/>
      <c r="F79" s="188"/>
      <c r="G79" s="8"/>
      <c r="H79" s="8"/>
      <c r="I79" s="8"/>
      <c r="J79" s="8"/>
      <c r="K79" s="8"/>
      <c r="L79" s="8"/>
      <c r="M79" s="8"/>
      <c r="N79" s="8"/>
      <c r="O79" s="8"/>
    </row>
    <row r="80" spans="1:41" s="5" customFormat="1" ht="28.5" customHeight="1" x14ac:dyDescent="0.3">
      <c r="A80" s="189" t="s">
        <v>397</v>
      </c>
      <c r="B80" s="188"/>
      <c r="C80" s="188"/>
      <c r="D80" s="188"/>
      <c r="E80" s="188"/>
      <c r="F80" s="188"/>
      <c r="G80" s="8"/>
      <c r="H80" s="8"/>
      <c r="I80" s="8"/>
      <c r="J80" s="8"/>
      <c r="K80" s="8"/>
      <c r="L80" s="8"/>
      <c r="M80" s="8"/>
      <c r="N80" s="8"/>
      <c r="O80" s="8"/>
    </row>
    <row r="81" spans="1:33" s="5" customFormat="1" ht="29.45" customHeight="1" x14ac:dyDescent="0.25">
      <c r="A81" s="243" t="s">
        <v>396</v>
      </c>
      <c r="B81" s="244"/>
      <c r="C81" s="244"/>
      <c r="D81" s="244"/>
      <c r="E81" s="244"/>
      <c r="F81" s="244"/>
      <c r="G81" s="8"/>
      <c r="H81" s="8"/>
      <c r="I81" s="8"/>
      <c r="J81" s="8"/>
      <c r="K81" s="8"/>
      <c r="L81" s="8"/>
      <c r="M81" s="8"/>
      <c r="N81" s="8"/>
      <c r="O81" s="8"/>
    </row>
    <row r="82" spans="1:33" s="5" customFormat="1" ht="29.1" customHeight="1" x14ac:dyDescent="0.25">
      <c r="A82" s="245" t="s">
        <v>389</v>
      </c>
      <c r="B82" s="245"/>
      <c r="C82" s="213" t="s">
        <v>527</v>
      </c>
      <c r="D82" s="213"/>
      <c r="E82" s="213" t="s">
        <v>406</v>
      </c>
      <c r="F82" s="213"/>
      <c r="G82" s="8"/>
      <c r="H82" s="8"/>
      <c r="I82" s="8"/>
      <c r="J82" s="8"/>
      <c r="K82" s="8"/>
      <c r="L82" s="8"/>
      <c r="M82" s="8"/>
      <c r="N82" s="8"/>
      <c r="O82" s="8"/>
    </row>
    <row r="83" spans="1:33" s="5" customFormat="1" ht="29.1" customHeight="1" x14ac:dyDescent="0.25">
      <c r="A83" s="246" t="s">
        <v>392</v>
      </c>
      <c r="B83" s="247"/>
      <c r="C83" s="213" t="s">
        <v>527</v>
      </c>
      <c r="D83" s="213"/>
      <c r="E83" s="213" t="s">
        <v>406</v>
      </c>
      <c r="F83" s="213"/>
      <c r="G83" s="8"/>
      <c r="H83" s="8"/>
      <c r="I83" s="8"/>
      <c r="J83" s="8"/>
      <c r="K83" s="8"/>
      <c r="L83" s="8"/>
      <c r="M83" s="8"/>
      <c r="N83" s="8"/>
      <c r="O83" s="8"/>
    </row>
    <row r="84" spans="1:33" s="5" customFormat="1" ht="29.1" customHeight="1" x14ac:dyDescent="0.25">
      <c r="A84" s="245" t="s">
        <v>394</v>
      </c>
      <c r="B84" s="245"/>
      <c r="C84" s="213" t="s">
        <v>527</v>
      </c>
      <c r="D84" s="213"/>
      <c r="E84" s="213" t="s">
        <v>406</v>
      </c>
      <c r="F84" s="213"/>
      <c r="G84" s="8"/>
      <c r="H84" s="8"/>
      <c r="I84" s="8"/>
      <c r="J84" s="8"/>
      <c r="K84" s="8"/>
      <c r="L84" s="8"/>
      <c r="M84" s="8"/>
      <c r="N84" s="8"/>
      <c r="O84" s="8"/>
    </row>
    <row r="85" spans="1:33" s="5" customFormat="1" ht="29.1" customHeight="1" x14ac:dyDescent="0.25">
      <c r="A85" s="245" t="s">
        <v>393</v>
      </c>
      <c r="B85" s="245"/>
      <c r="C85" s="248"/>
      <c r="D85" s="249"/>
      <c r="E85" s="213" t="s">
        <v>406</v>
      </c>
      <c r="F85" s="213"/>
      <c r="G85" s="8"/>
      <c r="H85" s="8"/>
      <c r="I85" s="8"/>
      <c r="J85" s="8"/>
      <c r="K85" s="8"/>
      <c r="L85" s="8"/>
      <c r="M85" s="8"/>
      <c r="N85" s="8"/>
      <c r="O85" s="8"/>
    </row>
    <row r="86" spans="1:33" s="5" customFormat="1" ht="29.45" customHeight="1" x14ac:dyDescent="0.25">
      <c r="A86" s="8"/>
      <c r="B86" s="8"/>
      <c r="C86" s="8"/>
      <c r="D86" s="8"/>
      <c r="E86" s="8"/>
      <c r="F86" s="8"/>
      <c r="G86" s="8"/>
      <c r="H86" s="8"/>
      <c r="I86" s="8"/>
      <c r="J86" s="8"/>
      <c r="K86" s="8"/>
      <c r="L86" s="8"/>
      <c r="M86" s="8"/>
      <c r="N86" s="8"/>
      <c r="O86" s="8"/>
    </row>
    <row r="87" spans="1:33" s="5" customFormat="1" ht="33" customHeight="1" x14ac:dyDescent="0.25">
      <c r="A87" s="217" t="s">
        <v>395</v>
      </c>
      <c r="B87" s="218"/>
      <c r="C87" s="218"/>
      <c r="D87" s="218"/>
      <c r="E87" s="218"/>
      <c r="F87" s="218"/>
      <c r="G87" s="8"/>
      <c r="H87" s="8"/>
      <c r="I87" s="8"/>
      <c r="J87" s="8"/>
      <c r="K87" s="8"/>
      <c r="L87" s="8"/>
      <c r="M87" s="8"/>
      <c r="N87" s="8"/>
      <c r="O87" s="8"/>
      <c r="AG87" s="5" t="s">
        <v>390</v>
      </c>
    </row>
    <row r="88" spans="1:33" s="5" customFormat="1" ht="61.5" customHeight="1" x14ac:dyDescent="0.25">
      <c r="A88" s="216" t="s">
        <v>496</v>
      </c>
      <c r="B88" s="216"/>
      <c r="C88" s="211" t="s">
        <v>527</v>
      </c>
      <c r="D88" s="212"/>
      <c r="E88" s="211" t="s">
        <v>406</v>
      </c>
      <c r="F88" s="212"/>
      <c r="G88" s="8"/>
      <c r="H88" s="8"/>
      <c r="I88" s="8"/>
      <c r="J88" s="8"/>
      <c r="K88" s="8"/>
      <c r="L88" s="8"/>
      <c r="M88" s="8"/>
      <c r="N88" s="8"/>
      <c r="O88" s="8"/>
      <c r="AG88" s="5" t="s">
        <v>391</v>
      </c>
    </row>
    <row r="89" spans="1:33" s="5" customFormat="1" ht="10.5" customHeight="1" x14ac:dyDescent="0.25">
      <c r="A89" s="145"/>
      <c r="B89" s="145"/>
      <c r="C89" s="38"/>
      <c r="D89" s="38"/>
      <c r="E89" s="38"/>
      <c r="F89" s="38"/>
      <c r="G89" s="8"/>
      <c r="H89" s="8"/>
      <c r="I89" s="8"/>
      <c r="J89" s="8"/>
      <c r="K89" s="8"/>
      <c r="L89" s="8"/>
      <c r="M89" s="8"/>
      <c r="N89" s="8"/>
      <c r="O89" s="8"/>
    </row>
    <row r="90" spans="1:33" s="5" customFormat="1" ht="62.1" customHeight="1" x14ac:dyDescent="0.25">
      <c r="A90" s="149" t="s">
        <v>491</v>
      </c>
      <c r="B90" s="149" t="s">
        <v>503</v>
      </c>
      <c r="C90" s="149" t="s">
        <v>482</v>
      </c>
      <c r="D90" s="149" t="s">
        <v>495</v>
      </c>
      <c r="E90" s="210" t="s">
        <v>483</v>
      </c>
      <c r="F90" s="210"/>
      <c r="G90" s="149" t="s">
        <v>490</v>
      </c>
      <c r="H90" s="149" t="s">
        <v>484</v>
      </c>
      <c r="I90" s="149" t="s">
        <v>498</v>
      </c>
      <c r="J90" s="149" t="s">
        <v>485</v>
      </c>
      <c r="K90" s="149" t="s">
        <v>497</v>
      </c>
      <c r="L90" s="149" t="s">
        <v>486</v>
      </c>
      <c r="M90" s="149" t="s">
        <v>487</v>
      </c>
      <c r="N90" s="149" t="s">
        <v>499</v>
      </c>
      <c r="AA90" s="5" t="s">
        <v>500</v>
      </c>
    </row>
    <row r="91" spans="1:33" s="5" customFormat="1" ht="72" customHeight="1" x14ac:dyDescent="0.25">
      <c r="A91" s="148" t="s">
        <v>494</v>
      </c>
      <c r="B91" s="148" t="s">
        <v>493</v>
      </c>
      <c r="C91" s="187"/>
      <c r="D91" s="147" t="s">
        <v>492</v>
      </c>
      <c r="E91" s="206" t="s">
        <v>492</v>
      </c>
      <c r="F91" s="207"/>
      <c r="G91" s="190"/>
      <c r="H91" s="190"/>
      <c r="I91" s="147" t="s">
        <v>492</v>
      </c>
      <c r="J91" s="147" t="s">
        <v>492</v>
      </c>
      <c r="K91" s="147" t="s">
        <v>492</v>
      </c>
      <c r="L91" s="147" t="s">
        <v>488</v>
      </c>
      <c r="M91" s="147" t="s">
        <v>489</v>
      </c>
      <c r="N91" s="147"/>
      <c r="AA91" s="5" t="s">
        <v>501</v>
      </c>
    </row>
    <row r="92" spans="1:33" s="5" customFormat="1" ht="14.45" customHeight="1" x14ac:dyDescent="0.25">
      <c r="A92" s="145"/>
      <c r="B92" s="145"/>
      <c r="C92" s="38"/>
      <c r="D92" s="38"/>
      <c r="E92" s="38"/>
      <c r="F92" s="38"/>
      <c r="G92" s="8"/>
      <c r="H92" s="8"/>
      <c r="I92" s="8"/>
      <c r="J92" s="8"/>
      <c r="K92" s="8"/>
      <c r="L92" s="8"/>
      <c r="M92" s="8"/>
      <c r="N92" s="8"/>
      <c r="O92" s="8"/>
      <c r="AA92" s="5" t="s">
        <v>502</v>
      </c>
    </row>
    <row r="93" spans="1:33" s="5" customFormat="1" ht="14.45" customHeight="1" x14ac:dyDescent="0.25">
      <c r="A93" s="145"/>
      <c r="B93" s="145"/>
      <c r="C93" s="38"/>
      <c r="D93" s="38"/>
      <c r="E93" s="38"/>
      <c r="F93" s="38"/>
      <c r="G93" s="8"/>
      <c r="H93" s="8"/>
      <c r="I93" s="8"/>
      <c r="J93" s="8"/>
      <c r="K93" s="8"/>
      <c r="L93" s="8"/>
      <c r="M93" s="8"/>
      <c r="N93" s="8"/>
      <c r="O93" s="8"/>
    </row>
    <row r="94" spans="1:33" x14ac:dyDescent="0.25">
      <c r="A94" s="38"/>
      <c r="B94" s="38"/>
      <c r="C94" s="38"/>
      <c r="D94" s="38"/>
      <c r="E94" s="38"/>
      <c r="F94" s="39"/>
      <c r="G94" s="39"/>
      <c r="H94" s="40"/>
      <c r="I94" s="40"/>
      <c r="J94" s="8"/>
      <c r="K94" s="8"/>
      <c r="L94" s="8"/>
      <c r="M94" s="8"/>
      <c r="N94" s="8"/>
      <c r="O94" s="8"/>
    </row>
    <row r="95" spans="1:33" x14ac:dyDescent="0.25">
      <c r="A95" s="8"/>
      <c r="B95" s="8"/>
      <c r="C95" s="8"/>
      <c r="D95" s="80"/>
      <c r="F95" s="5"/>
      <c r="H95" s="8"/>
      <c r="I95" s="8"/>
      <c r="J95" s="8"/>
      <c r="K95" s="8"/>
      <c r="L95" s="8"/>
      <c r="M95" s="8"/>
      <c r="N95" s="8"/>
      <c r="O95" s="8"/>
    </row>
    <row r="96" spans="1:33" ht="45.95" customHeight="1" x14ac:dyDescent="0.25">
      <c r="A96" s="208" t="s">
        <v>58</v>
      </c>
      <c r="B96" s="209"/>
      <c r="C96" s="209"/>
      <c r="D96" s="209"/>
      <c r="E96" s="209"/>
      <c r="F96" s="209"/>
      <c r="G96" s="209"/>
      <c r="H96" s="209"/>
      <c r="I96" s="209"/>
      <c r="J96" s="8"/>
      <c r="K96" s="8"/>
      <c r="L96" s="8"/>
      <c r="M96" s="5"/>
    </row>
    <row r="97" spans="1:15" x14ac:dyDescent="0.25">
      <c r="A97" s="8"/>
      <c r="B97" s="8"/>
      <c r="C97" s="8"/>
      <c r="D97" s="8"/>
      <c r="E97" s="8"/>
      <c r="F97" s="8"/>
      <c r="G97" s="8"/>
      <c r="H97" s="8"/>
      <c r="I97" s="8"/>
      <c r="J97" s="8"/>
      <c r="K97" s="8"/>
      <c r="L97" s="8"/>
      <c r="M97" s="8"/>
      <c r="N97" s="8"/>
      <c r="O97" s="8"/>
    </row>
    <row r="98" spans="1:15" x14ac:dyDescent="0.25">
      <c r="D98" s="8"/>
      <c r="E98" s="8"/>
      <c r="F98" s="8"/>
      <c r="G98" s="8"/>
      <c r="H98" s="8"/>
      <c r="I98" s="8"/>
      <c r="J98" s="8"/>
      <c r="K98" s="8"/>
      <c r="L98" s="8"/>
      <c r="M98" s="8"/>
      <c r="N98" s="8"/>
      <c r="O98" s="8"/>
    </row>
    <row r="99" spans="1:15" x14ac:dyDescent="0.25">
      <c r="A99" s="8"/>
      <c r="B99" s="8"/>
      <c r="C99" s="8"/>
      <c r="D99" s="8"/>
      <c r="E99" s="8"/>
      <c r="F99" s="8"/>
      <c r="G99" s="8"/>
      <c r="H99" s="8"/>
      <c r="I99" s="8"/>
      <c r="J99" s="8"/>
      <c r="K99" s="8"/>
      <c r="L99" s="8"/>
      <c r="M99" s="8"/>
      <c r="N99" s="8"/>
      <c r="O99" s="8"/>
    </row>
    <row r="100" spans="1:15" x14ac:dyDescent="0.25">
      <c r="A100" s="8"/>
      <c r="B100" s="8"/>
      <c r="C100" s="8"/>
      <c r="D100" s="8"/>
      <c r="E100" s="8"/>
      <c r="F100" s="8"/>
      <c r="G100" s="8"/>
      <c r="H100" s="8"/>
      <c r="I100" s="8"/>
      <c r="J100" s="8"/>
      <c r="K100" s="8"/>
      <c r="L100" s="8"/>
      <c r="M100" s="8"/>
      <c r="N100" s="8"/>
      <c r="O100" s="8"/>
    </row>
    <row r="101" spans="1:15" x14ac:dyDescent="0.25">
      <c r="A101" s="8"/>
      <c r="B101" s="8"/>
      <c r="C101" s="8"/>
      <c r="D101" s="8"/>
      <c r="E101" s="8"/>
      <c r="F101" s="8"/>
      <c r="G101" s="8"/>
      <c r="H101" s="8"/>
      <c r="I101" s="8"/>
      <c r="J101" s="8"/>
      <c r="K101" s="8"/>
      <c r="L101" s="8"/>
      <c r="M101" s="8"/>
      <c r="N101" s="8"/>
      <c r="O101" s="8"/>
    </row>
    <row r="102" spans="1:15" x14ac:dyDescent="0.25">
      <c r="A102" s="8"/>
      <c r="B102" s="8"/>
      <c r="C102" s="8"/>
      <c r="D102" s="8"/>
      <c r="E102" s="8"/>
      <c r="F102" s="8"/>
      <c r="G102" s="8"/>
      <c r="H102" s="8"/>
      <c r="I102" s="8"/>
      <c r="J102" s="8"/>
      <c r="K102" s="8"/>
      <c r="L102" s="8"/>
      <c r="M102" s="8"/>
      <c r="N102" s="8"/>
      <c r="O102" s="8"/>
    </row>
    <row r="103" spans="1:15" x14ac:dyDescent="0.25">
      <c r="A103" s="8"/>
      <c r="B103" s="8"/>
      <c r="C103" s="8"/>
      <c r="D103" s="8"/>
      <c r="E103" s="8"/>
      <c r="F103" s="8"/>
      <c r="G103" s="8"/>
      <c r="H103" s="8"/>
      <c r="I103" s="8"/>
      <c r="J103" s="8"/>
      <c r="K103" s="8"/>
      <c r="L103" s="8"/>
      <c r="M103" s="8"/>
      <c r="N103" s="8"/>
      <c r="O103" s="8"/>
    </row>
    <row r="104" spans="1:15" x14ac:dyDescent="0.25">
      <c r="A104" s="8"/>
      <c r="B104" s="8"/>
      <c r="C104" s="8"/>
      <c r="D104" s="8"/>
      <c r="E104" s="8"/>
      <c r="F104" s="8"/>
      <c r="G104" s="8"/>
      <c r="H104" s="8"/>
      <c r="I104" s="8"/>
      <c r="J104" s="8"/>
      <c r="K104" s="8"/>
      <c r="L104" s="8"/>
      <c r="M104" s="8"/>
      <c r="N104" s="8"/>
      <c r="O104" s="8"/>
    </row>
    <row r="105" spans="1:15" x14ac:dyDescent="0.25">
      <c r="A105" s="8"/>
      <c r="B105" s="8"/>
      <c r="C105" s="8"/>
      <c r="D105" s="8"/>
      <c r="E105" s="8"/>
      <c r="F105" s="8"/>
      <c r="G105" s="8"/>
      <c r="H105" s="8"/>
      <c r="I105" s="8"/>
      <c r="J105" s="8"/>
      <c r="K105" s="8"/>
      <c r="L105" s="8"/>
      <c r="M105" s="8"/>
      <c r="N105" s="8"/>
      <c r="O105" s="8"/>
    </row>
    <row r="106" spans="1:15" x14ac:dyDescent="0.25">
      <c r="A106" s="8"/>
      <c r="B106" s="8"/>
      <c r="C106" s="8"/>
      <c r="D106" s="8"/>
      <c r="E106" s="8"/>
      <c r="F106" s="8"/>
      <c r="G106" s="8"/>
      <c r="H106" s="8"/>
      <c r="I106" s="8"/>
      <c r="J106" s="8"/>
      <c r="K106" s="8"/>
      <c r="L106" s="8"/>
      <c r="M106" s="8"/>
      <c r="N106" s="8"/>
      <c r="O106" s="8"/>
    </row>
    <row r="107" spans="1:15" x14ac:dyDescent="0.25">
      <c r="A107" s="8"/>
      <c r="B107" s="8"/>
      <c r="C107" s="8"/>
      <c r="D107" s="8"/>
      <c r="E107" s="8"/>
      <c r="F107" s="8"/>
      <c r="G107" s="8"/>
      <c r="H107" s="8"/>
      <c r="I107" s="8"/>
      <c r="J107" s="8"/>
      <c r="K107" s="8"/>
      <c r="L107" s="8"/>
      <c r="M107" s="8"/>
      <c r="N107" s="8"/>
      <c r="O107" s="8"/>
    </row>
    <row r="108" spans="1:15" x14ac:dyDescent="0.25">
      <c r="A108" s="8"/>
      <c r="B108" s="8"/>
      <c r="C108" s="8"/>
      <c r="D108" s="8"/>
      <c r="E108" s="8"/>
      <c r="F108" s="8"/>
      <c r="G108" s="8"/>
      <c r="H108" s="8"/>
      <c r="I108" s="8"/>
      <c r="J108" s="8"/>
      <c r="K108" s="8"/>
      <c r="L108" s="8"/>
      <c r="M108" s="8"/>
      <c r="N108" s="8"/>
      <c r="O108" s="8"/>
    </row>
    <row r="109" spans="1:15" x14ac:dyDescent="0.25">
      <c r="A109" s="8"/>
      <c r="B109" s="8"/>
      <c r="C109" s="8"/>
      <c r="D109" s="8"/>
      <c r="E109" s="8"/>
      <c r="F109" s="8"/>
      <c r="G109" s="8"/>
      <c r="H109" s="8"/>
      <c r="I109" s="8"/>
      <c r="J109" s="8"/>
      <c r="K109" s="8"/>
      <c r="L109" s="8"/>
      <c r="M109" s="8"/>
      <c r="N109" s="8"/>
      <c r="O109" s="8"/>
    </row>
    <row r="110" spans="1:15" x14ac:dyDescent="0.25">
      <c r="A110" s="8"/>
      <c r="B110" s="8"/>
      <c r="C110" s="8"/>
      <c r="D110" s="8"/>
      <c r="E110" s="8"/>
      <c r="F110" s="8"/>
      <c r="G110" s="8"/>
      <c r="H110" s="8"/>
      <c r="I110" s="8"/>
      <c r="J110" s="8"/>
      <c r="K110" s="8"/>
      <c r="L110" s="8"/>
      <c r="M110" s="8"/>
      <c r="N110" s="8"/>
      <c r="O110" s="8"/>
    </row>
    <row r="111" spans="1:15" x14ac:dyDescent="0.25">
      <c r="A111" s="8"/>
      <c r="B111" s="8"/>
      <c r="C111" s="8"/>
      <c r="F111" s="8"/>
      <c r="G111" s="8"/>
      <c r="H111" s="8"/>
      <c r="I111" s="8"/>
      <c r="J111" s="8"/>
      <c r="K111" s="8"/>
    </row>
    <row r="112" spans="1:15" x14ac:dyDescent="0.25">
      <c r="A112" s="8"/>
      <c r="B112" s="8"/>
      <c r="C112" s="8"/>
    </row>
    <row r="113" spans="1:3" x14ac:dyDescent="0.25">
      <c r="A113" s="8"/>
      <c r="B113" s="8"/>
      <c r="C113" s="8"/>
    </row>
    <row r="114" spans="1:3" x14ac:dyDescent="0.25">
      <c r="A114" s="8"/>
      <c r="B114" s="8"/>
      <c r="C114" s="8"/>
    </row>
    <row r="115" spans="1:3" x14ac:dyDescent="0.25">
      <c r="A115" s="8"/>
      <c r="B115" s="8"/>
      <c r="C115" s="8"/>
    </row>
    <row r="116" spans="1:3" x14ac:dyDescent="0.25">
      <c r="A116" s="8"/>
      <c r="B116" s="8"/>
      <c r="C116" s="8"/>
    </row>
    <row r="117" spans="1:3" x14ac:dyDescent="0.25">
      <c r="A117" s="8"/>
      <c r="B117" s="8"/>
      <c r="C117" s="8"/>
    </row>
  </sheetData>
  <mergeCells count="44">
    <mergeCell ref="A84:B84"/>
    <mergeCell ref="A85:B85"/>
    <mergeCell ref="A83:B83"/>
    <mergeCell ref="E84:F84"/>
    <mergeCell ref="C85:D85"/>
    <mergeCell ref="E85:F85"/>
    <mergeCell ref="E83:F83"/>
    <mergeCell ref="A73:F74"/>
    <mergeCell ref="A75:F76"/>
    <mergeCell ref="A77:F78"/>
    <mergeCell ref="A81:F81"/>
    <mergeCell ref="A82:B82"/>
    <mergeCell ref="A68:B68"/>
    <mergeCell ref="A96:I96"/>
    <mergeCell ref="E90:F90"/>
    <mergeCell ref="E91:F91"/>
    <mergeCell ref="C88:D88"/>
    <mergeCell ref="E88:F88"/>
    <mergeCell ref="C84:D84"/>
    <mergeCell ref="G73:H75"/>
    <mergeCell ref="A88:B88"/>
    <mergeCell ref="A87:F87"/>
    <mergeCell ref="A72:F72"/>
    <mergeCell ref="A69:B69"/>
    <mergeCell ref="A70:B70"/>
    <mergeCell ref="C82:D82"/>
    <mergeCell ref="E82:F82"/>
    <mergeCell ref="C83:D83"/>
    <mergeCell ref="J3:J5"/>
    <mergeCell ref="G3:G4"/>
    <mergeCell ref="F10:H12"/>
    <mergeCell ref="A37:B37"/>
    <mergeCell ref="A67:B67"/>
    <mergeCell ref="A43:B52"/>
    <mergeCell ref="A55:B64"/>
    <mergeCell ref="A38:B38"/>
    <mergeCell ref="A39:B39"/>
    <mergeCell ref="A40:B40"/>
    <mergeCell ref="B41:C41"/>
    <mergeCell ref="A36:B36"/>
    <mergeCell ref="A4:F4"/>
    <mergeCell ref="F1:F3"/>
    <mergeCell ref="E24:F25"/>
    <mergeCell ref="C5:D5"/>
  </mergeCells>
  <conditionalFormatting sqref="B22">
    <cfRule type="expression" dxfId="26" priority="14">
      <formula>$B$22&lt;&gt;SUM($B$23:$B$27)</formula>
    </cfRule>
  </conditionalFormatting>
  <conditionalFormatting sqref="C22">
    <cfRule type="expression" dxfId="25" priority="13">
      <formula>$C$22&lt;&gt;SUM($C$23:$C$27)</formula>
    </cfRule>
  </conditionalFormatting>
  <conditionalFormatting sqref="D22">
    <cfRule type="expression" dxfId="24" priority="11">
      <formula>$D$22&lt;&gt;SUM($D$23:$D$27)</formula>
    </cfRule>
  </conditionalFormatting>
  <conditionalFormatting sqref="B8:B36">
    <cfRule type="containsText" dxfId="23" priority="6" operator="containsText" text="LOW">
      <formula>NOT(ISERROR(SEARCH("LOW",B8)))</formula>
    </cfRule>
  </conditionalFormatting>
  <dataValidations xWindow="158" yWindow="613" count="37">
    <dataValidation type="date" allowBlank="1" showInputMessage="1" showErrorMessage="1" sqref="B31:B34" xr:uid="{00000000-0002-0000-0000-000000000000}">
      <formula1>43070</formula1>
      <formula2>47848</formula2>
    </dataValidation>
    <dataValidation allowBlank="1" showInputMessage="1" showErrorMessage="1" error="Please enter a number between 0 and 100." sqref="A28:D28 A23:A27" xr:uid="{00000000-0002-0000-0000-000001000000}"/>
    <dataValidation allowBlank="1" showInputMessage="1" showErrorMessage="1" prompt="Are the number of FTE, quality of FTE work, and skill sets sufficient, potentially risking successful project completion, or seriously harming the project’s successful completion" sqref="A14" xr:uid="{00000000-0002-0000-0000-000002000000}"/>
    <dataValidation allowBlank="1" showInputMessage="1" showErrorMessage="1" prompt="if you don’t have KPIs right now, base this score on how your milestones are tracking" sqref="A17" xr:uid="{00000000-0002-0000-0000-000003000000}"/>
    <dataValidation type="decimal" allowBlank="1" showInputMessage="1" showErrorMessage="1" error="Please enter a number between 0 and 100." sqref="B19:B20" xr:uid="{00000000-0002-0000-0000-000004000000}">
      <formula1>0</formula1>
      <formula2>100</formula2>
    </dataValidation>
    <dataValidation allowBlank="1" showInputMessage="1" showErrorMessage="1" error="Please enter a number between 0 and 100." prompt="The total budget includes travel, contracts, IT, FTE salary/benefits, and any other costs." sqref="B21" xr:uid="{00000000-0002-0000-0000-000005000000}"/>
    <dataValidation allowBlank="1" showInputMessage="1" showErrorMessage="1" error="Please enter a number between 0 and 100." prompt="Includes PROJECTED travel, contracts,  IT, FTE costs, and any other costs TO DATE." sqref="C21" xr:uid="{00000000-0002-0000-0000-000006000000}"/>
    <dataValidation allowBlank="1" showInputMessage="1" showErrorMessage="1" error="Please enter a number between 0 and 100." prompt="Includes ACTUAL AMOUNT spent on travel, contracts, IT, FTE, and other costs TO DATE." sqref="D21" xr:uid="{00000000-0002-0000-0000-000007000000}"/>
    <dataValidation allowBlank="1" showInputMessage="1" showErrorMessage="1" prompt="Insert upcoming milestone." sqref="A32:A34" xr:uid="{00000000-0002-0000-0000-000008000000}"/>
    <dataValidation type="decimal" allowBlank="1" showInputMessage="1" showErrorMessage="1" error="Please enter a number between 0 and 100." prompt="Insert the number of FTE currently supporting this work. You may use decimals to consider the time of FTEs that are not 100% dedicated. For example 11, 11.25, 11.5, 11.75, or any decimal that most accurately reflects the FTE on this work is acceptable. " sqref="E14" xr:uid="{00000000-0002-0000-0000-00000A000000}">
      <formula1>0</formula1>
      <formula2>100</formula2>
    </dataValidation>
    <dataValidation type="textLength" allowBlank="1" showInputMessage="1" showErrorMessage="1" error="Project Number must be 4 digits. See 'Project Numbers' tab for reference." prompt="Replace this text with the number corresponding to your project. If you are unsure, see the 'Project Numbers' tab (the third tab at the bottom of this excel worksheet).  This will automatically populate the project name above." sqref="A6" xr:uid="{00000000-0002-0000-0000-00000B000000}">
      <formula1>4</formula1>
      <formula2>4</formula2>
    </dataValidation>
    <dataValidation allowBlank="1" showInputMessage="1" showErrorMessage="1" prompt="Replace this text with the name of the Executive Director" sqref="B5:B6" xr:uid="{00000000-0002-0000-0000-00000C000000}"/>
    <dataValidation allowBlank="1" showInputMessage="1" showErrorMessage="1" prompt="Replace this text with the name of the project manager." sqref="C5:C6" xr:uid="{00000000-0002-0000-0000-00000D000000}"/>
    <dataValidation allowBlank="1" showInputMessage="1" showErrorMessage="1" prompt="Click here to enter your project name, executive director, and project manager. " sqref="B2" xr:uid="{00000000-0002-0000-0000-00000E000000}"/>
    <dataValidation allowBlank="1" showInputMessage="1" showErrorMessage="1" prompt="Click Here to enter information about the status of your project" sqref="C2" xr:uid="{00000000-0002-0000-0000-00000F000000}"/>
    <dataValidation allowBlank="1" showInputMessage="1" showErrorMessage="1" prompt="Click here to insert budget information " sqref="D2:E2" xr:uid="{00000000-0002-0000-0000-000010000000}"/>
    <dataValidation allowBlank="1" showInputMessage="1" showErrorMessage="1" prompt="Click here to showcase your recent accomplishments" sqref="G2" xr:uid="{00000000-0002-0000-0000-000012000000}"/>
    <dataValidation allowBlank="1" showInputMessage="1" showErrorMessage="1" prompt="Click here to discuss your priority risks and issues" sqref="H2:I2" xr:uid="{00000000-0002-0000-0000-000013000000}"/>
    <dataValidation allowBlank="1" showInputMessage="1" showErrorMessage="1" prompt="Place the title and a brief description of the KPI here." sqref="A68:A70" xr:uid="{00000000-0002-0000-0000-000014000000}"/>
    <dataValidation allowBlank="1" showInputMessage="1" showErrorMessage="1" prompt="If applicable (should be in most cases), include the baseline against which the KPI will be measured." sqref="C67:C70" xr:uid="{00000000-0002-0000-0000-000015000000}"/>
    <dataValidation allowBlank="1" showInputMessage="1" showErrorMessage="1" prompt="Input the target goal here.  _x000a__x000a_Ex. A 33% increase in Veteran satisfaction with Service X.  " sqref="D67:D70" xr:uid="{00000000-0002-0000-0000-000016000000}"/>
    <dataValidation allowBlank="1" showInputMessage="1" showErrorMessage="1" prompt="Input the date by which the performance target will be acheived here." sqref="E67:E70" xr:uid="{00000000-0002-0000-0000-000017000000}"/>
    <dataValidation type="decimal" allowBlank="1" showInputMessage="1" showErrorMessage="1" error="Please enter a number between 0 and 100." prompt="Insert the number of Government FTEs currently supporting this work (exclude contractors). You may use decimals to consider the time of FTEs that are not 100% dedicated. For example 11, 11.25, 11.65, etc." sqref="D14" xr:uid="{00000000-0002-0000-0000-000019000000}">
      <formula1>0</formula1>
      <formula2>100</formula2>
    </dataValidation>
    <dataValidation allowBlank="1" showInputMessage="1" showErrorMessage="1" prompt="Insert up to 4 project goals, based on significance.  " sqref="A37:B37" xr:uid="{934E24C6-A6CC-4F38-823E-9F15944B955D}"/>
    <dataValidation allowBlank="1" showInputMessage="1" showErrorMessage="1" prompt="Place the title and a brief description of the KPI here.  Include up to 4 KPIs (based on their signficance). " sqref="A67:B68" xr:uid="{00000000-0002-0000-0000-00001B000000}"/>
    <dataValidation allowBlank="1" showInputMessage="1" showErrorMessage="1" prompt="Insert up to 4  milestones in this section with due dates and the status of each milestone. Milestones are significant points or events in a project that make progress toward a goal" sqref="A31" xr:uid="{00000000-0002-0000-0000-00001C000000}"/>
    <dataValidation type="date" allowBlank="1" showInputMessage="1" showErrorMessage="1" errorTitle="Date only!" error="Enter a valid date." prompt="Enter the approximate end date of the project." sqref="B9" xr:uid="{00000000-0002-0000-0000-00001D000000}">
      <formula1>32874</formula1>
      <formula2>55153</formula2>
    </dataValidation>
    <dataValidation type="date" allowBlank="1" showInputMessage="1" showErrorMessage="1" errorTitle="Date only!" error="Please enter a valid date." prompt="Enter the approximate start date of the project/operation." sqref="B8" xr:uid="{00000000-0002-0000-0000-00001E000000}">
      <formula1>32874</formula1>
      <formula2>55153</formula2>
    </dataValidation>
    <dataValidation allowBlank="1" showInputMessage="1" showErrorMessage="1" prompt="Insert project goal." sqref="A38:A39 B38" xr:uid="{1817C7D5-3AB3-4023-94A7-814A857255F8}"/>
    <dataValidation allowBlank="1" showInputMessage="1" showErrorMessage="1" prompt="Insert project goal._x000a_" sqref="A40:B40" xr:uid="{A33A91A9-C9BC-4DB9-BD9E-BB31F01FC83B}"/>
    <dataValidation type="textLength" allowBlank="1" showInputMessage="1" showErrorMessage="1" error="Project Number must be 4 digits. See 'Project Numbers' tab for reference." prompt="Replace this text with the number corresponding to your project. If you are unsure, see the 'Project Numbers' tab (the third tab at the bottom of this excel worksheet).  This will automatically populate the project name above." sqref="A5" xr:uid="{10204720-958A-4114-B3E5-5F85938F8429}">
      <formula1>6</formula1>
      <formula2>6</formula2>
    </dataValidation>
    <dataValidation type="textLength" allowBlank="1" showInputMessage="1" showErrorMessage="1" sqref="A73:F78" xr:uid="{00000000-0002-0000-0000-000022000000}">
      <formula1>0</formula1>
      <formula2>145</formula2>
    </dataValidation>
    <dataValidation allowBlank="1" showInputMessage="1" showErrorMessage="1" prompt="What is the larger impact of this work?  Provide 2-3 big headlines that highlight the impact and outcomes of VEO's contributions." sqref="K91" xr:uid="{618DEB7B-9253-485D-85B4-950E1D4C8883}"/>
    <dataValidation allowBlank="1" showInputMessage="1" showErrorMessage="1" prompt="What actions/deliverables have been completed over the last month?" sqref="I91" xr:uid="{2C53360F-6E0A-48A6-BDB3-5F647F9A9BD8}"/>
    <dataValidation allowBlank="1" showInputMessage="1" showErrorMessage="1" prompt="What actions/deliverables will be completed next month? " sqref="J91" xr:uid="{FB6D3DC3-F0E8-492F-82EE-D21A572106BD}"/>
    <dataValidation allowBlank="1" showInputMessage="1" showErrorMessage="1" prompt="Highlight the contributions VEO is making to successful MISSION Act completion through this project" sqref="E91" xr:uid="{C715A190-93E0-4A52-A888-D909BED8AA2F}"/>
    <dataValidation type="list" allowBlank="1" showInputMessage="1" showErrorMessage="1" sqref="N91" xr:uid="{2A6E9191-F0F5-4598-850A-94042A17AB9E}">
      <formula1>$AA$90:$AA$92</formula1>
    </dataValidation>
  </dataValidations>
  <hyperlinks>
    <hyperlink ref="B2" location="Inputs!A4" display="Project Headline Information" xr:uid="{00000000-0004-0000-0000-000000000000}"/>
    <hyperlink ref="C2" location="Inputs!B7" display="Project Status" xr:uid="{00000000-0004-0000-0000-000001000000}"/>
    <hyperlink ref="D2" location="Inputs!B17" display="Budget" xr:uid="{00000000-0004-0000-0000-000002000000}"/>
    <hyperlink ref="G2" location="Inputs!A34" display="Current Period Accomplishments" xr:uid="{00000000-0004-0000-0000-000005000000}"/>
    <hyperlink ref="H2" location="Inputs!A46" display="Key Issues &amp; Risks" xr:uid="{00000000-0004-0000-0000-000006000000}"/>
    <hyperlink ref="F1" location="Dashboard!A1" display="VIEW DASHBOARD" xr:uid="{00000000-0004-0000-0000-000008000000}"/>
    <hyperlink ref="A96" location="Dashboard!A1" display="VIEW DASHBOARD" xr:uid="{00000000-0004-0000-0000-000009000000}"/>
  </hyperlink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6" id="{1ED5F5A1-D394-41FC-ABDD-34898F16B670}">
            <xm:f>Lookups!$G$13&gt;100</xm:f>
            <x14:dxf>
              <fill>
                <patternFill>
                  <bgColor rgb="FFC00000"/>
                </patternFill>
              </fill>
            </x14:dxf>
          </x14:cfRule>
          <xm:sqref>A31</xm:sqref>
        </x14:conditionalFormatting>
        <x14:conditionalFormatting xmlns:xm="http://schemas.microsoft.com/office/excel/2006/main">
          <x14:cfRule type="expression" priority="27" id="{0F3DEDA1-569C-435F-91AA-4DB4F717551C}">
            <xm:f>Lookups!$G$14&gt;100</xm:f>
            <x14:dxf>
              <fill>
                <patternFill>
                  <bgColor rgb="FFC00000"/>
                </patternFill>
              </fill>
            </x14:dxf>
          </x14:cfRule>
          <xm:sqref>A32</xm:sqref>
        </x14:conditionalFormatting>
        <x14:conditionalFormatting xmlns:xm="http://schemas.microsoft.com/office/excel/2006/main">
          <x14:cfRule type="expression" priority="28" id="{524437E4-6CF1-4ED4-9A48-144DEDC06FA7}">
            <xm:f>Lookups!$G$15&gt;100</xm:f>
            <x14:dxf>
              <fill>
                <patternFill>
                  <bgColor rgb="FFC00000"/>
                </patternFill>
              </fill>
            </x14:dxf>
          </x14:cfRule>
          <xm:sqref>A33</xm:sqref>
        </x14:conditionalFormatting>
        <x14:conditionalFormatting xmlns:xm="http://schemas.microsoft.com/office/excel/2006/main">
          <x14:cfRule type="expression" priority="36" id="{64A0E7E1-FAA5-457A-B957-44E27700BD7C}">
            <xm:f>Lookups!$G$16&gt;100</xm:f>
            <x14:dxf>
              <fill>
                <patternFill>
                  <bgColor rgb="FFC00000"/>
                </patternFill>
              </fill>
            </x14:dxf>
          </x14:cfRule>
          <xm:sqref>A34</xm:sqref>
        </x14:conditionalFormatting>
        <x14:conditionalFormatting xmlns:xm="http://schemas.microsoft.com/office/excel/2006/main">
          <x14:cfRule type="expression" priority="20" id="{EDF436D4-708D-474F-8C1E-6F4E52099B5B}">
            <xm:f>Lookups!B$42&gt;150</xm:f>
            <x14:dxf>
              <fill>
                <patternFill>
                  <bgColor rgb="FFC00000"/>
                </patternFill>
              </fill>
            </x14:dxf>
          </x14:cfRule>
          <xm:sqref>A68</xm:sqref>
        </x14:conditionalFormatting>
        <x14:conditionalFormatting xmlns:xm="http://schemas.microsoft.com/office/excel/2006/main">
          <x14:cfRule type="expression" priority="19" id="{BD2FCA26-260F-400D-85D7-301287F35022}">
            <xm:f>Lookups!B$43&gt;150</xm:f>
            <x14:dxf>
              <fill>
                <patternFill>
                  <bgColor rgb="FFC00000"/>
                </patternFill>
              </fill>
            </x14:dxf>
          </x14:cfRule>
          <xm:sqref>A69</xm:sqref>
        </x14:conditionalFormatting>
        <x14:conditionalFormatting xmlns:xm="http://schemas.microsoft.com/office/excel/2006/main">
          <x14:cfRule type="expression" priority="18" id="{7BD9302A-0E8B-4310-A6B7-EF42218A787B}">
            <xm:f>Lookups!B$44&gt;150</xm:f>
            <x14:dxf>
              <fill>
                <patternFill>
                  <bgColor rgb="FFC00000"/>
                </patternFill>
              </fill>
            </x14:dxf>
          </x14:cfRule>
          <xm:sqref>A70</xm:sqref>
        </x14:conditionalFormatting>
        <x14:conditionalFormatting xmlns:xm="http://schemas.microsoft.com/office/excel/2006/main">
          <x14:cfRule type="expression" priority="5" id="{F80A8FF2-D25B-4A5A-ABB7-93BA7371B892}">
            <xm:f>'C:\Users\VACOHluchC\Documents\CE\PRB March Final\[PMD FAC GLA_2018_03_16.xlsx]Lookups'!#REF!&gt;150</xm:f>
            <x14:dxf>
              <fill>
                <patternFill>
                  <bgColor rgb="FFC00000"/>
                </patternFill>
              </fill>
            </x14:dxf>
          </x14:cfRule>
          <xm:sqref>A37</xm:sqref>
        </x14:conditionalFormatting>
        <x14:conditionalFormatting xmlns:xm="http://schemas.microsoft.com/office/excel/2006/main">
          <x14:cfRule type="expression" priority="4" id="{BA95405B-2F6C-43EE-83C0-D8EE845A1A77}">
            <xm:f>'C:\Users\VACOHluchC\Documents\CE\PRB March Final\[PMD FAC GLA_2018_03_16.xlsx]Lookups'!#REF!&gt;150</xm:f>
            <x14:dxf>
              <fill>
                <patternFill>
                  <bgColor rgb="FFC00000"/>
                </patternFill>
              </fill>
            </x14:dxf>
          </x14:cfRule>
          <xm:sqref>A38</xm:sqref>
        </x14:conditionalFormatting>
        <x14:conditionalFormatting xmlns:xm="http://schemas.microsoft.com/office/excel/2006/main">
          <x14:cfRule type="expression" priority="3" id="{42E7491F-1C91-43D5-9680-2990EBC60D4D}">
            <xm:f>'C:\Users\VACOHluchC\Documents\CE\PRB March Final\[PMD FAC GLA_2018_03_16.xlsx]Lookups'!#REF!&gt;150</xm:f>
            <x14:dxf>
              <fill>
                <patternFill>
                  <bgColor rgb="FFC00000"/>
                </patternFill>
              </fill>
            </x14:dxf>
          </x14:cfRule>
          <xm:sqref>A39</xm:sqref>
        </x14:conditionalFormatting>
        <x14:conditionalFormatting xmlns:xm="http://schemas.microsoft.com/office/excel/2006/main">
          <x14:cfRule type="expression" priority="2" id="{82492854-0834-4AC1-8E91-EDCA9148D67C}">
            <xm:f>'C:\Users\VACOHluchC\Documents\CE\PRB March Final\[PMD FAC GLA_2018_03_16.xlsx]Lookups'!#REF!&gt;150</xm:f>
            <x14:dxf>
              <fill>
                <patternFill>
                  <bgColor rgb="FFC00000"/>
                </patternFill>
              </fill>
            </x14:dxf>
          </x14:cfRule>
          <xm:sqref>A40</xm:sqref>
        </x14:conditionalFormatting>
        <x14:conditionalFormatting xmlns:xm="http://schemas.microsoft.com/office/excel/2006/main">
          <x14:cfRule type="expression" priority="1" id="{A087F532-134B-4E3F-B136-457741C17DA1}">
            <xm:f>'C:\Users\VACOHluchC\Documents\CE\PRB March Final\[PMD FAC GLA_2018_03_16.xlsx]Lookups'!#REF!&gt;150</xm:f>
            <x14:dxf>
              <fill>
                <patternFill>
                  <bgColor rgb="FFC00000"/>
                </patternFill>
              </fill>
            </x14:dxf>
          </x14:cfRule>
          <xm:sqref>A67</xm:sqref>
        </x14:conditionalFormatting>
      </x14:conditionalFormattings>
    </ext>
    <ext xmlns:x14="http://schemas.microsoft.com/office/spreadsheetml/2009/9/main" uri="{CCE6A557-97BC-4b89-ADB6-D9C93CAAB3DF}">
      <x14:dataValidations xmlns:xm="http://schemas.microsoft.com/office/excel/2006/main" xWindow="158" yWindow="613" count="9">
        <x14:dataValidation type="list" allowBlank="1" showInputMessage="1" showErrorMessage="1" xr:uid="{00000000-0002-0000-0000-000025000000}">
          <x14:formula1>
            <xm:f>Validation!$B$3:$B$5</xm:f>
          </x14:formula1>
          <xm:sqref>B15:B17</xm:sqref>
        </x14:dataValidation>
        <x14:dataValidation type="list" allowBlank="1" showInputMessage="1" showErrorMessage="1" prompt="Are the number of FTE, quality of FTE work, and skill sets sufficient, potentially risking successful project completion, or seriously harming the project’s successful completion?" xr:uid="{00000000-0002-0000-0000-000026000000}">
          <x14:formula1>
            <xm:f>Validation!$H$3:$H$5</xm:f>
          </x14:formula1>
          <xm:sqref>B14</xm:sqref>
        </x14:dataValidation>
        <x14:dataValidation type="list" allowBlank="1" showInputMessage="1" showErrorMessage="1" prompt="Based on your estimation of the progress on the project, how close is it to completion? Select N/A if you are reporting on an Operation. Select 0% if your project has not started." xr:uid="{00000000-0002-0000-0000-000027000000}">
          <x14:formula1>
            <xm:f>Validation!$J$3:$J$14</xm:f>
          </x14:formula1>
          <xm:sqref>B18</xm:sqref>
        </x14:dataValidation>
        <x14:dataValidation type="list" allowBlank="1" showInputMessage="1" showErrorMessage="1" prompt="See drop down menu for options" xr:uid="{00000000-0002-0000-0000-000028000000}">
          <x14:formula1>
            <xm:f>Validation!$B$3:$B$5</xm:f>
          </x14:formula1>
          <xm:sqref>B12</xm:sqref>
        </x14:dataValidation>
        <x14:dataValidation type="list" allowBlank="1" showInputMessage="1" showErrorMessage="1" xr:uid="{00000000-0002-0000-0000-000029000000}">
          <x14:formula1>
            <xm:f>Validation!$F$3:$F$6</xm:f>
          </x14:formula1>
          <xm:sqref>B13</xm:sqref>
        </x14:dataValidation>
        <x14:dataValidation type="list" allowBlank="1" showInputMessage="1" showErrorMessage="1" xr:uid="{00000000-0002-0000-0000-00002A000000}">
          <x14:formula1>
            <xm:f>Validation!$L$3:$L$7</xm:f>
          </x14:formula1>
          <xm:sqref>C31:C34</xm:sqref>
        </x14:dataValidation>
        <x14:dataValidation type="list" allowBlank="1" showInputMessage="1" showErrorMessage="1" xr:uid="{00000000-0002-0000-0000-00002B000000}">
          <x14:formula1>
            <xm:f>Validation!$D$3:$D$5</xm:f>
          </x14:formula1>
          <xm:sqref>F67:F70</xm:sqref>
        </x14:dataValidation>
        <x14:dataValidation type="list" allowBlank="1" showInputMessage="1" showErrorMessage="1" prompt="A project is a temporary endeavor designed to produce a specific result. Operations are ongoing/permanent activities necessary to maintain a system." xr:uid="{00000000-0002-0000-0000-00002C000000}">
          <x14:formula1>
            <xm:f>Validation!$P$2:$P$3</xm:f>
          </x14:formula1>
          <xm:sqref>B7</xm:sqref>
        </x14:dataValidation>
        <x14:dataValidation type="list" allowBlank="1" showInputMessage="1" showErrorMessage="1" prompt="Select options from the status menu (ex. &quot;On Track&quot;)" xr:uid="{290DA09E-B8F2-4584-9542-5747153852D3}">
          <x14:formula1>
            <xm:f>Validation!$L$3:$L$7</xm:f>
          </x14:formula1>
          <xm:sqref>H91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Y51"/>
  <sheetViews>
    <sheetView showGridLines="0" showZeros="0" tabSelected="1" zoomScale="90" zoomScaleNormal="90" zoomScaleSheetLayoutView="100" workbookViewId="0">
      <selection activeCell="G31" sqref="G31:M38"/>
    </sheetView>
  </sheetViews>
  <sheetFormatPr defaultRowHeight="15" x14ac:dyDescent="0.25"/>
  <cols>
    <col min="1" max="1" width="0.85546875" customWidth="1"/>
    <col min="2" max="4" width="12.85546875" customWidth="1"/>
    <col min="5" max="5" width="11.5703125" customWidth="1"/>
    <col min="6" max="6" width="1.5703125" style="5" customWidth="1"/>
    <col min="7" max="7" width="13.42578125" customWidth="1"/>
    <col min="8" max="8" width="12.85546875" customWidth="1"/>
    <col min="9" max="9" width="1.5703125" customWidth="1"/>
    <col min="11" max="11" width="3" style="5" customWidth="1"/>
    <col min="12" max="12" width="6.140625" customWidth="1"/>
    <col min="13" max="13" width="7.85546875" customWidth="1"/>
    <col min="14" max="14" width="1.5703125" style="5" customWidth="1"/>
    <col min="17" max="17" width="4.85546875" customWidth="1"/>
    <col min="18" max="18" width="13" customWidth="1"/>
    <col min="19" max="19" width="6.85546875" customWidth="1"/>
    <col min="20" max="20" width="8.42578125" customWidth="1"/>
    <col min="21" max="21" width="0.85546875" customWidth="1"/>
    <col min="22" max="22" width="8.85546875" style="74"/>
  </cols>
  <sheetData>
    <row r="1" spans="1:25" ht="14.45" customHeight="1" x14ac:dyDescent="0.25">
      <c r="A1" s="2"/>
      <c r="B1" s="289" t="str">
        <f>Inputs!A3</f>
        <v>CX at VA Implementation</v>
      </c>
      <c r="C1" s="289"/>
      <c r="D1" s="289"/>
      <c r="E1" s="289"/>
      <c r="F1" s="289"/>
      <c r="G1" s="289"/>
      <c r="H1" s="289"/>
      <c r="I1" s="289"/>
      <c r="J1" s="289"/>
      <c r="K1" s="289"/>
      <c r="L1" s="289"/>
      <c r="M1" s="289"/>
      <c r="N1" s="123"/>
      <c r="O1" s="124"/>
      <c r="P1" s="124"/>
      <c r="Q1" s="124"/>
      <c r="R1" s="124"/>
      <c r="S1" s="124"/>
      <c r="T1" s="124"/>
      <c r="U1" s="2"/>
    </row>
    <row r="2" spans="1:25" ht="14.45" customHeight="1" x14ac:dyDescent="0.25">
      <c r="A2" s="2"/>
      <c r="B2" s="289"/>
      <c r="C2" s="289"/>
      <c r="D2" s="289"/>
      <c r="E2" s="289"/>
      <c r="F2" s="289"/>
      <c r="G2" s="289"/>
      <c r="H2" s="289"/>
      <c r="I2" s="289"/>
      <c r="J2" s="289"/>
      <c r="K2" s="289"/>
      <c r="L2" s="289"/>
      <c r="M2" s="289"/>
      <c r="N2" s="123"/>
      <c r="O2" s="124"/>
      <c r="P2" s="124"/>
      <c r="Q2" s="125" t="s">
        <v>29</v>
      </c>
      <c r="R2" s="126" t="str">
        <f>Inputs!B5</f>
        <v>Barbara Morton</v>
      </c>
      <c r="S2" s="124"/>
      <c r="T2" s="124"/>
      <c r="U2" s="2"/>
      <c r="W2" s="274" t="s">
        <v>76</v>
      </c>
      <c r="X2" s="275"/>
      <c r="Y2" s="276"/>
    </row>
    <row r="3" spans="1:25" ht="14.45" customHeight="1" x14ac:dyDescent="0.25">
      <c r="A3" s="2"/>
      <c r="B3" s="289"/>
      <c r="C3" s="289"/>
      <c r="D3" s="289"/>
      <c r="E3" s="289"/>
      <c r="F3" s="289"/>
      <c r="G3" s="289"/>
      <c r="H3" s="289"/>
      <c r="I3" s="289"/>
      <c r="J3" s="289"/>
      <c r="K3" s="289"/>
      <c r="L3" s="289"/>
      <c r="M3" s="289"/>
      <c r="N3" s="123"/>
      <c r="O3" s="124"/>
      <c r="P3" s="124"/>
      <c r="Q3" s="125"/>
      <c r="R3" s="126"/>
      <c r="S3" s="124"/>
      <c r="T3" s="124"/>
      <c r="U3" s="2"/>
      <c r="W3" s="277"/>
      <c r="X3" s="278"/>
      <c r="Y3" s="279"/>
    </row>
    <row r="4" spans="1:25" ht="18.75" x14ac:dyDescent="0.3">
      <c r="A4" s="2"/>
      <c r="B4" s="127" t="s">
        <v>69</v>
      </c>
      <c r="C4" s="128"/>
      <c r="D4" s="128"/>
      <c r="E4" s="129"/>
      <c r="F4" s="129"/>
      <c r="G4" s="129"/>
      <c r="H4" s="129"/>
      <c r="I4" s="129"/>
      <c r="J4" s="129"/>
      <c r="K4" s="129"/>
      <c r="L4" s="129"/>
      <c r="M4" s="129"/>
      <c r="N4" s="129"/>
      <c r="O4" s="128"/>
      <c r="P4" s="128"/>
      <c r="Q4" s="130" t="s">
        <v>28</v>
      </c>
      <c r="R4" s="131" t="str">
        <f>Inputs!C5</f>
        <v>Lee Becker</v>
      </c>
      <c r="S4" s="128"/>
      <c r="T4" s="128"/>
      <c r="U4" s="2"/>
      <c r="W4" s="280"/>
      <c r="X4" s="281"/>
      <c r="Y4" s="282"/>
    </row>
    <row r="5" spans="1:25" ht="6" customHeight="1" x14ac:dyDescent="0.3">
      <c r="A5" s="2"/>
      <c r="B5" s="128"/>
      <c r="C5" s="128"/>
      <c r="D5" s="128"/>
      <c r="E5" s="132"/>
      <c r="F5" s="132"/>
      <c r="G5" s="132"/>
      <c r="H5" s="132"/>
      <c r="I5" s="132"/>
      <c r="J5" s="132"/>
      <c r="K5" s="132"/>
      <c r="L5" s="132"/>
      <c r="M5" s="132"/>
      <c r="N5" s="132"/>
      <c r="O5" s="128"/>
      <c r="P5" s="128"/>
      <c r="Q5" s="128"/>
      <c r="R5" s="128"/>
      <c r="S5" s="128"/>
      <c r="T5" s="128"/>
      <c r="U5" s="2"/>
    </row>
    <row r="6" spans="1:25" ht="15.75" x14ac:dyDescent="0.25">
      <c r="A6" s="2"/>
      <c r="B6" s="133" t="s">
        <v>30</v>
      </c>
      <c r="C6" s="134">
        <f ca="1">TODAY()</f>
        <v>43602</v>
      </c>
      <c r="D6" s="300" t="s">
        <v>162</v>
      </c>
      <c r="E6" s="300"/>
      <c r="F6" s="303">
        <f>Inputs!B8</f>
        <v>43282</v>
      </c>
      <c r="G6" s="303"/>
      <c r="H6" s="135" t="s">
        <v>163</v>
      </c>
      <c r="I6" s="303" t="str">
        <f>Lookups!B57</f>
        <v>Operational</v>
      </c>
      <c r="J6" s="303"/>
      <c r="K6" s="303"/>
      <c r="L6" s="303"/>
      <c r="M6" s="128"/>
      <c r="N6" s="128"/>
      <c r="O6" s="128"/>
      <c r="P6" s="128"/>
      <c r="Q6" s="128"/>
      <c r="R6" s="128"/>
      <c r="S6" s="128"/>
      <c r="T6" s="128"/>
      <c r="U6" s="2"/>
    </row>
    <row r="7" spans="1:25" ht="8.25" customHeight="1" x14ac:dyDescent="0.25">
      <c r="A7" s="5"/>
      <c r="B7" s="5"/>
      <c r="C7" s="5"/>
      <c r="D7" s="5"/>
      <c r="E7" s="5"/>
      <c r="G7" s="5"/>
      <c r="H7" s="5"/>
      <c r="I7" s="5"/>
      <c r="J7" s="5"/>
      <c r="L7" s="5"/>
      <c r="M7" s="5"/>
      <c r="O7" s="5"/>
      <c r="P7" s="5"/>
      <c r="Q7" s="5"/>
      <c r="R7" s="5"/>
      <c r="S7" s="5"/>
      <c r="T7" s="5"/>
      <c r="U7" s="5"/>
    </row>
    <row r="8" spans="1:25" ht="15" customHeight="1" x14ac:dyDescent="0.25">
      <c r="A8" s="5"/>
      <c r="B8" s="290" t="s">
        <v>12</v>
      </c>
      <c r="C8" s="290"/>
      <c r="D8" s="301" t="str">
        <f ca="1">Lookups!E8</f>
        <v>On Track</v>
      </c>
      <c r="E8" s="301"/>
      <c r="F8" s="3"/>
      <c r="G8" s="255" t="str">
        <f>Lookups!D10</f>
        <v xml:space="preserve"> </v>
      </c>
      <c r="H8" s="255"/>
      <c r="I8" s="5"/>
      <c r="J8" s="5"/>
      <c r="L8" s="5"/>
      <c r="M8" s="5"/>
      <c r="O8" s="5"/>
      <c r="P8" s="298"/>
      <c r="Q8" s="5"/>
      <c r="R8" s="5"/>
      <c r="S8" s="5"/>
      <c r="T8" s="5"/>
      <c r="U8" s="5"/>
    </row>
    <row r="9" spans="1:25" ht="14.1" customHeight="1" x14ac:dyDescent="0.25">
      <c r="A9" s="5"/>
      <c r="B9" s="290"/>
      <c r="C9" s="290"/>
      <c r="D9" s="301"/>
      <c r="E9" s="301"/>
      <c r="F9" s="3"/>
      <c r="G9" s="255"/>
      <c r="H9" s="255"/>
      <c r="I9" s="5"/>
      <c r="J9" s="83">
        <f>Inputs!B22</f>
        <v>0</v>
      </c>
      <c r="K9" s="83"/>
      <c r="L9" s="299">
        <f>Inputs!C22</f>
        <v>0</v>
      </c>
      <c r="M9" s="299"/>
      <c r="N9" s="83"/>
      <c r="O9" s="84">
        <f>Inputs!D22</f>
        <v>0</v>
      </c>
      <c r="P9" s="298"/>
      <c r="Q9" s="5"/>
      <c r="R9" s="5"/>
      <c r="S9" s="285" t="s">
        <v>41</v>
      </c>
      <c r="T9" s="285"/>
      <c r="U9" s="5"/>
    </row>
    <row r="10" spans="1:25" ht="12" customHeight="1" x14ac:dyDescent="0.25">
      <c r="A10" s="5"/>
      <c r="B10" s="291"/>
      <c r="C10" s="291"/>
      <c r="D10" s="302"/>
      <c r="E10" s="302"/>
      <c r="F10" s="3"/>
      <c r="G10" s="256"/>
      <c r="H10" s="256"/>
      <c r="I10" s="5"/>
      <c r="J10" s="5"/>
      <c r="L10" s="5"/>
      <c r="M10" s="5"/>
      <c r="O10" s="5"/>
      <c r="P10" s="5"/>
      <c r="Q10" s="5"/>
      <c r="R10" s="5"/>
      <c r="S10" s="286" t="str">
        <f>Lookups!D35</f>
        <v>$0 Overspent</v>
      </c>
      <c r="T10" s="286"/>
      <c r="U10" s="5"/>
    </row>
    <row r="11" spans="1:25" ht="12.95" customHeight="1" x14ac:dyDescent="0.25">
      <c r="A11" s="5"/>
      <c r="B11" s="271" t="s">
        <v>3</v>
      </c>
      <c r="C11" s="271" t="s">
        <v>43</v>
      </c>
      <c r="D11" s="136" t="s">
        <v>4</v>
      </c>
      <c r="E11" s="292" t="s">
        <v>5</v>
      </c>
      <c r="F11" s="293"/>
      <c r="G11" s="271" t="s">
        <v>6</v>
      </c>
      <c r="H11" s="271" t="s">
        <v>244</v>
      </c>
      <c r="I11" s="5"/>
      <c r="J11" s="5"/>
      <c r="L11" s="5"/>
      <c r="M11" s="5"/>
      <c r="O11" s="5"/>
      <c r="P11" s="5"/>
      <c r="Q11" s="5"/>
      <c r="R11" s="5"/>
      <c r="S11" s="287"/>
      <c r="T11" s="287"/>
      <c r="U11" s="5"/>
    </row>
    <row r="12" spans="1:25" ht="12" customHeight="1" x14ac:dyDescent="0.25">
      <c r="A12" s="5"/>
      <c r="B12" s="283"/>
      <c r="C12" s="283"/>
      <c r="D12" s="137">
        <f>Inputs!D14</f>
        <v>0.25</v>
      </c>
      <c r="E12" s="294"/>
      <c r="F12" s="295"/>
      <c r="G12" s="283"/>
      <c r="H12" s="272"/>
      <c r="I12" s="5"/>
      <c r="J12" s="5"/>
      <c r="L12" s="5"/>
      <c r="M12" s="5"/>
      <c r="O12" s="5"/>
      <c r="P12" s="5"/>
      <c r="Q12" s="5"/>
      <c r="R12" s="5"/>
      <c r="S12" s="288" t="e">
        <f>Lookups!D36</f>
        <v>#DIV/0!</v>
      </c>
      <c r="T12" s="288"/>
      <c r="U12" s="5"/>
    </row>
    <row r="13" spans="1:25" ht="12" customHeight="1" x14ac:dyDescent="0.25">
      <c r="A13" s="5"/>
      <c r="B13" s="284"/>
      <c r="C13" s="284"/>
      <c r="D13" s="138" t="s">
        <v>36</v>
      </c>
      <c r="E13" s="296"/>
      <c r="F13" s="297"/>
      <c r="G13" s="284"/>
      <c r="H13" s="273"/>
      <c r="I13" s="5"/>
      <c r="J13" s="5"/>
      <c r="L13" s="5"/>
      <c r="M13" s="5"/>
      <c r="O13" s="5"/>
      <c r="P13" s="5"/>
      <c r="Q13" s="5"/>
      <c r="R13" s="5"/>
      <c r="S13" s="288"/>
      <c r="T13" s="288"/>
      <c r="U13" s="5"/>
    </row>
    <row r="14" spans="1:25" ht="13.5" customHeight="1" x14ac:dyDescent="0.25">
      <c r="A14" s="5"/>
      <c r="B14" s="1"/>
      <c r="C14" s="4"/>
      <c r="D14" s="1"/>
      <c r="E14" s="4"/>
      <c r="F14" s="4"/>
      <c r="G14" s="1"/>
      <c r="H14" s="4"/>
      <c r="I14" s="5"/>
      <c r="J14" s="5"/>
      <c r="L14" s="5"/>
      <c r="M14" s="5"/>
      <c r="O14" s="5"/>
      <c r="P14" s="5"/>
      <c r="Q14" s="5"/>
      <c r="R14" s="5"/>
      <c r="S14" s="5"/>
      <c r="T14" s="5"/>
      <c r="U14" s="5"/>
    </row>
    <row r="15" spans="1:25" ht="13.5" customHeight="1" x14ac:dyDescent="0.25">
      <c r="A15" s="5"/>
      <c r="B15" s="1"/>
      <c r="C15" s="4"/>
      <c r="D15" s="1"/>
      <c r="E15" s="4"/>
      <c r="F15" s="4"/>
      <c r="G15" s="1"/>
      <c r="H15" s="4"/>
      <c r="I15" s="5"/>
      <c r="J15" s="5"/>
      <c r="L15" s="5"/>
      <c r="M15" s="5"/>
      <c r="O15" s="5"/>
      <c r="P15" s="5"/>
      <c r="Q15" s="5"/>
      <c r="R15" s="5"/>
      <c r="S15" s="5"/>
      <c r="T15" s="5"/>
      <c r="U15" s="5"/>
    </row>
    <row r="16" spans="1:25" ht="13.5" customHeight="1" x14ac:dyDescent="0.25">
      <c r="A16" s="5"/>
      <c r="B16" s="1"/>
      <c r="C16" s="4"/>
      <c r="D16" s="1"/>
      <c r="E16" s="4"/>
      <c r="F16" s="4"/>
      <c r="G16" s="1"/>
      <c r="H16" s="4"/>
      <c r="I16" s="5"/>
      <c r="J16" s="5"/>
      <c r="L16" s="5"/>
      <c r="M16" s="5"/>
      <c r="O16" s="5"/>
      <c r="P16" s="5"/>
      <c r="Q16" s="5"/>
      <c r="R16" s="5"/>
      <c r="S16" s="5"/>
      <c r="T16" s="5"/>
      <c r="U16" s="5"/>
    </row>
    <row r="17" spans="1:22" s="5" customFormat="1" ht="3.95" customHeight="1" x14ac:dyDescent="0.25">
      <c r="A17" s="8"/>
      <c r="B17" s="8"/>
      <c r="C17" s="8"/>
      <c r="D17" s="8"/>
      <c r="E17" s="8"/>
      <c r="F17" s="8"/>
      <c r="G17" s="8"/>
      <c r="H17" s="8"/>
      <c r="I17" s="8"/>
      <c r="J17" s="8"/>
      <c r="K17" s="8"/>
      <c r="L17" s="8"/>
      <c r="M17" s="8"/>
      <c r="N17" s="8"/>
      <c r="O17" s="8"/>
      <c r="P17" s="8"/>
      <c r="Q17" s="8"/>
      <c r="R17" s="8"/>
      <c r="S17" s="8"/>
      <c r="T17" s="8"/>
      <c r="U17" s="8"/>
      <c r="V17" s="74"/>
    </row>
    <row r="18" spans="1:22" ht="54" customHeight="1" x14ac:dyDescent="0.3">
      <c r="A18" s="5"/>
      <c r="B18" s="250" t="s">
        <v>243</v>
      </c>
      <c r="C18" s="251"/>
      <c r="D18" s="119"/>
      <c r="E18" s="119"/>
      <c r="F18" s="119"/>
      <c r="G18" s="119"/>
      <c r="H18" s="119"/>
      <c r="I18" s="119"/>
      <c r="J18" s="119"/>
      <c r="K18" s="119"/>
      <c r="L18" s="119"/>
      <c r="M18" s="119"/>
      <c r="N18" s="119"/>
      <c r="O18" s="119"/>
      <c r="P18" s="119"/>
      <c r="Q18" s="119"/>
      <c r="R18" s="119"/>
      <c r="S18" s="119"/>
      <c r="T18" s="119"/>
      <c r="U18" s="5"/>
    </row>
    <row r="19" spans="1:22" s="5" customFormat="1" ht="3.95" customHeight="1" x14ac:dyDescent="0.25">
      <c r="V19" s="74"/>
    </row>
    <row r="20" spans="1:22" ht="20.25" customHeight="1" x14ac:dyDescent="0.25">
      <c r="A20" s="5"/>
      <c r="B20" s="263" t="s">
        <v>127</v>
      </c>
      <c r="C20" s="264"/>
      <c r="D20" s="264"/>
      <c r="E20" s="264"/>
      <c r="F20" s="264"/>
      <c r="G20" s="264"/>
      <c r="H20" s="139" t="s">
        <v>2</v>
      </c>
      <c r="I20" s="5"/>
      <c r="J20" s="260" t="s">
        <v>17</v>
      </c>
      <c r="K20" s="261"/>
      <c r="L20" s="261"/>
      <c r="M20" s="261"/>
      <c r="N20" s="261"/>
      <c r="O20" s="261"/>
      <c r="P20" s="261"/>
      <c r="Q20" s="261"/>
      <c r="R20" s="140" t="s">
        <v>1</v>
      </c>
      <c r="S20" s="261" t="s">
        <v>2</v>
      </c>
      <c r="T20" s="262"/>
      <c r="U20" s="5"/>
    </row>
    <row r="21" spans="1:22" ht="15.75" customHeight="1" x14ac:dyDescent="0.25">
      <c r="A21" s="5"/>
      <c r="B21" s="265" t="str">
        <f>Inputs!A67</f>
        <v>Report Q1 data to OMB</v>
      </c>
      <c r="C21" s="266"/>
      <c r="D21" s="266"/>
      <c r="E21" s="266"/>
      <c r="F21" s="266"/>
      <c r="G21" s="267"/>
      <c r="H21" s="257"/>
      <c r="I21" s="5"/>
      <c r="J21" s="304" t="str">
        <f>Inputs!A31</f>
        <v>1st QTR Reporting</v>
      </c>
      <c r="K21" s="305"/>
      <c r="L21" s="305"/>
      <c r="M21" s="305"/>
      <c r="N21" s="305"/>
      <c r="O21" s="305"/>
      <c r="P21" s="305"/>
      <c r="Q21" s="305"/>
      <c r="R21" s="252">
        <f>IF(Inputs!B31=0, "", Inputs!B31)</f>
        <v>43553</v>
      </c>
      <c r="S21" s="254"/>
      <c r="T21" s="254"/>
      <c r="U21" s="5"/>
    </row>
    <row r="22" spans="1:22" ht="17.45" customHeight="1" x14ac:dyDescent="0.25">
      <c r="A22" s="5"/>
      <c r="B22" s="268"/>
      <c r="C22" s="269"/>
      <c r="D22" s="269"/>
      <c r="E22" s="269"/>
      <c r="F22" s="269"/>
      <c r="G22" s="270"/>
      <c r="H22" s="258"/>
      <c r="I22" s="5"/>
      <c r="J22" s="306"/>
      <c r="K22" s="307"/>
      <c r="L22" s="307"/>
      <c r="M22" s="307"/>
      <c r="N22" s="307"/>
      <c r="O22" s="307"/>
      <c r="P22" s="307"/>
      <c r="Q22" s="307"/>
      <c r="R22" s="253"/>
      <c r="S22" s="254"/>
      <c r="T22" s="254"/>
      <c r="U22" s="5"/>
    </row>
    <row r="23" spans="1:22" ht="15.75" customHeight="1" x14ac:dyDescent="0.25">
      <c r="A23" s="5"/>
      <c r="B23" s="265">
        <f>Inputs!A68</f>
        <v>0</v>
      </c>
      <c r="C23" s="266"/>
      <c r="D23" s="266"/>
      <c r="E23" s="266"/>
      <c r="F23" s="266"/>
      <c r="G23" s="267"/>
      <c r="H23" s="257"/>
      <c r="I23" s="5"/>
      <c r="J23" s="304" t="str">
        <f>Inputs!A32</f>
        <v>MITRE Workshop</v>
      </c>
      <c r="K23" s="305"/>
      <c r="L23" s="305"/>
      <c r="M23" s="305"/>
      <c r="N23" s="305"/>
      <c r="O23" s="305"/>
      <c r="P23" s="305"/>
      <c r="Q23" s="305"/>
      <c r="R23" s="252">
        <f>IF(Inputs!B32=0, "", Inputs!B32)</f>
        <v>43556</v>
      </c>
      <c r="S23" s="254"/>
      <c r="T23" s="254"/>
      <c r="U23" s="5"/>
    </row>
    <row r="24" spans="1:22" ht="17.45" customHeight="1" x14ac:dyDescent="0.25">
      <c r="A24" s="5"/>
      <c r="B24" s="268"/>
      <c r="C24" s="269"/>
      <c r="D24" s="269"/>
      <c r="E24" s="269"/>
      <c r="F24" s="269"/>
      <c r="G24" s="270"/>
      <c r="H24" s="258"/>
      <c r="I24" s="5"/>
      <c r="J24" s="306"/>
      <c r="K24" s="307"/>
      <c r="L24" s="307"/>
      <c r="M24" s="307"/>
      <c r="N24" s="307"/>
      <c r="O24" s="307"/>
      <c r="P24" s="307"/>
      <c r="Q24" s="307"/>
      <c r="R24" s="253"/>
      <c r="S24" s="254"/>
      <c r="T24" s="254"/>
      <c r="U24" s="5"/>
    </row>
    <row r="25" spans="1:22" ht="15.75" customHeight="1" x14ac:dyDescent="0.25">
      <c r="A25" s="5"/>
      <c r="B25" s="265">
        <f>Inputs!A69</f>
        <v>0</v>
      </c>
      <c r="C25" s="266"/>
      <c r="D25" s="266"/>
      <c r="E25" s="266"/>
      <c r="F25" s="266"/>
      <c r="G25" s="267"/>
      <c r="H25" s="257"/>
      <c r="I25" s="5"/>
      <c r="J25" s="304" t="str">
        <f>Inputs!A33</f>
        <v>HISP Action Plan Template Due</v>
      </c>
      <c r="K25" s="305"/>
      <c r="L25" s="305"/>
      <c r="M25" s="305"/>
      <c r="N25" s="305"/>
      <c r="O25" s="305"/>
      <c r="P25" s="305"/>
      <c r="Q25" s="305"/>
      <c r="R25" s="252">
        <f>IF(Inputs!B33=0, "", Inputs!B33)</f>
        <v>43646</v>
      </c>
      <c r="S25" s="254"/>
      <c r="T25" s="254"/>
      <c r="U25" s="5"/>
    </row>
    <row r="26" spans="1:22" ht="17.45" customHeight="1" x14ac:dyDescent="0.25">
      <c r="A26" s="5"/>
      <c r="B26" s="268"/>
      <c r="C26" s="269"/>
      <c r="D26" s="269"/>
      <c r="E26" s="269"/>
      <c r="F26" s="269"/>
      <c r="G26" s="270"/>
      <c r="H26" s="258"/>
      <c r="I26" s="5"/>
      <c r="J26" s="306"/>
      <c r="K26" s="307"/>
      <c r="L26" s="307"/>
      <c r="M26" s="307"/>
      <c r="N26" s="307"/>
      <c r="O26" s="307"/>
      <c r="P26" s="307"/>
      <c r="Q26" s="307"/>
      <c r="R26" s="253"/>
      <c r="S26" s="254"/>
      <c r="T26" s="254"/>
      <c r="U26" s="5"/>
    </row>
    <row r="27" spans="1:22" ht="15.75" customHeight="1" x14ac:dyDescent="0.25">
      <c r="A27" s="5"/>
      <c r="B27" s="265">
        <f>Inputs!A70</f>
        <v>0</v>
      </c>
      <c r="C27" s="266"/>
      <c r="D27" s="266"/>
      <c r="E27" s="266"/>
      <c r="F27" s="266"/>
      <c r="G27" s="267"/>
      <c r="H27" s="257"/>
      <c r="I27" s="5"/>
      <c r="J27" s="304">
        <f>Inputs!A34</f>
        <v>0</v>
      </c>
      <c r="K27" s="305"/>
      <c r="L27" s="305"/>
      <c r="M27" s="305"/>
      <c r="N27" s="305"/>
      <c r="O27" s="305"/>
      <c r="P27" s="305"/>
      <c r="Q27" s="305"/>
      <c r="R27" s="252" t="str">
        <f>IF(Inputs!B34=0, "", Inputs!B34)</f>
        <v/>
      </c>
      <c r="S27" s="254"/>
      <c r="T27" s="254"/>
      <c r="U27" s="5"/>
    </row>
    <row r="28" spans="1:22" ht="17.45" customHeight="1" x14ac:dyDescent="0.25">
      <c r="A28" s="5"/>
      <c r="B28" s="268"/>
      <c r="C28" s="269"/>
      <c r="D28" s="269"/>
      <c r="E28" s="269"/>
      <c r="F28" s="269"/>
      <c r="G28" s="270"/>
      <c r="H28" s="259"/>
      <c r="I28" s="5"/>
      <c r="J28" s="306"/>
      <c r="K28" s="307"/>
      <c r="L28" s="307"/>
      <c r="M28" s="307"/>
      <c r="N28" s="307"/>
      <c r="O28" s="307"/>
      <c r="P28" s="307"/>
      <c r="Q28" s="307"/>
      <c r="R28" s="253"/>
      <c r="S28" s="254"/>
      <c r="T28" s="254"/>
      <c r="U28" s="5"/>
    </row>
    <row r="29" spans="1:22" ht="3.95" customHeight="1" x14ac:dyDescent="0.25">
      <c r="A29" s="5"/>
      <c r="B29" s="5"/>
      <c r="C29" s="5"/>
      <c r="D29" s="5"/>
      <c r="E29" s="5"/>
      <c r="G29" s="5"/>
      <c r="H29" s="5"/>
      <c r="I29" s="5"/>
      <c r="J29" s="5"/>
      <c r="L29" s="5"/>
      <c r="M29" s="5"/>
      <c r="O29" s="5"/>
      <c r="P29" s="5"/>
      <c r="Q29" s="5"/>
      <c r="R29" s="5"/>
      <c r="S29" s="5"/>
      <c r="T29" s="5"/>
      <c r="U29" s="5"/>
    </row>
    <row r="30" spans="1:22" ht="20.25" customHeight="1" x14ac:dyDescent="0.25">
      <c r="A30" s="5"/>
      <c r="B30" s="308" t="s">
        <v>126</v>
      </c>
      <c r="C30" s="309"/>
      <c r="D30" s="309"/>
      <c r="E30" s="309"/>
      <c r="F30" s="141"/>
      <c r="G30" s="311" t="s">
        <v>0</v>
      </c>
      <c r="H30" s="311"/>
      <c r="I30" s="311"/>
      <c r="J30" s="311"/>
      <c r="K30" s="311"/>
      <c r="L30" s="311"/>
      <c r="M30" s="311"/>
      <c r="N30" s="141"/>
      <c r="O30" s="311" t="s">
        <v>128</v>
      </c>
      <c r="P30" s="311"/>
      <c r="Q30" s="311"/>
      <c r="R30" s="311"/>
      <c r="S30" s="311"/>
      <c r="T30" s="311"/>
      <c r="U30" s="5"/>
    </row>
    <row r="31" spans="1:22" ht="23.25" customHeight="1" x14ac:dyDescent="0.25">
      <c r="A31" s="5"/>
      <c r="B31" s="312" t="str">
        <f>Inputs!A37</f>
        <v>Goal 1:Assist VA administrations meet the requirements and milestones of the A-11 circular</v>
      </c>
      <c r="C31" s="313"/>
      <c r="D31" s="313"/>
      <c r="E31" s="314"/>
      <c r="F31" s="76"/>
      <c r="G31" s="310" t="str">
        <f>Inputs!A43</f>
        <v xml:space="preserve">CX Maturity Plans developed by VHA and VBA                                                                                                                                                                                                                                                                         Pilot options being developed for cross agency Veterans employment journey
</v>
      </c>
      <c r="H31" s="310"/>
      <c r="I31" s="310"/>
      <c r="J31" s="310"/>
      <c r="K31" s="310"/>
      <c r="L31" s="310"/>
      <c r="M31" s="310"/>
      <c r="N31" s="76"/>
      <c r="O31" s="310" t="str">
        <f>Inputs!A55</f>
        <v>None at this time</v>
      </c>
      <c r="P31" s="310"/>
      <c r="Q31" s="310"/>
      <c r="R31" s="310"/>
      <c r="S31" s="310"/>
      <c r="T31" s="310"/>
      <c r="U31" s="5"/>
    </row>
    <row r="32" spans="1:22" s="5" customFormat="1" ht="23.25" customHeight="1" x14ac:dyDescent="0.25">
      <c r="B32" s="315"/>
      <c r="C32" s="316"/>
      <c r="D32" s="316"/>
      <c r="E32" s="317"/>
      <c r="F32" s="76"/>
      <c r="G32" s="310"/>
      <c r="H32" s="310"/>
      <c r="I32" s="310"/>
      <c r="J32" s="310"/>
      <c r="K32" s="310"/>
      <c r="L32" s="310"/>
      <c r="M32" s="310"/>
      <c r="N32" s="76"/>
      <c r="O32" s="310"/>
      <c r="P32" s="310"/>
      <c r="Q32" s="310"/>
      <c r="R32" s="310"/>
      <c r="S32" s="310"/>
      <c r="T32" s="310"/>
      <c r="V32" s="74"/>
    </row>
    <row r="33" spans="1:22" s="5" customFormat="1" ht="23.25" customHeight="1" x14ac:dyDescent="0.25">
      <c r="B33" s="315" t="str">
        <f>Inputs!A38</f>
        <v>Goal 2: Integrate all VA CX efforts</v>
      </c>
      <c r="C33" s="316"/>
      <c r="D33" s="316"/>
      <c r="E33" s="317"/>
      <c r="F33" s="76"/>
      <c r="G33" s="310"/>
      <c r="H33" s="310"/>
      <c r="I33" s="310"/>
      <c r="J33" s="310"/>
      <c r="K33" s="310"/>
      <c r="L33" s="310"/>
      <c r="M33" s="310"/>
      <c r="N33" s="76"/>
      <c r="O33" s="310"/>
      <c r="P33" s="310"/>
      <c r="Q33" s="310"/>
      <c r="R33" s="310"/>
      <c r="S33" s="310"/>
      <c r="T33" s="310"/>
      <c r="V33" s="74"/>
    </row>
    <row r="34" spans="1:22" ht="23.25" customHeight="1" x14ac:dyDescent="0.25">
      <c r="A34" s="5"/>
      <c r="B34" s="315"/>
      <c r="C34" s="316"/>
      <c r="D34" s="316"/>
      <c r="E34" s="317"/>
      <c r="F34" s="76"/>
      <c r="G34" s="310"/>
      <c r="H34" s="310"/>
      <c r="I34" s="310"/>
      <c r="J34" s="310"/>
      <c r="K34" s="310"/>
      <c r="L34" s="310"/>
      <c r="M34" s="310"/>
      <c r="N34" s="76"/>
      <c r="O34" s="310"/>
      <c r="P34" s="310"/>
      <c r="Q34" s="310"/>
      <c r="R34" s="310"/>
      <c r="S34" s="310"/>
      <c r="T34" s="310"/>
      <c r="U34" s="5"/>
    </row>
    <row r="35" spans="1:22" ht="23.25" customHeight="1" x14ac:dyDescent="0.25">
      <c r="A35" s="5"/>
      <c r="B35" s="315" t="str">
        <f>Inputs!A39</f>
        <v>Goal 3: Provide a CX framework for VA and other federal agencies to assist in maturing their CX efforts</v>
      </c>
      <c r="C35" s="316"/>
      <c r="D35" s="316"/>
      <c r="E35" s="317"/>
      <c r="F35" s="76"/>
      <c r="G35" s="310"/>
      <c r="H35" s="310"/>
      <c r="I35" s="310"/>
      <c r="J35" s="310"/>
      <c r="K35" s="310"/>
      <c r="L35" s="310"/>
      <c r="M35" s="310"/>
      <c r="N35" s="76"/>
      <c r="O35" s="310"/>
      <c r="P35" s="310"/>
      <c r="Q35" s="310"/>
      <c r="R35" s="310"/>
      <c r="S35" s="310"/>
      <c r="T35" s="310"/>
      <c r="U35" s="5"/>
    </row>
    <row r="36" spans="1:22" ht="23.25" customHeight="1" x14ac:dyDescent="0.25">
      <c r="A36" s="5"/>
      <c r="B36" s="315"/>
      <c r="C36" s="316"/>
      <c r="D36" s="316"/>
      <c r="E36" s="317"/>
      <c r="F36" s="76"/>
      <c r="G36" s="310"/>
      <c r="H36" s="310"/>
      <c r="I36" s="310"/>
      <c r="J36" s="310"/>
      <c r="K36" s="310"/>
      <c r="L36" s="310"/>
      <c r="M36" s="310"/>
      <c r="N36" s="76"/>
      <c r="O36" s="310"/>
      <c r="P36" s="310"/>
      <c r="Q36" s="310"/>
      <c r="R36" s="310"/>
      <c r="S36" s="310"/>
      <c r="T36" s="310"/>
      <c r="U36" s="5"/>
    </row>
    <row r="37" spans="1:22" ht="23.25" customHeight="1" x14ac:dyDescent="0.25">
      <c r="A37" s="5"/>
      <c r="B37" s="315" t="str">
        <f>Inputs!A40</f>
        <v>Goal 4: Improve the experience and services for Veterans, Families, Caregivers, and Veteran Advocates</v>
      </c>
      <c r="C37" s="316"/>
      <c r="D37" s="316"/>
      <c r="E37" s="317"/>
      <c r="F37" s="76"/>
      <c r="G37" s="310"/>
      <c r="H37" s="310"/>
      <c r="I37" s="310"/>
      <c r="J37" s="310"/>
      <c r="K37" s="310"/>
      <c r="L37" s="310"/>
      <c r="M37" s="310"/>
      <c r="N37" s="76"/>
      <c r="O37" s="310"/>
      <c r="P37" s="310"/>
      <c r="Q37" s="310"/>
      <c r="R37" s="310"/>
      <c r="S37" s="310"/>
      <c r="T37" s="310"/>
      <c r="U37" s="5"/>
    </row>
    <row r="38" spans="1:22" ht="23.25" customHeight="1" x14ac:dyDescent="0.25">
      <c r="A38" s="5"/>
      <c r="B38" s="318"/>
      <c r="C38" s="319"/>
      <c r="D38" s="319"/>
      <c r="E38" s="320"/>
      <c r="F38" s="76"/>
      <c r="G38" s="310"/>
      <c r="H38" s="310"/>
      <c r="I38" s="310"/>
      <c r="J38" s="310"/>
      <c r="K38" s="310"/>
      <c r="L38" s="310"/>
      <c r="M38" s="310"/>
      <c r="N38" s="76"/>
      <c r="O38" s="310"/>
      <c r="P38" s="310"/>
      <c r="Q38" s="310"/>
      <c r="R38" s="310"/>
      <c r="S38" s="310"/>
      <c r="T38" s="310"/>
      <c r="U38" s="5"/>
    </row>
    <row r="39" spans="1:22" ht="8.25" customHeight="1" x14ac:dyDescent="0.25">
      <c r="A39" s="5"/>
      <c r="B39" s="5"/>
      <c r="C39" s="5"/>
      <c r="D39" s="5"/>
      <c r="E39" s="5"/>
      <c r="F39" s="74"/>
      <c r="G39" s="5"/>
      <c r="H39" s="5"/>
      <c r="I39" s="5"/>
      <c r="J39" s="5"/>
      <c r="L39" s="5"/>
      <c r="M39" s="5"/>
      <c r="O39" s="5"/>
      <c r="P39" s="5"/>
      <c r="Q39" s="5"/>
      <c r="R39" s="5"/>
      <c r="S39" s="5"/>
      <c r="T39" s="5"/>
      <c r="U39" s="5"/>
    </row>
    <row r="40" spans="1:22" x14ac:dyDescent="0.25">
      <c r="A40" s="5"/>
      <c r="B40" s="5"/>
      <c r="C40" s="5"/>
      <c r="D40" s="5"/>
      <c r="E40" s="5"/>
      <c r="G40" s="5"/>
      <c r="H40" s="5"/>
      <c r="I40" s="5"/>
      <c r="J40" s="5"/>
      <c r="L40" s="5"/>
      <c r="M40" s="5"/>
      <c r="O40" s="5"/>
      <c r="P40" s="5"/>
      <c r="Q40" s="5"/>
      <c r="R40" s="5"/>
      <c r="S40" s="5"/>
      <c r="T40" s="5"/>
      <c r="U40" s="5"/>
    </row>
    <row r="41" spans="1:22" x14ac:dyDescent="0.25">
      <c r="A41" s="5"/>
      <c r="B41" s="5"/>
      <c r="C41" s="5"/>
      <c r="D41" s="5"/>
      <c r="E41" s="5"/>
      <c r="G41" s="5"/>
      <c r="H41" s="5"/>
      <c r="I41" s="5"/>
      <c r="J41" s="5"/>
      <c r="L41" s="5"/>
      <c r="M41" s="5"/>
      <c r="O41" s="5"/>
      <c r="P41" s="5"/>
      <c r="Q41" s="5"/>
      <c r="R41" s="5"/>
      <c r="S41" s="5"/>
      <c r="T41" s="5"/>
      <c r="U41" s="5"/>
    </row>
    <row r="42" spans="1:22" x14ac:dyDescent="0.25">
      <c r="A42" s="5"/>
      <c r="B42" s="5"/>
      <c r="C42" s="5"/>
      <c r="D42" s="5"/>
      <c r="E42" s="5"/>
      <c r="G42" s="5"/>
      <c r="H42" s="5"/>
      <c r="I42" s="5"/>
      <c r="J42" s="5"/>
      <c r="L42" s="5"/>
      <c r="M42" s="5"/>
      <c r="O42" s="5"/>
      <c r="P42" s="5"/>
      <c r="Q42" s="5"/>
      <c r="R42" s="5"/>
      <c r="S42" s="5"/>
      <c r="T42" s="5"/>
      <c r="U42" s="5"/>
    </row>
    <row r="43" spans="1:22" x14ac:dyDescent="0.25">
      <c r="A43" s="5"/>
      <c r="B43" s="5"/>
      <c r="C43" s="5"/>
      <c r="D43" s="5"/>
      <c r="E43" s="5"/>
      <c r="G43" s="5"/>
      <c r="H43" s="5"/>
      <c r="I43" s="5"/>
      <c r="J43" s="5"/>
      <c r="L43" s="5"/>
      <c r="M43" s="5"/>
      <c r="O43" s="5"/>
      <c r="P43" s="5"/>
      <c r="Q43" s="5"/>
      <c r="R43" s="5"/>
      <c r="S43" s="5"/>
      <c r="T43" s="5"/>
      <c r="U43" s="5"/>
    </row>
    <row r="51" spans="20:21" x14ac:dyDescent="0.25">
      <c r="T51" s="74"/>
      <c r="U51" s="74"/>
    </row>
  </sheetData>
  <sheetProtection algorithmName="SHA-512" hashValue="y4OBfw1CS7d8dxQU8k0G0AGnaA1LqQpQFNrJDTqUeHfeOxY7mk0PBlT6lWB1PGV9Gfdz60tr5GUoKA1aXpHr4A==" saltValue="4fMra3c5G2EPsAx20XQxoQ==" spinCount="100000" sheet="1" objects="1" scenarios="1"/>
  <mergeCells count="51">
    <mergeCell ref="S23:T24"/>
    <mergeCell ref="S21:T22"/>
    <mergeCell ref="R21:R22"/>
    <mergeCell ref="R23:R24"/>
    <mergeCell ref="R25:R26"/>
    <mergeCell ref="B30:E30"/>
    <mergeCell ref="O31:T38"/>
    <mergeCell ref="O30:T30"/>
    <mergeCell ref="B31:E32"/>
    <mergeCell ref="B33:E34"/>
    <mergeCell ref="B35:E36"/>
    <mergeCell ref="B37:E38"/>
    <mergeCell ref="G31:M38"/>
    <mergeCell ref="G30:M30"/>
    <mergeCell ref="J23:Q24"/>
    <mergeCell ref="J21:Q22"/>
    <mergeCell ref="J27:Q28"/>
    <mergeCell ref="H23:H24"/>
    <mergeCell ref="J25:Q26"/>
    <mergeCell ref="W2:Y4"/>
    <mergeCell ref="G11:G13"/>
    <mergeCell ref="S9:T9"/>
    <mergeCell ref="S10:T11"/>
    <mergeCell ref="S12:T13"/>
    <mergeCell ref="B1:M3"/>
    <mergeCell ref="B8:C10"/>
    <mergeCell ref="B11:B13"/>
    <mergeCell ref="C11:C13"/>
    <mergeCell ref="E11:F13"/>
    <mergeCell ref="P8:P9"/>
    <mergeCell ref="L9:M9"/>
    <mergeCell ref="D6:E6"/>
    <mergeCell ref="D8:E10"/>
    <mergeCell ref="F6:G6"/>
    <mergeCell ref="I6:L6"/>
    <mergeCell ref="B18:C18"/>
    <mergeCell ref="R27:R28"/>
    <mergeCell ref="S27:T28"/>
    <mergeCell ref="G8:H10"/>
    <mergeCell ref="H25:H26"/>
    <mergeCell ref="H27:H28"/>
    <mergeCell ref="H21:H22"/>
    <mergeCell ref="J20:Q20"/>
    <mergeCell ref="S20:T20"/>
    <mergeCell ref="B20:G20"/>
    <mergeCell ref="B27:G28"/>
    <mergeCell ref="B25:G26"/>
    <mergeCell ref="B23:G24"/>
    <mergeCell ref="B21:G22"/>
    <mergeCell ref="H11:H13"/>
    <mergeCell ref="S25:T26"/>
  </mergeCells>
  <conditionalFormatting sqref="D8">
    <cfRule type="expression" dxfId="10" priority="1">
      <formula>$D$8="Not Started"</formula>
    </cfRule>
    <cfRule type="expression" dxfId="9" priority="5">
      <formula>$D$8="On Track"</formula>
    </cfRule>
    <cfRule type="expression" dxfId="8" priority="6">
      <formula>$D$8="At Risk"</formula>
    </cfRule>
    <cfRule type="expression" dxfId="7" priority="7">
      <formula>$D$8="Off Track"</formula>
    </cfRule>
  </conditionalFormatting>
  <hyperlinks>
    <hyperlink ref="W2:Y4" location="Inputs!A1" display="Return to Inputs" xr:uid="{00000000-0004-0000-0100-000000000000}"/>
  </hyperlinks>
  <pageMargins left="0.5" right="0.5" top="0.5" bottom="0.5" header="0" footer="0"/>
  <pageSetup scale="77" orientation="landscape" r:id="rId1"/>
  <colBreaks count="1" manualBreakCount="1">
    <brk id="21" max="1048575" man="1"/>
  </colBreaks>
  <drawing r:id="rId2"/>
  <extLst>
    <ext xmlns:x14="http://schemas.microsoft.com/office/spreadsheetml/2009/9/main" uri="{78C0D931-6437-407d-A8EE-F0AAD7539E65}">
      <x14:conditionalFormattings>
        <x14:conditionalFormatting xmlns:xm="http://schemas.microsoft.com/office/excel/2006/main">
          <x14:cfRule type="expression" priority="3" stopIfTrue="1" id="{7ED87919-B810-4BE8-9201-E5C998E13EB2}">
            <xm:f>Lookups!$A$35&lt;0</xm:f>
            <x14:dxf>
              <font>
                <color auto="1"/>
              </font>
              <fill>
                <patternFill>
                  <bgColor rgb="FFC00000"/>
                </patternFill>
              </fill>
            </x14:dxf>
          </x14:cfRule>
          <x14:cfRule type="expression" priority="4" id="{A0A148BA-D062-42CB-8684-1BC115125C4A}">
            <xm:f>Inputs!$D$22&gt;Inputs!$C$22</xm:f>
            <x14:dxf>
              <fill>
                <patternFill>
                  <bgColor theme="7"/>
                </patternFill>
              </fill>
            </x14:dxf>
          </x14:cfRule>
          <xm:sqref>S10:T11</xm:sqref>
        </x14:conditionalFormatting>
        <x14:conditionalFormatting xmlns:xm="http://schemas.microsoft.com/office/excel/2006/main">
          <x14:cfRule type="expression" priority="2" id="{2DA7ED83-A88B-4F67-AF3C-3AE856F18233}">
            <xm:f>Lookups!$A$36&gt;0</xm:f>
            <x14:dxf>
              <fill>
                <patternFill>
                  <bgColor rgb="FFC00000"/>
                </patternFill>
              </fill>
            </x14:dxf>
          </x14:cfRule>
          <xm:sqref>S12:T13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JT195"/>
  <sheetViews>
    <sheetView topLeftCell="A95" zoomScale="88" workbookViewId="0">
      <selection activeCell="F123" sqref="F123"/>
    </sheetView>
  </sheetViews>
  <sheetFormatPr defaultRowHeight="15" x14ac:dyDescent="0.25"/>
  <cols>
    <col min="2" max="2" width="9.85546875" style="46" customWidth="1"/>
    <col min="3" max="3" width="49.140625" customWidth="1"/>
    <col min="4" max="4" width="38.140625" customWidth="1"/>
    <col min="6" max="6" width="28.140625" customWidth="1"/>
  </cols>
  <sheetData>
    <row r="1" spans="1:13" ht="15.75" x14ac:dyDescent="0.25">
      <c r="C1" s="120" t="s">
        <v>325</v>
      </c>
    </row>
    <row r="2" spans="1:13" ht="58.5" x14ac:dyDescent="0.25">
      <c r="B2" s="44" t="s">
        <v>62</v>
      </c>
      <c r="C2" s="42" t="s">
        <v>61</v>
      </c>
      <c r="D2" s="42" t="s">
        <v>138</v>
      </c>
      <c r="F2" s="102" t="s">
        <v>232</v>
      </c>
    </row>
    <row r="3" spans="1:13" ht="15.95" customHeight="1" x14ac:dyDescent="0.25">
      <c r="B3" s="114" t="s">
        <v>271</v>
      </c>
      <c r="C3" s="43" t="s">
        <v>63</v>
      </c>
      <c r="D3" s="43" t="s">
        <v>173</v>
      </c>
      <c r="F3" s="104" t="s">
        <v>233</v>
      </c>
      <c r="G3" s="105"/>
      <c r="H3" s="105"/>
      <c r="I3" s="105"/>
      <c r="J3" s="105"/>
      <c r="K3" s="105"/>
      <c r="L3" s="105"/>
      <c r="M3" s="106"/>
    </row>
    <row r="4" spans="1:13" ht="15.95" customHeight="1" x14ac:dyDescent="0.25">
      <c r="A4" s="5"/>
      <c r="B4" s="114" t="s">
        <v>272</v>
      </c>
      <c r="C4" s="43" t="s">
        <v>136</v>
      </c>
      <c r="D4" s="43" t="s">
        <v>173</v>
      </c>
      <c r="F4" s="107" t="s">
        <v>230</v>
      </c>
      <c r="G4" s="108"/>
      <c r="H4" s="108"/>
      <c r="I4" s="108"/>
      <c r="J4" s="108"/>
      <c r="K4" s="108"/>
      <c r="L4" s="108"/>
      <c r="M4" s="109"/>
    </row>
    <row r="5" spans="1:13" ht="15.95" customHeight="1" x14ac:dyDescent="0.25">
      <c r="A5" s="5"/>
      <c r="B5" s="114" t="s">
        <v>270</v>
      </c>
      <c r="C5" s="43" t="s">
        <v>137</v>
      </c>
      <c r="D5" s="43" t="s">
        <v>173</v>
      </c>
      <c r="F5" s="107" t="s">
        <v>234</v>
      </c>
      <c r="G5" s="108"/>
      <c r="H5" s="108"/>
      <c r="I5" s="108"/>
      <c r="J5" s="108"/>
      <c r="K5" s="108"/>
      <c r="L5" s="108"/>
      <c r="M5" s="109"/>
    </row>
    <row r="6" spans="1:13" ht="15.95" customHeight="1" x14ac:dyDescent="0.25">
      <c r="A6" s="5"/>
      <c r="B6" s="114" t="s">
        <v>273</v>
      </c>
      <c r="C6" s="43" t="s">
        <v>135</v>
      </c>
      <c r="D6" s="43" t="s">
        <v>173</v>
      </c>
      <c r="F6" s="110" t="s">
        <v>231</v>
      </c>
      <c r="G6" s="111"/>
      <c r="H6" s="111"/>
      <c r="I6" s="111"/>
      <c r="J6" s="111"/>
      <c r="K6" s="111"/>
      <c r="L6" s="111"/>
      <c r="M6" s="112"/>
    </row>
    <row r="7" spans="1:13" ht="30" x14ac:dyDescent="0.25">
      <c r="A7" s="5"/>
      <c r="B7" s="114" t="s">
        <v>274</v>
      </c>
      <c r="C7" s="43" t="s">
        <v>236</v>
      </c>
      <c r="D7" s="43" t="s">
        <v>173</v>
      </c>
    </row>
    <row r="8" spans="1:13" ht="30" x14ac:dyDescent="0.25">
      <c r="A8" s="5"/>
      <c r="B8" s="114" t="s">
        <v>275</v>
      </c>
      <c r="C8" s="43" t="s">
        <v>221</v>
      </c>
      <c r="D8" s="43" t="s">
        <v>173</v>
      </c>
    </row>
    <row r="9" spans="1:13" ht="15.95" customHeight="1" x14ac:dyDescent="0.25">
      <c r="A9" s="5"/>
      <c r="B9" s="114" t="s">
        <v>261</v>
      </c>
      <c r="C9" s="43" t="s">
        <v>164</v>
      </c>
      <c r="D9" s="43" t="s">
        <v>139</v>
      </c>
    </row>
    <row r="10" spans="1:13" ht="15.95" customHeight="1" x14ac:dyDescent="0.25">
      <c r="A10" s="5"/>
      <c r="B10" s="114" t="s">
        <v>276</v>
      </c>
      <c r="C10" s="43" t="s">
        <v>174</v>
      </c>
      <c r="D10" s="43" t="s">
        <v>139</v>
      </c>
    </row>
    <row r="11" spans="1:13" ht="15.95" customHeight="1" x14ac:dyDescent="0.25">
      <c r="A11" s="5"/>
      <c r="B11" s="114" t="s">
        <v>277</v>
      </c>
      <c r="C11" s="43" t="s">
        <v>326</v>
      </c>
      <c r="D11" s="43" t="s">
        <v>139</v>
      </c>
    </row>
    <row r="12" spans="1:13" ht="15.95" customHeight="1" x14ac:dyDescent="0.25">
      <c r="B12" s="114" t="s">
        <v>278</v>
      </c>
      <c r="C12" s="43" t="s">
        <v>175</v>
      </c>
      <c r="D12" s="43" t="s">
        <v>139</v>
      </c>
    </row>
    <row r="13" spans="1:13" ht="15.95" customHeight="1" x14ac:dyDescent="0.25">
      <c r="A13" s="5"/>
      <c r="B13" s="114" t="s">
        <v>279</v>
      </c>
      <c r="C13" s="43" t="s">
        <v>176</v>
      </c>
      <c r="D13" s="43" t="s">
        <v>139</v>
      </c>
    </row>
    <row r="14" spans="1:13" ht="15.95" customHeight="1" x14ac:dyDescent="0.25">
      <c r="A14" s="5"/>
      <c r="B14" s="114" t="s">
        <v>280</v>
      </c>
      <c r="C14" s="43" t="s">
        <v>177</v>
      </c>
      <c r="D14" s="43" t="s">
        <v>139</v>
      </c>
    </row>
    <row r="15" spans="1:13" ht="15.95" customHeight="1" x14ac:dyDescent="0.25">
      <c r="A15" s="5"/>
      <c r="B15" s="114" t="s">
        <v>281</v>
      </c>
      <c r="C15" s="43" t="s">
        <v>178</v>
      </c>
      <c r="D15" s="43" t="s">
        <v>139</v>
      </c>
    </row>
    <row r="16" spans="1:13" ht="15.95" customHeight="1" x14ac:dyDescent="0.25">
      <c r="A16" s="5"/>
      <c r="B16" s="114" t="s">
        <v>282</v>
      </c>
      <c r="C16" s="43" t="s">
        <v>179</v>
      </c>
      <c r="D16" s="43" t="s">
        <v>139</v>
      </c>
    </row>
    <row r="17" spans="1:6" ht="15.95" customHeight="1" x14ac:dyDescent="0.25">
      <c r="A17" s="5"/>
      <c r="B17" s="114" t="s">
        <v>283</v>
      </c>
      <c r="C17" s="43" t="s">
        <v>180</v>
      </c>
      <c r="D17" s="43" t="s">
        <v>139</v>
      </c>
    </row>
    <row r="18" spans="1:6" ht="15.95" customHeight="1" x14ac:dyDescent="0.25">
      <c r="A18" s="5"/>
      <c r="B18" s="114" t="s">
        <v>284</v>
      </c>
      <c r="C18" s="43" t="s">
        <v>181</v>
      </c>
      <c r="D18" s="43" t="s">
        <v>139</v>
      </c>
    </row>
    <row r="19" spans="1:6" ht="15.95" customHeight="1" x14ac:dyDescent="0.25">
      <c r="A19" s="5"/>
      <c r="B19" s="114" t="s">
        <v>285</v>
      </c>
      <c r="C19" s="43" t="s">
        <v>182</v>
      </c>
      <c r="D19" s="43" t="s">
        <v>139</v>
      </c>
    </row>
    <row r="20" spans="1:6" ht="15.95" customHeight="1" x14ac:dyDescent="0.25">
      <c r="A20" s="5"/>
      <c r="B20" s="114" t="s">
        <v>286</v>
      </c>
      <c r="C20" s="43" t="s">
        <v>183</v>
      </c>
      <c r="D20" s="43" t="s">
        <v>139</v>
      </c>
    </row>
    <row r="21" spans="1:6" ht="30" x14ac:dyDescent="0.25">
      <c r="A21" s="5"/>
      <c r="B21" s="114" t="s">
        <v>287</v>
      </c>
      <c r="C21" s="43" t="s">
        <v>184</v>
      </c>
      <c r="D21" s="43" t="s">
        <v>139</v>
      </c>
    </row>
    <row r="22" spans="1:6" ht="15.95" customHeight="1" x14ac:dyDescent="0.25">
      <c r="A22" s="5"/>
      <c r="B22" s="114" t="s">
        <v>288</v>
      </c>
      <c r="C22" s="43" t="s">
        <v>185</v>
      </c>
      <c r="D22" s="43" t="s">
        <v>139</v>
      </c>
    </row>
    <row r="23" spans="1:6" ht="15.95" customHeight="1" x14ac:dyDescent="0.25">
      <c r="A23" s="5"/>
      <c r="B23" s="114" t="s">
        <v>289</v>
      </c>
      <c r="C23" s="43" t="s">
        <v>186</v>
      </c>
      <c r="D23" s="43" t="s">
        <v>139</v>
      </c>
    </row>
    <row r="24" spans="1:6" x14ac:dyDescent="0.25">
      <c r="B24" s="114" t="s">
        <v>290</v>
      </c>
      <c r="C24" s="43" t="s">
        <v>187</v>
      </c>
      <c r="D24" s="95" t="s">
        <v>139</v>
      </c>
    </row>
    <row r="25" spans="1:6" ht="30" x14ac:dyDescent="0.25">
      <c r="B25" s="114" t="s">
        <v>291</v>
      </c>
      <c r="C25" s="43" t="s">
        <v>188</v>
      </c>
      <c r="D25" s="95" t="s">
        <v>139</v>
      </c>
    </row>
    <row r="26" spans="1:6" x14ac:dyDescent="0.25">
      <c r="B26" s="114" t="s">
        <v>292</v>
      </c>
      <c r="C26" s="43" t="s">
        <v>189</v>
      </c>
      <c r="D26" s="95" t="s">
        <v>139</v>
      </c>
    </row>
    <row r="27" spans="1:6" x14ac:dyDescent="0.25">
      <c r="B27" s="114" t="s">
        <v>293</v>
      </c>
      <c r="C27" s="43" t="s">
        <v>190</v>
      </c>
      <c r="D27" s="95" t="s">
        <v>139</v>
      </c>
    </row>
    <row r="28" spans="1:6" x14ac:dyDescent="0.25">
      <c r="B28" s="114" t="s">
        <v>294</v>
      </c>
      <c r="C28" s="43" t="s">
        <v>191</v>
      </c>
      <c r="D28" s="95" t="s">
        <v>139</v>
      </c>
    </row>
    <row r="29" spans="1:6" x14ac:dyDescent="0.25">
      <c r="B29" s="114" t="s">
        <v>295</v>
      </c>
      <c r="C29" s="43" t="s">
        <v>192</v>
      </c>
      <c r="D29" s="95" t="s">
        <v>139</v>
      </c>
    </row>
    <row r="30" spans="1:6" x14ac:dyDescent="0.25">
      <c r="B30" s="114" t="s">
        <v>296</v>
      </c>
      <c r="C30" s="43" t="s">
        <v>151</v>
      </c>
      <c r="D30" s="95" t="s">
        <v>139</v>
      </c>
    </row>
    <row r="31" spans="1:6" ht="30" x14ac:dyDescent="0.25">
      <c r="B31" s="114" t="s">
        <v>297</v>
      </c>
      <c r="C31" s="43" t="s">
        <v>237</v>
      </c>
      <c r="D31" s="95" t="s">
        <v>139</v>
      </c>
    </row>
    <row r="32" spans="1:6" x14ac:dyDescent="0.25">
      <c r="B32" s="114" t="s">
        <v>249</v>
      </c>
      <c r="C32" s="43" t="s">
        <v>64</v>
      </c>
      <c r="D32" s="95" t="s">
        <v>147</v>
      </c>
      <c r="F32" s="101"/>
    </row>
    <row r="33" spans="1:280" x14ac:dyDescent="0.25">
      <c r="B33" s="114" t="s">
        <v>250</v>
      </c>
      <c r="C33" s="43" t="s">
        <v>328</v>
      </c>
      <c r="D33" s="95" t="s">
        <v>147</v>
      </c>
    </row>
    <row r="34" spans="1:280" x14ac:dyDescent="0.25">
      <c r="B34" s="114" t="s">
        <v>251</v>
      </c>
      <c r="C34" s="43" t="s">
        <v>193</v>
      </c>
      <c r="D34" s="95" t="s">
        <v>194</v>
      </c>
    </row>
    <row r="35" spans="1:280" ht="30" x14ac:dyDescent="0.25">
      <c r="B35" s="114" t="s">
        <v>256</v>
      </c>
      <c r="C35" s="43" t="s">
        <v>343</v>
      </c>
      <c r="D35" s="95" t="s">
        <v>194</v>
      </c>
    </row>
    <row r="36" spans="1:280" x14ac:dyDescent="0.25">
      <c r="B36" s="114" t="s">
        <v>258</v>
      </c>
      <c r="C36" s="43" t="s">
        <v>165</v>
      </c>
      <c r="D36" s="95" t="s">
        <v>194</v>
      </c>
    </row>
    <row r="37" spans="1:280" x14ac:dyDescent="0.25">
      <c r="B37" s="114" t="s">
        <v>298</v>
      </c>
      <c r="C37" s="43" t="s">
        <v>200</v>
      </c>
      <c r="D37" s="95" t="s">
        <v>194</v>
      </c>
      <c r="F37" s="5"/>
    </row>
    <row r="38" spans="1:280" x14ac:dyDescent="0.25">
      <c r="B38" s="116" t="s">
        <v>299</v>
      </c>
      <c r="C38" s="117" t="s">
        <v>201</v>
      </c>
      <c r="D38" s="118" t="s">
        <v>194</v>
      </c>
      <c r="F38" s="5"/>
    </row>
    <row r="39" spans="1:280" s="113" customFormat="1" x14ac:dyDescent="0.25">
      <c r="A39" s="115"/>
      <c r="B39" s="114" t="s">
        <v>300</v>
      </c>
      <c r="C39" s="43" t="s">
        <v>202</v>
      </c>
      <c r="D39" s="95" t="s">
        <v>194</v>
      </c>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5"/>
      <c r="BE39" s="115"/>
      <c r="BF39" s="115"/>
      <c r="BG39" s="115"/>
      <c r="BH39" s="115"/>
      <c r="BI39" s="115"/>
      <c r="BJ39" s="115"/>
      <c r="BK39" s="115"/>
      <c r="BL39" s="115"/>
      <c r="BM39" s="115"/>
      <c r="BN39" s="115"/>
      <c r="BO39" s="115"/>
      <c r="BP39" s="115"/>
      <c r="BQ39" s="115"/>
      <c r="BR39" s="115"/>
      <c r="BS39" s="115"/>
      <c r="BT39" s="115"/>
      <c r="BU39" s="115"/>
      <c r="BV39" s="115"/>
      <c r="BW39" s="115"/>
      <c r="BX39" s="115"/>
      <c r="BY39" s="115"/>
      <c r="BZ39" s="115"/>
      <c r="CA39" s="115"/>
      <c r="CB39" s="115"/>
      <c r="CC39" s="115"/>
      <c r="CD39" s="115"/>
      <c r="CE39" s="115"/>
      <c r="CF39" s="115"/>
      <c r="CG39" s="115"/>
      <c r="CH39" s="115"/>
      <c r="CI39" s="115"/>
      <c r="CJ39" s="115"/>
      <c r="CK39" s="115"/>
      <c r="CL39" s="115"/>
      <c r="CM39" s="115"/>
      <c r="CN39" s="115"/>
      <c r="CO39" s="115"/>
      <c r="CP39" s="115"/>
      <c r="CQ39" s="115"/>
      <c r="CR39" s="115"/>
      <c r="CS39" s="115"/>
      <c r="CT39" s="115"/>
      <c r="CU39" s="115"/>
      <c r="CV39" s="115"/>
      <c r="CW39" s="115"/>
      <c r="CX39" s="115"/>
      <c r="CY39" s="115"/>
      <c r="CZ39" s="115"/>
      <c r="DA39" s="115"/>
      <c r="DB39" s="115"/>
      <c r="DC39" s="115"/>
      <c r="DD39" s="115"/>
      <c r="DE39" s="115"/>
      <c r="DF39" s="115"/>
      <c r="DG39" s="115"/>
      <c r="DH39" s="115"/>
      <c r="DI39" s="115"/>
      <c r="DJ39" s="115"/>
      <c r="DK39" s="115"/>
      <c r="DL39" s="115"/>
      <c r="DM39" s="115"/>
      <c r="DN39" s="115"/>
      <c r="DO39" s="115"/>
      <c r="DP39" s="115"/>
      <c r="DQ39" s="115"/>
      <c r="DR39" s="115"/>
      <c r="DS39" s="115"/>
      <c r="DT39" s="115"/>
      <c r="DU39" s="115"/>
      <c r="DV39" s="115"/>
      <c r="DW39" s="115"/>
      <c r="DX39" s="115"/>
      <c r="DY39" s="115"/>
      <c r="DZ39" s="115"/>
      <c r="EA39" s="115"/>
      <c r="EB39" s="115"/>
      <c r="EC39" s="115"/>
      <c r="ED39" s="115"/>
      <c r="EE39" s="115"/>
      <c r="EF39" s="115"/>
      <c r="EG39" s="115"/>
      <c r="EH39" s="115"/>
      <c r="EI39" s="115"/>
      <c r="EJ39" s="115"/>
      <c r="EK39" s="115"/>
      <c r="EL39" s="115"/>
      <c r="EM39" s="115"/>
      <c r="EN39" s="115"/>
      <c r="EO39" s="115"/>
      <c r="EP39" s="115"/>
      <c r="EQ39" s="115"/>
      <c r="ER39" s="115"/>
      <c r="ES39" s="115"/>
      <c r="ET39" s="115"/>
      <c r="EU39" s="115"/>
      <c r="EV39" s="115"/>
      <c r="EW39" s="115"/>
      <c r="EX39" s="115"/>
      <c r="EY39" s="115"/>
      <c r="EZ39" s="115"/>
      <c r="FA39" s="115"/>
      <c r="FB39" s="115"/>
      <c r="FC39" s="115"/>
      <c r="FD39" s="115"/>
      <c r="FE39" s="115"/>
      <c r="FF39" s="115"/>
      <c r="FG39" s="115"/>
      <c r="FH39" s="115"/>
      <c r="FI39" s="115"/>
      <c r="FJ39" s="115"/>
      <c r="FK39" s="115"/>
      <c r="FL39" s="115"/>
      <c r="FM39" s="115"/>
      <c r="FN39" s="115"/>
      <c r="FO39" s="115"/>
      <c r="FP39" s="115"/>
      <c r="FQ39" s="115"/>
      <c r="FR39" s="115"/>
      <c r="FS39" s="115"/>
      <c r="FT39" s="115"/>
      <c r="FU39" s="115"/>
      <c r="FV39" s="115"/>
      <c r="FW39" s="115"/>
      <c r="FX39" s="115"/>
      <c r="FY39" s="115"/>
      <c r="FZ39" s="115"/>
      <c r="GA39" s="115"/>
      <c r="GB39" s="115"/>
      <c r="GC39" s="115"/>
      <c r="GD39" s="115"/>
      <c r="GE39" s="115"/>
      <c r="GF39" s="115"/>
      <c r="GG39" s="115"/>
      <c r="GH39" s="115"/>
      <c r="GI39" s="115"/>
      <c r="GJ39" s="115"/>
      <c r="GK39" s="115"/>
      <c r="GL39" s="115"/>
      <c r="GM39" s="115"/>
      <c r="GN39" s="115"/>
      <c r="GO39" s="115"/>
      <c r="GP39" s="115"/>
      <c r="GQ39" s="115"/>
      <c r="GR39" s="115"/>
      <c r="GS39" s="115"/>
      <c r="GT39" s="115"/>
      <c r="GU39" s="115"/>
      <c r="GV39" s="115"/>
      <c r="GW39" s="115"/>
      <c r="GX39" s="115"/>
      <c r="GY39" s="115"/>
      <c r="GZ39" s="115"/>
      <c r="HA39" s="115"/>
      <c r="HB39" s="115"/>
      <c r="HC39" s="115"/>
      <c r="HD39" s="115"/>
      <c r="HE39" s="115"/>
      <c r="HF39" s="115"/>
      <c r="HG39" s="115"/>
      <c r="HH39" s="115"/>
      <c r="HI39" s="115"/>
      <c r="HJ39" s="115"/>
      <c r="HK39" s="115"/>
      <c r="HL39" s="115"/>
      <c r="HM39" s="115"/>
      <c r="HN39" s="115"/>
      <c r="HO39" s="115"/>
      <c r="HP39" s="115"/>
      <c r="HQ39" s="115"/>
      <c r="HR39" s="115"/>
      <c r="HS39" s="115"/>
      <c r="HT39" s="115"/>
      <c r="HU39" s="115"/>
      <c r="HV39" s="115"/>
      <c r="HW39" s="115"/>
      <c r="HX39" s="115"/>
      <c r="HY39" s="115"/>
      <c r="HZ39" s="115"/>
      <c r="IA39" s="115"/>
      <c r="IB39" s="115"/>
      <c r="IC39" s="115"/>
      <c r="ID39" s="115"/>
      <c r="IE39" s="115"/>
      <c r="IF39" s="115"/>
      <c r="IG39" s="115"/>
      <c r="IH39" s="115"/>
      <c r="II39" s="115"/>
      <c r="IJ39" s="115"/>
      <c r="IK39" s="115"/>
      <c r="IL39" s="115"/>
      <c r="IM39" s="115"/>
      <c r="IN39" s="115"/>
      <c r="IO39" s="115"/>
      <c r="IP39" s="115"/>
      <c r="IQ39" s="115"/>
      <c r="IR39" s="115"/>
      <c r="IS39" s="115"/>
      <c r="IT39" s="115"/>
      <c r="IU39" s="115"/>
      <c r="IV39" s="115"/>
      <c r="IW39" s="115"/>
      <c r="IX39" s="115"/>
      <c r="IY39" s="115"/>
      <c r="IZ39" s="115"/>
      <c r="JA39" s="115"/>
      <c r="JB39" s="115"/>
      <c r="JC39" s="115"/>
      <c r="JD39" s="115"/>
      <c r="JE39" s="115"/>
      <c r="JF39" s="115"/>
      <c r="JG39" s="115"/>
      <c r="JH39" s="115"/>
      <c r="JI39" s="115"/>
      <c r="JJ39" s="115"/>
      <c r="JK39" s="115"/>
      <c r="JL39" s="115"/>
      <c r="JM39" s="115"/>
      <c r="JN39" s="115"/>
      <c r="JO39" s="115"/>
      <c r="JP39" s="115"/>
      <c r="JQ39" s="115"/>
      <c r="JR39" s="115"/>
      <c r="JS39" s="115"/>
      <c r="JT39" s="115"/>
    </row>
    <row r="40" spans="1:280" x14ac:dyDescent="0.25">
      <c r="B40" s="114" t="s">
        <v>301</v>
      </c>
      <c r="C40" s="43" t="s">
        <v>203</v>
      </c>
      <c r="D40" s="95" t="s">
        <v>194</v>
      </c>
      <c r="F40" s="5"/>
    </row>
    <row r="41" spans="1:280" x14ac:dyDescent="0.25">
      <c r="B41" s="114" t="s">
        <v>302</v>
      </c>
      <c r="C41" s="43" t="s">
        <v>204</v>
      </c>
      <c r="D41" s="95" t="s">
        <v>194</v>
      </c>
      <c r="F41" s="5"/>
    </row>
    <row r="42" spans="1:280" x14ac:dyDescent="0.25">
      <c r="B42" s="114" t="s">
        <v>303</v>
      </c>
      <c r="C42" s="43" t="s">
        <v>205</v>
      </c>
      <c r="D42" s="95" t="s">
        <v>194</v>
      </c>
      <c r="F42" s="5"/>
    </row>
    <row r="43" spans="1:280" x14ac:dyDescent="0.25">
      <c r="B43" s="114" t="s">
        <v>304</v>
      </c>
      <c r="C43" s="43" t="s">
        <v>206</v>
      </c>
      <c r="D43" s="95" t="s">
        <v>194</v>
      </c>
      <c r="F43" s="5"/>
    </row>
    <row r="44" spans="1:280" x14ac:dyDescent="0.25">
      <c r="B44" s="114" t="s">
        <v>257</v>
      </c>
      <c r="C44" s="43" t="s">
        <v>344</v>
      </c>
      <c r="D44" s="95" t="s">
        <v>194</v>
      </c>
      <c r="F44" s="5"/>
    </row>
    <row r="45" spans="1:280" x14ac:dyDescent="0.25">
      <c r="B45" s="114" t="s">
        <v>305</v>
      </c>
      <c r="C45" s="43" t="s">
        <v>207</v>
      </c>
      <c r="D45" s="95" t="s">
        <v>194</v>
      </c>
      <c r="F45" s="5"/>
    </row>
    <row r="46" spans="1:280" x14ac:dyDescent="0.25">
      <c r="B46" s="114" t="s">
        <v>306</v>
      </c>
      <c r="C46" s="43" t="s">
        <v>134</v>
      </c>
      <c r="D46" s="95" t="s">
        <v>194</v>
      </c>
      <c r="F46" s="5"/>
    </row>
    <row r="47" spans="1:280" x14ac:dyDescent="0.25">
      <c r="B47" s="114" t="s">
        <v>307</v>
      </c>
      <c r="C47" s="43" t="s">
        <v>208</v>
      </c>
      <c r="D47" s="95" t="s">
        <v>194</v>
      </c>
      <c r="F47" s="5"/>
    </row>
    <row r="48" spans="1:280" x14ac:dyDescent="0.25">
      <c r="B48" s="114" t="s">
        <v>255</v>
      </c>
      <c r="C48" s="43" t="s">
        <v>342</v>
      </c>
      <c r="D48" s="95" t="s">
        <v>194</v>
      </c>
      <c r="F48" s="5"/>
    </row>
    <row r="49" spans="1:280" x14ac:dyDescent="0.25">
      <c r="B49" s="114" t="s">
        <v>259</v>
      </c>
      <c r="C49" s="43" t="s">
        <v>209</v>
      </c>
      <c r="D49" s="95" t="s">
        <v>194</v>
      </c>
      <c r="F49" s="5"/>
    </row>
    <row r="50" spans="1:280" x14ac:dyDescent="0.25">
      <c r="B50" s="114" t="s">
        <v>308</v>
      </c>
      <c r="C50" s="43" t="s">
        <v>133</v>
      </c>
      <c r="D50" s="95" t="s">
        <v>194</v>
      </c>
      <c r="F50" s="5"/>
    </row>
    <row r="51" spans="1:280" x14ac:dyDescent="0.25">
      <c r="B51" s="116" t="s">
        <v>252</v>
      </c>
      <c r="C51" s="117" t="s">
        <v>327</v>
      </c>
      <c r="D51" s="118" t="s">
        <v>194</v>
      </c>
      <c r="F51" s="5"/>
    </row>
    <row r="52" spans="1:280" x14ac:dyDescent="0.25">
      <c r="B52" s="114" t="s">
        <v>309</v>
      </c>
      <c r="C52" s="43" t="s">
        <v>210</v>
      </c>
      <c r="D52" s="95" t="s">
        <v>194</v>
      </c>
      <c r="F52" s="5"/>
    </row>
    <row r="53" spans="1:280" s="113" customFormat="1" x14ac:dyDescent="0.25">
      <c r="A53" s="115"/>
      <c r="B53" s="114" t="s">
        <v>310</v>
      </c>
      <c r="C53" s="43" t="s">
        <v>222</v>
      </c>
      <c r="D53" s="95" t="s">
        <v>194</v>
      </c>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15"/>
      <c r="BB53" s="115"/>
      <c r="BC53" s="115"/>
      <c r="BD53" s="115"/>
      <c r="BE53" s="115"/>
      <c r="BF53" s="115"/>
      <c r="BG53" s="115"/>
      <c r="BH53" s="115"/>
      <c r="BI53" s="115"/>
      <c r="BJ53" s="115"/>
      <c r="BK53" s="115"/>
      <c r="BL53" s="115"/>
      <c r="BM53" s="115"/>
      <c r="BN53" s="115"/>
      <c r="BO53" s="115"/>
      <c r="BP53" s="115"/>
      <c r="BQ53" s="115"/>
      <c r="BR53" s="115"/>
      <c r="BS53" s="115"/>
      <c r="BT53" s="115"/>
      <c r="BU53" s="115"/>
      <c r="BV53" s="115"/>
      <c r="BW53" s="115"/>
      <c r="BX53" s="115"/>
      <c r="BY53" s="115"/>
      <c r="BZ53" s="115"/>
      <c r="CA53" s="115"/>
      <c r="CB53" s="115"/>
      <c r="CC53" s="115"/>
      <c r="CD53" s="115"/>
      <c r="CE53" s="115"/>
      <c r="CF53" s="115"/>
      <c r="CG53" s="115"/>
      <c r="CH53" s="115"/>
      <c r="CI53" s="115"/>
      <c r="CJ53" s="115"/>
      <c r="CK53" s="115"/>
      <c r="CL53" s="115"/>
      <c r="CM53" s="115"/>
      <c r="CN53" s="115"/>
      <c r="CO53" s="115"/>
      <c r="CP53" s="115"/>
      <c r="CQ53" s="115"/>
      <c r="CR53" s="115"/>
      <c r="CS53" s="115"/>
      <c r="CT53" s="115"/>
      <c r="CU53" s="115"/>
      <c r="CV53" s="115"/>
      <c r="CW53" s="115"/>
      <c r="CX53" s="115"/>
      <c r="CY53" s="115"/>
      <c r="CZ53" s="115"/>
      <c r="DA53" s="115"/>
      <c r="DB53" s="115"/>
      <c r="DC53" s="115"/>
      <c r="DD53" s="115"/>
      <c r="DE53" s="115"/>
      <c r="DF53" s="115"/>
      <c r="DG53" s="115"/>
      <c r="DH53" s="115"/>
      <c r="DI53" s="115"/>
      <c r="DJ53" s="115"/>
      <c r="DK53" s="115"/>
      <c r="DL53" s="115"/>
      <c r="DM53" s="115"/>
      <c r="DN53" s="115"/>
      <c r="DO53" s="115"/>
      <c r="DP53" s="115"/>
      <c r="DQ53" s="115"/>
      <c r="DR53" s="115"/>
      <c r="DS53" s="115"/>
      <c r="DT53" s="115"/>
      <c r="DU53" s="115"/>
      <c r="DV53" s="115"/>
      <c r="DW53" s="115"/>
      <c r="DX53" s="115"/>
      <c r="DY53" s="115"/>
      <c r="DZ53" s="115"/>
      <c r="EA53" s="115"/>
      <c r="EB53" s="115"/>
      <c r="EC53" s="115"/>
      <c r="ED53" s="115"/>
      <c r="EE53" s="115"/>
      <c r="EF53" s="115"/>
      <c r="EG53" s="115"/>
      <c r="EH53" s="115"/>
      <c r="EI53" s="115"/>
      <c r="EJ53" s="115"/>
      <c r="EK53" s="115"/>
      <c r="EL53" s="115"/>
      <c r="EM53" s="115"/>
      <c r="EN53" s="115"/>
      <c r="EO53" s="115"/>
      <c r="EP53" s="115"/>
      <c r="EQ53" s="115"/>
      <c r="ER53" s="115"/>
      <c r="ES53" s="115"/>
      <c r="ET53" s="115"/>
      <c r="EU53" s="115"/>
      <c r="EV53" s="115"/>
      <c r="EW53" s="115"/>
      <c r="EX53" s="115"/>
      <c r="EY53" s="115"/>
      <c r="EZ53" s="115"/>
      <c r="FA53" s="115"/>
      <c r="FB53" s="115"/>
      <c r="FC53" s="115"/>
      <c r="FD53" s="115"/>
      <c r="FE53" s="115"/>
      <c r="FF53" s="115"/>
      <c r="FG53" s="115"/>
      <c r="FH53" s="115"/>
      <c r="FI53" s="115"/>
      <c r="FJ53" s="115"/>
      <c r="FK53" s="115"/>
      <c r="FL53" s="115"/>
      <c r="FM53" s="115"/>
      <c r="FN53" s="115"/>
      <c r="FO53" s="115"/>
      <c r="FP53" s="115"/>
      <c r="FQ53" s="115"/>
      <c r="FR53" s="115"/>
      <c r="FS53" s="115"/>
      <c r="FT53" s="115"/>
      <c r="FU53" s="115"/>
      <c r="FV53" s="115"/>
      <c r="FW53" s="115"/>
      <c r="FX53" s="115"/>
      <c r="FY53" s="115"/>
      <c r="FZ53" s="115"/>
      <c r="GA53" s="115"/>
      <c r="GB53" s="115"/>
      <c r="GC53" s="115"/>
      <c r="GD53" s="115"/>
      <c r="GE53" s="115"/>
      <c r="GF53" s="115"/>
      <c r="GG53" s="115"/>
      <c r="GH53" s="115"/>
      <c r="GI53" s="115"/>
      <c r="GJ53" s="115"/>
      <c r="GK53" s="115"/>
      <c r="GL53" s="115"/>
      <c r="GM53" s="115"/>
      <c r="GN53" s="115"/>
      <c r="GO53" s="115"/>
      <c r="GP53" s="115"/>
      <c r="GQ53" s="115"/>
      <c r="GR53" s="115"/>
      <c r="GS53" s="115"/>
      <c r="GT53" s="115"/>
      <c r="GU53" s="115"/>
      <c r="GV53" s="115"/>
      <c r="GW53" s="115"/>
      <c r="GX53" s="115"/>
      <c r="GY53" s="115"/>
      <c r="GZ53" s="115"/>
      <c r="HA53" s="115"/>
      <c r="HB53" s="115"/>
      <c r="HC53" s="115"/>
      <c r="HD53" s="115"/>
      <c r="HE53" s="115"/>
      <c r="HF53" s="115"/>
      <c r="HG53" s="115"/>
      <c r="HH53" s="115"/>
      <c r="HI53" s="115"/>
      <c r="HJ53" s="115"/>
      <c r="HK53" s="115"/>
      <c r="HL53" s="115"/>
      <c r="HM53" s="115"/>
      <c r="HN53" s="115"/>
      <c r="HO53" s="115"/>
      <c r="HP53" s="115"/>
      <c r="HQ53" s="115"/>
      <c r="HR53" s="115"/>
      <c r="HS53" s="115"/>
      <c r="HT53" s="115"/>
      <c r="HU53" s="115"/>
      <c r="HV53" s="115"/>
      <c r="HW53" s="115"/>
      <c r="HX53" s="115"/>
      <c r="HY53" s="115"/>
      <c r="HZ53" s="115"/>
      <c r="IA53" s="115"/>
      <c r="IB53" s="115"/>
      <c r="IC53" s="115"/>
      <c r="ID53" s="115"/>
      <c r="IE53" s="115"/>
      <c r="IF53" s="115"/>
      <c r="IG53" s="115"/>
      <c r="IH53" s="115"/>
      <c r="II53" s="115"/>
      <c r="IJ53" s="115"/>
      <c r="IK53" s="115"/>
      <c r="IL53" s="115"/>
      <c r="IM53" s="115"/>
      <c r="IN53" s="115"/>
      <c r="IO53" s="115"/>
      <c r="IP53" s="115"/>
      <c r="IQ53" s="115"/>
      <c r="IR53" s="115"/>
      <c r="IS53" s="115"/>
      <c r="IT53" s="115"/>
      <c r="IU53" s="115"/>
      <c r="IV53" s="115"/>
      <c r="IW53" s="115"/>
      <c r="IX53" s="115"/>
      <c r="IY53" s="115"/>
      <c r="IZ53" s="115"/>
      <c r="JA53" s="115"/>
      <c r="JB53" s="115"/>
      <c r="JC53" s="115"/>
      <c r="JD53" s="115"/>
      <c r="JE53" s="115"/>
      <c r="JF53" s="115"/>
      <c r="JG53" s="115"/>
      <c r="JH53" s="115"/>
      <c r="JI53" s="115"/>
      <c r="JJ53" s="115"/>
      <c r="JK53" s="115"/>
      <c r="JL53" s="115"/>
      <c r="JM53" s="115"/>
      <c r="JN53" s="115"/>
      <c r="JO53" s="115"/>
      <c r="JP53" s="115"/>
      <c r="JQ53" s="115"/>
      <c r="JR53" s="115"/>
      <c r="JS53" s="115"/>
      <c r="JT53" s="115"/>
    </row>
    <row r="54" spans="1:280" x14ac:dyDescent="0.25">
      <c r="B54" s="114" t="s">
        <v>311</v>
      </c>
      <c r="C54" s="43" t="s">
        <v>223</v>
      </c>
      <c r="D54" s="95" t="s">
        <v>194</v>
      </c>
      <c r="F54" s="5"/>
    </row>
    <row r="55" spans="1:280" x14ac:dyDescent="0.25">
      <c r="B55" s="114" t="s">
        <v>312</v>
      </c>
      <c r="C55" s="43" t="s">
        <v>224</v>
      </c>
      <c r="D55" s="95" t="s">
        <v>194</v>
      </c>
      <c r="F55" s="5"/>
    </row>
    <row r="56" spans="1:280" x14ac:dyDescent="0.25">
      <c r="B56" s="114" t="s">
        <v>313</v>
      </c>
      <c r="C56" s="43" t="s">
        <v>225</v>
      </c>
      <c r="D56" s="95" t="s">
        <v>194</v>
      </c>
      <c r="F56" s="5"/>
    </row>
    <row r="57" spans="1:280" x14ac:dyDescent="0.25">
      <c r="B57" s="114" t="s">
        <v>314</v>
      </c>
      <c r="C57" s="43" t="s">
        <v>226</v>
      </c>
      <c r="D57" s="95" t="s">
        <v>194</v>
      </c>
      <c r="F57" s="5"/>
    </row>
    <row r="58" spans="1:280" x14ac:dyDescent="0.25">
      <c r="B58" s="114" t="s">
        <v>315</v>
      </c>
      <c r="C58" s="43" t="s">
        <v>227</v>
      </c>
      <c r="D58" s="95" t="s">
        <v>194</v>
      </c>
      <c r="F58" s="5"/>
    </row>
    <row r="59" spans="1:280" x14ac:dyDescent="0.25">
      <c r="B59" s="114" t="s">
        <v>316</v>
      </c>
      <c r="C59" s="43" t="s">
        <v>228</v>
      </c>
      <c r="D59" s="95" t="s">
        <v>194</v>
      </c>
      <c r="F59" s="5"/>
    </row>
    <row r="60" spans="1:280" x14ac:dyDescent="0.25">
      <c r="B60" s="114" t="s">
        <v>317</v>
      </c>
      <c r="C60" s="43" t="s">
        <v>229</v>
      </c>
      <c r="D60" s="95" t="s">
        <v>194</v>
      </c>
      <c r="F60" s="5"/>
    </row>
    <row r="61" spans="1:280" x14ac:dyDescent="0.25">
      <c r="B61" s="114" t="s">
        <v>318</v>
      </c>
      <c r="C61" s="43" t="s">
        <v>211</v>
      </c>
      <c r="D61" s="95" t="s">
        <v>194</v>
      </c>
      <c r="F61" s="5"/>
    </row>
    <row r="62" spans="1:280" x14ac:dyDescent="0.25">
      <c r="B62" s="114" t="s">
        <v>319</v>
      </c>
      <c r="C62" s="43" t="s">
        <v>212</v>
      </c>
      <c r="D62" s="95" t="s">
        <v>140</v>
      </c>
      <c r="F62" s="5"/>
    </row>
    <row r="63" spans="1:280" x14ac:dyDescent="0.25">
      <c r="B63" s="114" t="s">
        <v>320</v>
      </c>
      <c r="C63" s="43" t="s">
        <v>213</v>
      </c>
      <c r="D63" s="95" t="s">
        <v>140</v>
      </c>
      <c r="F63" s="5"/>
    </row>
    <row r="64" spans="1:280" x14ac:dyDescent="0.25">
      <c r="B64" s="114" t="s">
        <v>321</v>
      </c>
      <c r="C64" s="43" t="s">
        <v>214</v>
      </c>
      <c r="D64" s="95" t="s">
        <v>140</v>
      </c>
      <c r="F64" s="5"/>
    </row>
    <row r="65" spans="1:280" x14ac:dyDescent="0.25">
      <c r="B65" s="114" t="s">
        <v>322</v>
      </c>
      <c r="C65" s="43" t="s">
        <v>215</v>
      </c>
      <c r="D65" s="95" t="s">
        <v>140</v>
      </c>
      <c r="F65" s="5"/>
    </row>
    <row r="66" spans="1:280" x14ac:dyDescent="0.25">
      <c r="B66" s="114" t="s">
        <v>323</v>
      </c>
      <c r="C66" s="43" t="s">
        <v>216</v>
      </c>
      <c r="D66" s="95" t="s">
        <v>140</v>
      </c>
      <c r="F66" s="5"/>
    </row>
    <row r="67" spans="1:280" x14ac:dyDescent="0.25">
      <c r="B67" s="114" t="s">
        <v>324</v>
      </c>
      <c r="C67" s="43" t="s">
        <v>217</v>
      </c>
      <c r="D67" s="95" t="s">
        <v>140</v>
      </c>
      <c r="F67" s="5"/>
    </row>
    <row r="68" spans="1:280" x14ac:dyDescent="0.25">
      <c r="B68" s="114" t="s">
        <v>253</v>
      </c>
      <c r="C68" s="43" t="s">
        <v>218</v>
      </c>
      <c r="D68" s="95" t="s">
        <v>194</v>
      </c>
      <c r="F68" s="5"/>
    </row>
    <row r="69" spans="1:280" x14ac:dyDescent="0.25">
      <c r="B69" s="114" t="s">
        <v>254</v>
      </c>
      <c r="C69" s="43" t="s">
        <v>219</v>
      </c>
      <c r="D69" s="95" t="s">
        <v>194</v>
      </c>
      <c r="F69" s="5"/>
    </row>
    <row r="70" spans="1:280" x14ac:dyDescent="0.25">
      <c r="B70" s="114" t="s">
        <v>260</v>
      </c>
      <c r="C70" s="43" t="s">
        <v>220</v>
      </c>
      <c r="D70" s="95" t="s">
        <v>194</v>
      </c>
      <c r="F70" s="5"/>
    </row>
    <row r="71" spans="1:280" x14ac:dyDescent="0.25">
      <c r="B71" s="114" t="s">
        <v>339</v>
      </c>
      <c r="C71" s="43" t="s">
        <v>338</v>
      </c>
      <c r="D71" s="95" t="s">
        <v>194</v>
      </c>
    </row>
    <row r="72" spans="1:280" x14ac:dyDescent="0.25">
      <c r="B72" s="114" t="s">
        <v>262</v>
      </c>
      <c r="C72" s="43" t="s">
        <v>238</v>
      </c>
      <c r="D72" s="95" t="s">
        <v>194</v>
      </c>
    </row>
    <row r="73" spans="1:280" x14ac:dyDescent="0.25">
      <c r="B73" s="116" t="s">
        <v>263</v>
      </c>
      <c r="C73" s="117" t="s">
        <v>239</v>
      </c>
      <c r="D73" s="118" t="s">
        <v>194</v>
      </c>
    </row>
    <row r="74" spans="1:280" ht="30" x14ac:dyDescent="0.25">
      <c r="B74" s="114" t="s">
        <v>264</v>
      </c>
      <c r="C74" s="43" t="s">
        <v>240</v>
      </c>
      <c r="D74" s="95" t="s">
        <v>139</v>
      </c>
    </row>
    <row r="75" spans="1:280" s="113" customFormat="1" x14ac:dyDescent="0.25">
      <c r="A75" s="115"/>
      <c r="B75" s="114" t="s">
        <v>265</v>
      </c>
      <c r="C75" s="43" t="s">
        <v>241</v>
      </c>
      <c r="D75" s="95" t="s">
        <v>139</v>
      </c>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c r="BU75" s="115"/>
      <c r="BV75" s="115"/>
      <c r="BW75" s="115"/>
      <c r="BX75" s="115"/>
      <c r="BY75" s="115"/>
      <c r="BZ75" s="115"/>
      <c r="CA75" s="115"/>
      <c r="CB75" s="115"/>
      <c r="CC75" s="115"/>
      <c r="CD75" s="115"/>
      <c r="CE75" s="115"/>
      <c r="CF75" s="115"/>
      <c r="CG75" s="115"/>
      <c r="CH75" s="115"/>
      <c r="CI75" s="115"/>
      <c r="CJ75" s="115"/>
      <c r="CK75" s="115"/>
      <c r="CL75" s="115"/>
      <c r="CM75" s="115"/>
      <c r="CN75" s="115"/>
      <c r="CO75" s="115"/>
      <c r="CP75" s="115"/>
      <c r="CQ75" s="115"/>
      <c r="CR75" s="115"/>
      <c r="CS75" s="115"/>
      <c r="CT75" s="115"/>
      <c r="CU75" s="115"/>
      <c r="CV75" s="115"/>
      <c r="CW75" s="115"/>
      <c r="CX75" s="115"/>
      <c r="CY75" s="115"/>
      <c r="CZ75" s="115"/>
      <c r="DA75" s="115"/>
      <c r="DB75" s="115"/>
      <c r="DC75" s="115"/>
      <c r="DD75" s="115"/>
      <c r="DE75" s="115"/>
      <c r="DF75" s="115"/>
      <c r="DG75" s="115"/>
      <c r="DH75" s="115"/>
      <c r="DI75" s="115"/>
      <c r="DJ75" s="115"/>
      <c r="DK75" s="115"/>
      <c r="DL75" s="115"/>
      <c r="DM75" s="115"/>
      <c r="DN75" s="115"/>
      <c r="DO75" s="115"/>
      <c r="DP75" s="115"/>
      <c r="DQ75" s="115"/>
      <c r="DR75" s="115"/>
      <c r="DS75" s="115"/>
      <c r="DT75" s="115"/>
      <c r="DU75" s="115"/>
      <c r="DV75" s="115"/>
      <c r="DW75" s="115"/>
      <c r="DX75" s="115"/>
      <c r="DY75" s="115"/>
      <c r="DZ75" s="115"/>
      <c r="EA75" s="115"/>
      <c r="EB75" s="115"/>
      <c r="EC75" s="115"/>
      <c r="ED75" s="115"/>
      <c r="EE75" s="115"/>
      <c r="EF75" s="115"/>
      <c r="EG75" s="115"/>
      <c r="EH75" s="115"/>
      <c r="EI75" s="115"/>
      <c r="EJ75" s="115"/>
      <c r="EK75" s="115"/>
      <c r="EL75" s="115"/>
      <c r="EM75" s="115"/>
      <c r="EN75" s="115"/>
      <c r="EO75" s="115"/>
      <c r="EP75" s="115"/>
      <c r="EQ75" s="115"/>
      <c r="ER75" s="115"/>
      <c r="ES75" s="115"/>
      <c r="ET75" s="115"/>
      <c r="EU75" s="115"/>
      <c r="EV75" s="115"/>
      <c r="EW75" s="115"/>
      <c r="EX75" s="115"/>
      <c r="EY75" s="115"/>
      <c r="EZ75" s="115"/>
      <c r="FA75" s="115"/>
      <c r="FB75" s="115"/>
      <c r="FC75" s="115"/>
      <c r="FD75" s="115"/>
      <c r="FE75" s="115"/>
      <c r="FF75" s="115"/>
      <c r="FG75" s="115"/>
      <c r="FH75" s="115"/>
      <c r="FI75" s="115"/>
      <c r="FJ75" s="115"/>
      <c r="FK75" s="115"/>
      <c r="FL75" s="115"/>
      <c r="FM75" s="115"/>
      <c r="FN75" s="115"/>
      <c r="FO75" s="115"/>
      <c r="FP75" s="115"/>
      <c r="FQ75" s="115"/>
      <c r="FR75" s="115"/>
      <c r="FS75" s="115"/>
      <c r="FT75" s="115"/>
      <c r="FU75" s="115"/>
      <c r="FV75" s="115"/>
      <c r="FW75" s="115"/>
      <c r="FX75" s="115"/>
      <c r="FY75" s="115"/>
      <c r="FZ75" s="115"/>
      <c r="GA75" s="115"/>
      <c r="GB75" s="115"/>
      <c r="GC75" s="115"/>
      <c r="GD75" s="115"/>
      <c r="GE75" s="115"/>
      <c r="GF75" s="115"/>
      <c r="GG75" s="115"/>
      <c r="GH75" s="115"/>
      <c r="GI75" s="115"/>
      <c r="GJ75" s="115"/>
      <c r="GK75" s="115"/>
      <c r="GL75" s="115"/>
      <c r="GM75" s="115"/>
      <c r="GN75" s="115"/>
      <c r="GO75" s="115"/>
      <c r="GP75" s="115"/>
      <c r="GQ75" s="115"/>
      <c r="GR75" s="115"/>
      <c r="GS75" s="115"/>
      <c r="GT75" s="115"/>
      <c r="GU75" s="115"/>
      <c r="GV75" s="115"/>
      <c r="GW75" s="115"/>
      <c r="GX75" s="115"/>
      <c r="GY75" s="115"/>
      <c r="GZ75" s="115"/>
      <c r="HA75" s="115"/>
      <c r="HB75" s="115"/>
      <c r="HC75" s="115"/>
      <c r="HD75" s="115"/>
      <c r="HE75" s="115"/>
      <c r="HF75" s="115"/>
      <c r="HG75" s="115"/>
      <c r="HH75" s="115"/>
      <c r="HI75" s="115"/>
      <c r="HJ75" s="115"/>
      <c r="HK75" s="115"/>
      <c r="HL75" s="115"/>
      <c r="HM75" s="115"/>
      <c r="HN75" s="115"/>
      <c r="HO75" s="115"/>
      <c r="HP75" s="115"/>
      <c r="HQ75" s="115"/>
      <c r="HR75" s="115"/>
      <c r="HS75" s="115"/>
      <c r="HT75" s="115"/>
      <c r="HU75" s="115"/>
      <c r="HV75" s="115"/>
      <c r="HW75" s="115"/>
      <c r="HX75" s="115"/>
      <c r="HY75" s="115"/>
      <c r="HZ75" s="115"/>
      <c r="IA75" s="115"/>
      <c r="IB75" s="115"/>
      <c r="IC75" s="115"/>
      <c r="ID75" s="115"/>
      <c r="IE75" s="115"/>
      <c r="IF75" s="115"/>
      <c r="IG75" s="115"/>
      <c r="IH75" s="115"/>
      <c r="II75" s="115"/>
      <c r="IJ75" s="115"/>
      <c r="IK75" s="115"/>
      <c r="IL75" s="115"/>
      <c r="IM75" s="115"/>
      <c r="IN75" s="115"/>
      <c r="IO75" s="115"/>
      <c r="IP75" s="115"/>
      <c r="IQ75" s="115"/>
      <c r="IR75" s="115"/>
      <c r="IS75" s="115"/>
      <c r="IT75" s="115"/>
      <c r="IU75" s="115"/>
      <c r="IV75" s="115"/>
      <c r="IW75" s="115"/>
      <c r="IX75" s="115"/>
      <c r="IY75" s="115"/>
      <c r="IZ75" s="115"/>
      <c r="JA75" s="115"/>
      <c r="JB75" s="115"/>
      <c r="JC75" s="115"/>
      <c r="JD75" s="115"/>
      <c r="JE75" s="115"/>
      <c r="JF75" s="115"/>
      <c r="JG75" s="115"/>
      <c r="JH75" s="115"/>
      <c r="JI75" s="115"/>
      <c r="JJ75" s="115"/>
      <c r="JK75" s="115"/>
      <c r="JL75" s="115"/>
      <c r="JM75" s="115"/>
      <c r="JN75" s="115"/>
      <c r="JO75" s="115"/>
      <c r="JP75" s="115"/>
      <c r="JQ75" s="115"/>
      <c r="JR75" s="115"/>
      <c r="JS75" s="115"/>
      <c r="JT75" s="115"/>
    </row>
    <row r="76" spans="1:280" ht="30" x14ac:dyDescent="0.25">
      <c r="B76" s="116" t="s">
        <v>268</v>
      </c>
      <c r="C76" s="117" t="s">
        <v>242</v>
      </c>
      <c r="D76" s="118" t="s">
        <v>194</v>
      </c>
    </row>
    <row r="77" spans="1:280" x14ac:dyDescent="0.25">
      <c r="B77" s="116" t="s">
        <v>266</v>
      </c>
      <c r="C77" s="117" t="s">
        <v>508</v>
      </c>
      <c r="D77" s="118" t="s">
        <v>140</v>
      </c>
    </row>
    <row r="78" spans="1:280" x14ac:dyDescent="0.25">
      <c r="A78" s="115"/>
      <c r="B78" s="116" t="s">
        <v>267</v>
      </c>
      <c r="C78" s="117" t="s">
        <v>269</v>
      </c>
      <c r="D78" s="118" t="s">
        <v>194</v>
      </c>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c r="BU78" s="115"/>
      <c r="BV78" s="115"/>
      <c r="BW78" s="115"/>
      <c r="BX78" s="115"/>
      <c r="BY78" s="115"/>
      <c r="BZ78" s="115"/>
      <c r="CA78" s="115"/>
      <c r="CB78" s="115"/>
      <c r="CC78" s="115"/>
      <c r="CD78" s="115"/>
      <c r="CE78" s="115"/>
      <c r="CF78" s="115"/>
      <c r="CG78" s="115"/>
      <c r="CH78" s="115"/>
      <c r="CI78" s="115"/>
      <c r="CJ78" s="115"/>
      <c r="CK78" s="115"/>
      <c r="CL78" s="115"/>
      <c r="CM78" s="115"/>
      <c r="CN78" s="115"/>
      <c r="CO78" s="115"/>
      <c r="CP78" s="115"/>
      <c r="CQ78" s="115"/>
      <c r="CR78" s="115"/>
      <c r="CS78" s="115"/>
      <c r="CT78" s="115"/>
      <c r="CU78" s="115"/>
      <c r="CV78" s="115"/>
      <c r="CW78" s="115"/>
      <c r="CX78" s="115"/>
      <c r="CY78" s="115"/>
      <c r="CZ78" s="115"/>
      <c r="DA78" s="115"/>
      <c r="DB78" s="115"/>
      <c r="DC78" s="115"/>
      <c r="DD78" s="115"/>
      <c r="DE78" s="115"/>
      <c r="DF78" s="115"/>
      <c r="DG78" s="115"/>
      <c r="DH78" s="115"/>
      <c r="DI78" s="115"/>
      <c r="DJ78" s="115"/>
      <c r="DK78" s="115"/>
      <c r="DL78" s="115"/>
      <c r="DM78" s="115"/>
      <c r="DN78" s="115"/>
      <c r="DO78" s="115"/>
      <c r="DP78" s="115"/>
      <c r="DQ78" s="115"/>
      <c r="DR78" s="115"/>
      <c r="DS78" s="115"/>
      <c r="DT78" s="115"/>
      <c r="DU78" s="115"/>
      <c r="DV78" s="115"/>
      <c r="DW78" s="115"/>
      <c r="DX78" s="115"/>
      <c r="DY78" s="115"/>
      <c r="DZ78" s="115"/>
      <c r="EA78" s="115"/>
      <c r="EB78" s="115"/>
      <c r="EC78" s="115"/>
      <c r="ED78" s="115"/>
      <c r="EE78" s="115"/>
      <c r="EF78" s="115"/>
      <c r="EG78" s="115"/>
      <c r="EH78" s="115"/>
      <c r="EI78" s="115"/>
      <c r="EJ78" s="115"/>
      <c r="EK78" s="115"/>
      <c r="EL78" s="115"/>
      <c r="EM78" s="115"/>
      <c r="EN78" s="115"/>
      <c r="EO78" s="115"/>
      <c r="EP78" s="115"/>
      <c r="EQ78" s="115"/>
      <c r="ER78" s="115"/>
      <c r="ES78" s="115"/>
      <c r="ET78" s="115"/>
      <c r="EU78" s="115"/>
      <c r="EV78" s="115"/>
      <c r="EW78" s="115"/>
      <c r="EX78" s="115"/>
      <c r="EY78" s="115"/>
      <c r="EZ78" s="115"/>
      <c r="FA78" s="115"/>
      <c r="FB78" s="115"/>
      <c r="FC78" s="115"/>
      <c r="FD78" s="115"/>
      <c r="FE78" s="115"/>
      <c r="FF78" s="115"/>
      <c r="FG78" s="115"/>
      <c r="FH78" s="115"/>
      <c r="FI78" s="115"/>
      <c r="FJ78" s="115"/>
      <c r="FK78" s="115"/>
      <c r="FL78" s="115"/>
      <c r="FM78" s="115"/>
      <c r="FN78" s="115"/>
      <c r="FO78" s="115"/>
      <c r="FP78" s="115"/>
      <c r="FQ78" s="115"/>
      <c r="FR78" s="115"/>
      <c r="FS78" s="115"/>
      <c r="FT78" s="115"/>
      <c r="FU78" s="115"/>
      <c r="FV78" s="115"/>
      <c r="FW78" s="115"/>
      <c r="FX78" s="115"/>
      <c r="FY78" s="115"/>
      <c r="FZ78" s="115"/>
      <c r="GA78" s="115"/>
      <c r="GB78" s="115"/>
      <c r="GC78" s="115"/>
      <c r="GD78" s="115"/>
      <c r="GE78" s="115"/>
      <c r="GF78" s="115"/>
      <c r="GG78" s="115"/>
      <c r="GH78" s="115"/>
      <c r="GI78" s="115"/>
      <c r="GJ78" s="115"/>
      <c r="GK78" s="115"/>
      <c r="GL78" s="115"/>
      <c r="GM78" s="115"/>
      <c r="GN78" s="115"/>
      <c r="GO78" s="115"/>
      <c r="GP78" s="115"/>
      <c r="GQ78" s="115"/>
      <c r="GR78" s="115"/>
      <c r="GS78" s="115"/>
      <c r="GT78" s="115"/>
      <c r="GU78" s="115"/>
      <c r="GV78" s="115"/>
      <c r="GW78" s="115"/>
      <c r="GX78" s="115"/>
      <c r="GY78" s="115"/>
      <c r="GZ78" s="115"/>
      <c r="HA78" s="115"/>
      <c r="HB78" s="115"/>
      <c r="HC78" s="115"/>
      <c r="HD78" s="115"/>
      <c r="HE78" s="115"/>
      <c r="HF78" s="115"/>
      <c r="HG78" s="115"/>
      <c r="HH78" s="115"/>
      <c r="HI78" s="115"/>
      <c r="HJ78" s="115"/>
      <c r="HK78" s="115"/>
      <c r="HL78" s="115"/>
      <c r="HM78" s="115"/>
      <c r="HN78" s="115"/>
      <c r="HO78" s="115"/>
      <c r="HP78" s="115"/>
      <c r="HQ78" s="115"/>
      <c r="HR78" s="115"/>
      <c r="HS78" s="115"/>
      <c r="HT78" s="115"/>
      <c r="HU78" s="115"/>
      <c r="HV78" s="115"/>
      <c r="HW78" s="115"/>
      <c r="HX78" s="115"/>
      <c r="HY78" s="115"/>
      <c r="HZ78" s="115"/>
      <c r="IA78" s="115"/>
      <c r="IB78" s="115"/>
      <c r="IC78" s="115"/>
      <c r="ID78" s="115"/>
      <c r="IE78" s="115"/>
      <c r="IF78" s="115"/>
      <c r="IG78" s="115"/>
      <c r="IH78" s="115"/>
      <c r="II78" s="115"/>
      <c r="IJ78" s="115"/>
      <c r="IK78" s="115"/>
      <c r="IL78" s="115"/>
      <c r="IM78" s="115"/>
      <c r="IN78" s="115"/>
      <c r="IO78" s="115"/>
      <c r="IP78" s="115"/>
      <c r="IQ78" s="115"/>
      <c r="IR78" s="115"/>
      <c r="IS78" s="115"/>
      <c r="IT78" s="115"/>
      <c r="IU78" s="115"/>
      <c r="IV78" s="115"/>
      <c r="IW78" s="115"/>
      <c r="IX78" s="115"/>
      <c r="IY78" s="115"/>
      <c r="IZ78" s="115"/>
      <c r="JA78" s="115"/>
      <c r="JB78" s="115"/>
      <c r="JC78" s="115"/>
      <c r="JD78" s="115"/>
      <c r="JE78" s="115"/>
      <c r="JF78" s="115"/>
      <c r="JG78" s="115"/>
      <c r="JH78" s="115"/>
      <c r="JI78" s="115"/>
      <c r="JJ78" s="115"/>
      <c r="JK78" s="115"/>
      <c r="JL78" s="115"/>
      <c r="JM78" s="115"/>
      <c r="JN78" s="115"/>
      <c r="JO78" s="115"/>
      <c r="JP78" s="115"/>
      <c r="JQ78" s="115"/>
      <c r="JR78" s="115"/>
      <c r="JS78" s="115"/>
      <c r="JT78" s="115"/>
    </row>
    <row r="79" spans="1:280" s="113" customFormat="1" x14ac:dyDescent="0.25">
      <c r="A79" s="115"/>
      <c r="B79" s="45" t="s">
        <v>329</v>
      </c>
      <c r="C79" s="43" t="s">
        <v>509</v>
      </c>
      <c r="D79" s="95" t="s">
        <v>194</v>
      </c>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c r="AX79" s="115"/>
      <c r="AY79" s="115"/>
      <c r="AZ79" s="115"/>
      <c r="BA79" s="115"/>
      <c r="BB79" s="115"/>
      <c r="BC79" s="115"/>
      <c r="BD79" s="115"/>
      <c r="BE79" s="115"/>
      <c r="BF79" s="115"/>
      <c r="BG79" s="115"/>
      <c r="BH79" s="115"/>
      <c r="BI79" s="115"/>
      <c r="BJ79" s="115"/>
      <c r="BK79" s="115"/>
      <c r="BL79" s="115"/>
      <c r="BM79" s="115"/>
      <c r="BN79" s="115"/>
      <c r="BO79" s="115"/>
      <c r="BP79" s="115"/>
      <c r="BQ79" s="115"/>
      <c r="BR79" s="115"/>
      <c r="BS79" s="115"/>
      <c r="BT79" s="115"/>
      <c r="BU79" s="115"/>
      <c r="BV79" s="115"/>
      <c r="BW79" s="115"/>
      <c r="BX79" s="115"/>
      <c r="BY79" s="115"/>
      <c r="BZ79" s="115"/>
      <c r="CA79" s="115"/>
      <c r="CB79" s="115"/>
      <c r="CC79" s="115"/>
      <c r="CD79" s="115"/>
      <c r="CE79" s="115"/>
      <c r="CF79" s="115"/>
      <c r="CG79" s="115"/>
      <c r="CH79" s="115"/>
      <c r="CI79" s="115"/>
      <c r="CJ79" s="115"/>
      <c r="CK79" s="115"/>
      <c r="CL79" s="115"/>
      <c r="CM79" s="115"/>
      <c r="CN79" s="115"/>
      <c r="CO79" s="115"/>
      <c r="CP79" s="115"/>
      <c r="CQ79" s="115"/>
      <c r="CR79" s="115"/>
      <c r="CS79" s="115"/>
      <c r="CT79" s="115"/>
      <c r="CU79" s="115"/>
      <c r="CV79" s="115"/>
      <c r="CW79" s="115"/>
      <c r="CX79" s="115"/>
      <c r="CY79" s="115"/>
      <c r="CZ79" s="115"/>
      <c r="DA79" s="115"/>
      <c r="DB79" s="115"/>
      <c r="DC79" s="115"/>
      <c r="DD79" s="115"/>
      <c r="DE79" s="115"/>
      <c r="DF79" s="115"/>
      <c r="DG79" s="115"/>
      <c r="DH79" s="115"/>
      <c r="DI79" s="115"/>
      <c r="DJ79" s="115"/>
      <c r="DK79" s="115"/>
      <c r="DL79" s="115"/>
      <c r="DM79" s="115"/>
      <c r="DN79" s="115"/>
      <c r="DO79" s="115"/>
      <c r="DP79" s="115"/>
      <c r="DQ79" s="115"/>
      <c r="DR79" s="115"/>
      <c r="DS79" s="115"/>
      <c r="DT79" s="115"/>
      <c r="DU79" s="115"/>
      <c r="DV79" s="115"/>
      <c r="DW79" s="115"/>
      <c r="DX79" s="115"/>
      <c r="DY79" s="115"/>
      <c r="DZ79" s="115"/>
      <c r="EA79" s="115"/>
      <c r="EB79" s="115"/>
      <c r="EC79" s="115"/>
      <c r="ED79" s="115"/>
      <c r="EE79" s="115"/>
      <c r="EF79" s="115"/>
      <c r="EG79" s="115"/>
      <c r="EH79" s="115"/>
      <c r="EI79" s="115"/>
      <c r="EJ79" s="115"/>
      <c r="EK79" s="115"/>
      <c r="EL79" s="115"/>
      <c r="EM79" s="115"/>
      <c r="EN79" s="115"/>
      <c r="EO79" s="115"/>
      <c r="EP79" s="115"/>
      <c r="EQ79" s="115"/>
      <c r="ER79" s="115"/>
      <c r="ES79" s="115"/>
      <c r="ET79" s="115"/>
      <c r="EU79" s="115"/>
      <c r="EV79" s="115"/>
      <c r="EW79" s="115"/>
      <c r="EX79" s="115"/>
      <c r="EY79" s="115"/>
      <c r="EZ79" s="115"/>
      <c r="FA79" s="115"/>
      <c r="FB79" s="115"/>
      <c r="FC79" s="115"/>
      <c r="FD79" s="115"/>
      <c r="FE79" s="115"/>
      <c r="FF79" s="115"/>
      <c r="FG79" s="115"/>
      <c r="FH79" s="115"/>
      <c r="FI79" s="115"/>
      <c r="FJ79" s="115"/>
      <c r="FK79" s="115"/>
      <c r="FL79" s="115"/>
      <c r="FM79" s="115"/>
      <c r="FN79" s="115"/>
      <c r="FO79" s="115"/>
      <c r="FP79" s="115"/>
      <c r="FQ79" s="115"/>
      <c r="FR79" s="115"/>
      <c r="FS79" s="115"/>
      <c r="FT79" s="115"/>
      <c r="FU79" s="115"/>
      <c r="FV79" s="115"/>
      <c r="FW79" s="115"/>
      <c r="FX79" s="115"/>
      <c r="FY79" s="115"/>
      <c r="FZ79" s="115"/>
      <c r="GA79" s="115"/>
      <c r="GB79" s="115"/>
      <c r="GC79" s="115"/>
      <c r="GD79" s="115"/>
      <c r="GE79" s="115"/>
      <c r="GF79" s="115"/>
      <c r="GG79" s="115"/>
      <c r="GH79" s="115"/>
      <c r="GI79" s="115"/>
      <c r="GJ79" s="115"/>
      <c r="GK79" s="115"/>
      <c r="GL79" s="115"/>
      <c r="GM79" s="115"/>
      <c r="GN79" s="115"/>
      <c r="GO79" s="115"/>
      <c r="GP79" s="115"/>
      <c r="GQ79" s="115"/>
      <c r="GR79" s="115"/>
      <c r="GS79" s="115"/>
      <c r="GT79" s="115"/>
      <c r="GU79" s="115"/>
      <c r="GV79" s="115"/>
      <c r="GW79" s="115"/>
      <c r="GX79" s="115"/>
      <c r="GY79" s="115"/>
      <c r="GZ79" s="115"/>
      <c r="HA79" s="115"/>
      <c r="HB79" s="115"/>
      <c r="HC79" s="115"/>
      <c r="HD79" s="115"/>
      <c r="HE79" s="115"/>
      <c r="HF79" s="115"/>
      <c r="HG79" s="115"/>
      <c r="HH79" s="115"/>
      <c r="HI79" s="115"/>
      <c r="HJ79" s="115"/>
      <c r="HK79" s="115"/>
      <c r="HL79" s="115"/>
      <c r="HM79" s="115"/>
      <c r="HN79" s="115"/>
      <c r="HO79" s="115"/>
      <c r="HP79" s="115"/>
      <c r="HQ79" s="115"/>
      <c r="HR79" s="115"/>
      <c r="HS79" s="115"/>
      <c r="HT79" s="115"/>
      <c r="HU79" s="115"/>
      <c r="HV79" s="115"/>
      <c r="HW79" s="115"/>
      <c r="HX79" s="115"/>
      <c r="HY79" s="115"/>
      <c r="HZ79" s="115"/>
      <c r="IA79" s="115"/>
      <c r="IB79" s="115"/>
      <c r="IC79" s="115"/>
      <c r="ID79" s="115"/>
      <c r="IE79" s="115"/>
      <c r="IF79" s="115"/>
      <c r="IG79" s="115"/>
      <c r="IH79" s="115"/>
      <c r="II79" s="115"/>
      <c r="IJ79" s="115"/>
      <c r="IK79" s="115"/>
      <c r="IL79" s="115"/>
      <c r="IM79" s="115"/>
      <c r="IN79" s="115"/>
      <c r="IO79" s="115"/>
      <c r="IP79" s="115"/>
      <c r="IQ79" s="115"/>
      <c r="IR79" s="115"/>
      <c r="IS79" s="115"/>
      <c r="IT79" s="115"/>
      <c r="IU79" s="115"/>
      <c r="IV79" s="115"/>
      <c r="IW79" s="115"/>
      <c r="IX79" s="115"/>
      <c r="IY79" s="115"/>
      <c r="IZ79" s="115"/>
      <c r="JA79" s="115"/>
      <c r="JB79" s="115"/>
      <c r="JC79" s="115"/>
      <c r="JD79" s="115"/>
      <c r="JE79" s="115"/>
      <c r="JF79" s="115"/>
      <c r="JG79" s="115"/>
      <c r="JH79" s="115"/>
      <c r="JI79" s="115"/>
      <c r="JJ79" s="115"/>
      <c r="JK79" s="115"/>
      <c r="JL79" s="115"/>
      <c r="JM79" s="115"/>
      <c r="JN79" s="115"/>
      <c r="JO79" s="115"/>
      <c r="JP79" s="115"/>
      <c r="JQ79" s="115"/>
      <c r="JR79" s="115"/>
      <c r="JS79" s="115"/>
      <c r="JT79" s="115"/>
    </row>
    <row r="80" spans="1:280" s="113" customFormat="1" x14ac:dyDescent="0.25">
      <c r="A80" s="115"/>
      <c r="B80" s="45" t="s">
        <v>330</v>
      </c>
      <c r="C80" s="43" t="s">
        <v>346</v>
      </c>
      <c r="D80" s="95" t="s">
        <v>147</v>
      </c>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c r="AL80" s="115"/>
      <c r="AM80" s="115"/>
      <c r="AN80" s="115"/>
      <c r="AO80" s="115"/>
      <c r="AP80" s="115"/>
      <c r="AQ80" s="115"/>
      <c r="AR80" s="115"/>
      <c r="AS80" s="115"/>
      <c r="AT80" s="115"/>
      <c r="AU80" s="115"/>
      <c r="AV80" s="115"/>
      <c r="AW80" s="115"/>
      <c r="AX80" s="115"/>
      <c r="AY80" s="115"/>
      <c r="AZ80" s="115"/>
      <c r="BA80" s="115"/>
      <c r="BB80" s="115"/>
      <c r="BC80" s="115"/>
      <c r="BD80" s="115"/>
      <c r="BE80" s="115"/>
      <c r="BF80" s="115"/>
      <c r="BG80" s="115"/>
      <c r="BH80" s="115"/>
      <c r="BI80" s="115"/>
      <c r="BJ80" s="115"/>
      <c r="BK80" s="115"/>
      <c r="BL80" s="115"/>
      <c r="BM80" s="115"/>
      <c r="BN80" s="115"/>
      <c r="BO80" s="115"/>
      <c r="BP80" s="115"/>
      <c r="BQ80" s="115"/>
      <c r="BR80" s="115"/>
      <c r="BS80" s="115"/>
      <c r="BT80" s="115"/>
      <c r="BU80" s="115"/>
      <c r="BV80" s="115"/>
      <c r="BW80" s="115"/>
      <c r="BX80" s="115"/>
      <c r="BY80" s="115"/>
      <c r="BZ80" s="115"/>
      <c r="CA80" s="115"/>
      <c r="CB80" s="115"/>
      <c r="CC80" s="115"/>
      <c r="CD80" s="115"/>
      <c r="CE80" s="115"/>
      <c r="CF80" s="115"/>
      <c r="CG80" s="115"/>
      <c r="CH80" s="115"/>
      <c r="CI80" s="115"/>
      <c r="CJ80" s="115"/>
      <c r="CK80" s="115"/>
      <c r="CL80" s="115"/>
      <c r="CM80" s="115"/>
      <c r="CN80" s="115"/>
      <c r="CO80" s="115"/>
      <c r="CP80" s="115"/>
      <c r="CQ80" s="115"/>
      <c r="CR80" s="115"/>
      <c r="CS80" s="115"/>
      <c r="CT80" s="115"/>
      <c r="CU80" s="115"/>
      <c r="CV80" s="115"/>
      <c r="CW80" s="115"/>
      <c r="CX80" s="115"/>
      <c r="CY80" s="115"/>
      <c r="CZ80" s="115"/>
      <c r="DA80" s="115"/>
      <c r="DB80" s="115"/>
      <c r="DC80" s="115"/>
      <c r="DD80" s="115"/>
      <c r="DE80" s="115"/>
      <c r="DF80" s="115"/>
      <c r="DG80" s="115"/>
      <c r="DH80" s="115"/>
      <c r="DI80" s="115"/>
      <c r="DJ80" s="115"/>
      <c r="DK80" s="115"/>
      <c r="DL80" s="115"/>
      <c r="DM80" s="115"/>
      <c r="DN80" s="115"/>
      <c r="DO80" s="115"/>
      <c r="DP80" s="115"/>
      <c r="DQ80" s="115"/>
      <c r="DR80" s="115"/>
      <c r="DS80" s="115"/>
      <c r="DT80" s="115"/>
      <c r="DU80" s="115"/>
      <c r="DV80" s="115"/>
      <c r="DW80" s="115"/>
      <c r="DX80" s="115"/>
      <c r="DY80" s="115"/>
      <c r="DZ80" s="115"/>
      <c r="EA80" s="115"/>
      <c r="EB80" s="115"/>
      <c r="EC80" s="115"/>
      <c r="ED80" s="115"/>
      <c r="EE80" s="115"/>
      <c r="EF80" s="115"/>
      <c r="EG80" s="115"/>
      <c r="EH80" s="115"/>
      <c r="EI80" s="115"/>
      <c r="EJ80" s="115"/>
      <c r="EK80" s="115"/>
      <c r="EL80" s="115"/>
      <c r="EM80" s="115"/>
      <c r="EN80" s="115"/>
      <c r="EO80" s="115"/>
      <c r="EP80" s="115"/>
      <c r="EQ80" s="115"/>
      <c r="ER80" s="115"/>
      <c r="ES80" s="115"/>
      <c r="ET80" s="115"/>
      <c r="EU80" s="115"/>
      <c r="EV80" s="115"/>
      <c r="EW80" s="115"/>
      <c r="EX80" s="115"/>
      <c r="EY80" s="115"/>
      <c r="EZ80" s="115"/>
      <c r="FA80" s="115"/>
      <c r="FB80" s="115"/>
      <c r="FC80" s="115"/>
      <c r="FD80" s="115"/>
      <c r="FE80" s="115"/>
      <c r="FF80" s="115"/>
      <c r="FG80" s="115"/>
      <c r="FH80" s="115"/>
      <c r="FI80" s="115"/>
      <c r="FJ80" s="115"/>
      <c r="FK80" s="115"/>
      <c r="FL80" s="115"/>
      <c r="FM80" s="115"/>
      <c r="FN80" s="115"/>
      <c r="FO80" s="115"/>
      <c r="FP80" s="115"/>
      <c r="FQ80" s="115"/>
      <c r="FR80" s="115"/>
      <c r="FS80" s="115"/>
      <c r="FT80" s="115"/>
      <c r="FU80" s="115"/>
      <c r="FV80" s="115"/>
      <c r="FW80" s="115"/>
      <c r="FX80" s="115"/>
      <c r="FY80" s="115"/>
      <c r="FZ80" s="115"/>
      <c r="GA80" s="115"/>
      <c r="GB80" s="115"/>
      <c r="GC80" s="115"/>
      <c r="GD80" s="115"/>
      <c r="GE80" s="115"/>
      <c r="GF80" s="115"/>
      <c r="GG80" s="115"/>
      <c r="GH80" s="115"/>
      <c r="GI80" s="115"/>
      <c r="GJ80" s="115"/>
      <c r="GK80" s="115"/>
      <c r="GL80" s="115"/>
      <c r="GM80" s="115"/>
      <c r="GN80" s="115"/>
      <c r="GO80" s="115"/>
      <c r="GP80" s="115"/>
      <c r="GQ80" s="115"/>
      <c r="GR80" s="115"/>
      <c r="GS80" s="115"/>
      <c r="GT80" s="115"/>
      <c r="GU80" s="115"/>
      <c r="GV80" s="115"/>
      <c r="GW80" s="115"/>
      <c r="GX80" s="115"/>
      <c r="GY80" s="115"/>
      <c r="GZ80" s="115"/>
      <c r="HA80" s="115"/>
      <c r="HB80" s="115"/>
      <c r="HC80" s="115"/>
      <c r="HD80" s="115"/>
      <c r="HE80" s="115"/>
      <c r="HF80" s="115"/>
      <c r="HG80" s="115"/>
      <c r="HH80" s="115"/>
      <c r="HI80" s="115"/>
      <c r="HJ80" s="115"/>
      <c r="HK80" s="115"/>
      <c r="HL80" s="115"/>
      <c r="HM80" s="115"/>
      <c r="HN80" s="115"/>
      <c r="HO80" s="115"/>
      <c r="HP80" s="115"/>
      <c r="HQ80" s="115"/>
      <c r="HR80" s="115"/>
      <c r="HS80" s="115"/>
      <c r="HT80" s="115"/>
      <c r="HU80" s="115"/>
      <c r="HV80" s="115"/>
      <c r="HW80" s="115"/>
      <c r="HX80" s="115"/>
      <c r="HY80" s="115"/>
      <c r="HZ80" s="115"/>
      <c r="IA80" s="115"/>
      <c r="IB80" s="115"/>
      <c r="IC80" s="115"/>
      <c r="ID80" s="115"/>
      <c r="IE80" s="115"/>
      <c r="IF80" s="115"/>
      <c r="IG80" s="115"/>
      <c r="IH80" s="115"/>
      <c r="II80" s="115"/>
      <c r="IJ80" s="115"/>
      <c r="IK80" s="115"/>
      <c r="IL80" s="115"/>
      <c r="IM80" s="115"/>
      <c r="IN80" s="115"/>
      <c r="IO80" s="115"/>
      <c r="IP80" s="115"/>
      <c r="IQ80" s="115"/>
      <c r="IR80" s="115"/>
      <c r="IS80" s="115"/>
      <c r="IT80" s="115"/>
      <c r="IU80" s="115"/>
      <c r="IV80" s="115"/>
      <c r="IW80" s="115"/>
      <c r="IX80" s="115"/>
      <c r="IY80" s="115"/>
      <c r="IZ80" s="115"/>
      <c r="JA80" s="115"/>
      <c r="JB80" s="115"/>
      <c r="JC80" s="115"/>
      <c r="JD80" s="115"/>
      <c r="JE80" s="115"/>
      <c r="JF80" s="115"/>
      <c r="JG80" s="115"/>
      <c r="JH80" s="115"/>
      <c r="JI80" s="115"/>
      <c r="JJ80" s="115"/>
      <c r="JK80" s="115"/>
      <c r="JL80" s="115"/>
      <c r="JM80" s="115"/>
      <c r="JN80" s="115"/>
      <c r="JO80" s="115"/>
      <c r="JP80" s="115"/>
      <c r="JQ80" s="115"/>
      <c r="JR80" s="115"/>
      <c r="JS80" s="115"/>
      <c r="JT80" s="115"/>
    </row>
    <row r="81" spans="2:4" x14ac:dyDescent="0.25">
      <c r="B81" s="45" t="s">
        <v>331</v>
      </c>
      <c r="C81" s="43" t="s">
        <v>347</v>
      </c>
      <c r="D81" s="95" t="s">
        <v>194</v>
      </c>
    </row>
    <row r="82" spans="2:4" x14ac:dyDescent="0.25">
      <c r="B82" s="45" t="s">
        <v>332</v>
      </c>
      <c r="C82" s="43" t="s">
        <v>510</v>
      </c>
      <c r="D82" s="95"/>
    </row>
    <row r="83" spans="2:4" x14ac:dyDescent="0.25">
      <c r="B83" s="45" t="s">
        <v>345</v>
      </c>
      <c r="C83" s="43" t="s">
        <v>387</v>
      </c>
      <c r="D83" s="95"/>
    </row>
    <row r="84" spans="2:4" x14ac:dyDescent="0.25">
      <c r="B84" s="45" t="s">
        <v>333</v>
      </c>
      <c r="C84" s="43" t="s">
        <v>388</v>
      </c>
      <c r="D84" s="95"/>
    </row>
    <row r="85" spans="2:4" x14ac:dyDescent="0.25">
      <c r="B85" s="45" t="s">
        <v>334</v>
      </c>
      <c r="C85" s="43"/>
      <c r="D85" s="95"/>
    </row>
    <row r="86" spans="2:4" x14ac:dyDescent="0.25">
      <c r="B86" s="45" t="s">
        <v>335</v>
      </c>
      <c r="C86" s="43" t="s">
        <v>511</v>
      </c>
      <c r="D86" s="95" t="s">
        <v>140</v>
      </c>
    </row>
    <row r="87" spans="2:4" x14ac:dyDescent="0.25">
      <c r="B87" s="45" t="s">
        <v>336</v>
      </c>
      <c r="C87" s="43" t="s">
        <v>512</v>
      </c>
      <c r="D87" s="95" t="s">
        <v>140</v>
      </c>
    </row>
    <row r="88" spans="2:4" x14ac:dyDescent="0.25">
      <c r="B88" s="45" t="s">
        <v>337</v>
      </c>
      <c r="C88" s="43"/>
      <c r="D88" s="95"/>
    </row>
    <row r="89" spans="2:4" x14ac:dyDescent="0.25">
      <c r="B89" s="45" t="s">
        <v>340</v>
      </c>
      <c r="C89" s="43"/>
      <c r="D89" s="95"/>
    </row>
    <row r="90" spans="2:4" x14ac:dyDescent="0.25">
      <c r="B90" s="45" t="s">
        <v>341</v>
      </c>
      <c r="C90" s="43"/>
      <c r="D90" s="95"/>
    </row>
    <row r="91" spans="2:4" x14ac:dyDescent="0.25">
      <c r="B91" s="45" t="s">
        <v>349</v>
      </c>
      <c r="C91" s="43" t="s">
        <v>359</v>
      </c>
      <c r="D91" s="95" t="s">
        <v>147</v>
      </c>
    </row>
    <row r="92" spans="2:4" x14ac:dyDescent="0.25">
      <c r="B92" s="45" t="s">
        <v>350</v>
      </c>
      <c r="C92" s="43" t="s">
        <v>348</v>
      </c>
      <c r="D92" s="95" t="s">
        <v>139</v>
      </c>
    </row>
    <row r="93" spans="2:4" x14ac:dyDescent="0.25">
      <c r="B93" s="45" t="s">
        <v>351</v>
      </c>
      <c r="C93" s="43"/>
      <c r="D93" s="95"/>
    </row>
    <row r="94" spans="2:4" x14ac:dyDescent="0.25">
      <c r="B94" s="45" t="s">
        <v>352</v>
      </c>
      <c r="C94" s="43"/>
      <c r="D94" s="95"/>
    </row>
    <row r="95" spans="2:4" x14ac:dyDescent="0.25">
      <c r="B95" s="45" t="s">
        <v>353</v>
      </c>
      <c r="C95" s="43" t="s">
        <v>513</v>
      </c>
      <c r="D95" s="95" t="s">
        <v>139</v>
      </c>
    </row>
    <row r="96" spans="2:4" x14ac:dyDescent="0.25">
      <c r="B96" s="45" t="s">
        <v>354</v>
      </c>
      <c r="C96" s="43" t="s">
        <v>356</v>
      </c>
      <c r="D96" s="95" t="s">
        <v>358</v>
      </c>
    </row>
    <row r="97" spans="2:4" x14ac:dyDescent="0.25">
      <c r="B97" s="45" t="s">
        <v>355</v>
      </c>
      <c r="C97" s="43" t="s">
        <v>357</v>
      </c>
      <c r="D97" s="95" t="s">
        <v>358</v>
      </c>
    </row>
    <row r="98" spans="2:4" x14ac:dyDescent="0.25">
      <c r="B98" s="45" t="s">
        <v>361</v>
      </c>
      <c r="C98" s="43" t="s">
        <v>399</v>
      </c>
      <c r="D98" s="95"/>
    </row>
    <row r="99" spans="2:4" x14ac:dyDescent="0.25">
      <c r="B99" s="45" t="s">
        <v>362</v>
      </c>
      <c r="C99" s="43" t="s">
        <v>400</v>
      </c>
      <c r="D99" s="95"/>
    </row>
    <row r="100" spans="2:4" x14ac:dyDescent="0.25">
      <c r="B100" s="45" t="s">
        <v>363</v>
      </c>
      <c r="C100" s="43" t="s">
        <v>401</v>
      </c>
      <c r="D100" s="95"/>
    </row>
    <row r="101" spans="2:4" x14ac:dyDescent="0.25">
      <c r="B101" s="45" t="s">
        <v>364</v>
      </c>
      <c r="C101" s="43"/>
      <c r="D101" s="95"/>
    </row>
    <row r="102" spans="2:4" x14ac:dyDescent="0.25">
      <c r="B102" s="45" t="s">
        <v>365</v>
      </c>
      <c r="C102" s="43" t="s">
        <v>402</v>
      </c>
      <c r="D102" s="95"/>
    </row>
    <row r="103" spans="2:4" x14ac:dyDescent="0.25">
      <c r="B103" s="45" t="s">
        <v>366</v>
      </c>
      <c r="C103" s="43" t="s">
        <v>403</v>
      </c>
      <c r="D103" s="95"/>
    </row>
    <row r="104" spans="2:4" x14ac:dyDescent="0.25">
      <c r="B104" s="45" t="s">
        <v>367</v>
      </c>
      <c r="C104" s="43" t="s">
        <v>404</v>
      </c>
      <c r="D104" s="95"/>
    </row>
    <row r="105" spans="2:4" x14ac:dyDescent="0.25">
      <c r="B105" s="45" t="s">
        <v>368</v>
      </c>
      <c r="C105" s="43" t="s">
        <v>514</v>
      </c>
      <c r="D105" s="95" t="s">
        <v>386</v>
      </c>
    </row>
    <row r="106" spans="2:4" x14ac:dyDescent="0.25">
      <c r="B106" s="45" t="s">
        <v>369</v>
      </c>
      <c r="C106" s="43" t="s">
        <v>384</v>
      </c>
      <c r="D106" s="95" t="s">
        <v>386</v>
      </c>
    </row>
    <row r="107" spans="2:4" ht="30" x14ac:dyDescent="0.25">
      <c r="B107" s="45" t="s">
        <v>370</v>
      </c>
      <c r="C107" s="68" t="s">
        <v>385</v>
      </c>
      <c r="D107" s="95" t="s">
        <v>386</v>
      </c>
    </row>
    <row r="108" spans="2:4" x14ac:dyDescent="0.25">
      <c r="B108" s="45" t="s">
        <v>371</v>
      </c>
      <c r="C108" s="43" t="s">
        <v>504</v>
      </c>
      <c r="D108" s="95"/>
    </row>
    <row r="109" spans="2:4" x14ac:dyDescent="0.25">
      <c r="B109" s="45" t="s">
        <v>372</v>
      </c>
      <c r="C109" s="43"/>
      <c r="D109" s="95"/>
    </row>
    <row r="110" spans="2:4" x14ac:dyDescent="0.25">
      <c r="B110" s="45" t="s">
        <v>373</v>
      </c>
      <c r="C110" s="43" t="s">
        <v>405</v>
      </c>
      <c r="D110" s="95"/>
    </row>
    <row r="111" spans="2:4" x14ac:dyDescent="0.25">
      <c r="B111" s="45" t="s">
        <v>374</v>
      </c>
      <c r="C111" s="43"/>
      <c r="D111" s="95"/>
    </row>
    <row r="112" spans="2:4" x14ac:dyDescent="0.25">
      <c r="B112" s="45" t="s">
        <v>375</v>
      </c>
      <c r="C112" s="43"/>
      <c r="D112" s="95"/>
    </row>
    <row r="113" spans="2:4" x14ac:dyDescent="0.25">
      <c r="B113" s="45" t="s">
        <v>376</v>
      </c>
      <c r="C113" s="43"/>
      <c r="D113" s="95"/>
    </row>
    <row r="114" spans="2:4" x14ac:dyDescent="0.25">
      <c r="B114" s="45" t="s">
        <v>377</v>
      </c>
      <c r="C114" s="43"/>
      <c r="D114" s="95"/>
    </row>
    <row r="115" spans="2:4" x14ac:dyDescent="0.25">
      <c r="B115" s="45" t="s">
        <v>378</v>
      </c>
      <c r="C115" s="43"/>
      <c r="D115" s="95"/>
    </row>
    <row r="116" spans="2:4" x14ac:dyDescent="0.25">
      <c r="B116" s="45" t="s">
        <v>379</v>
      </c>
      <c r="C116" s="43"/>
      <c r="D116" s="95"/>
    </row>
    <row r="117" spans="2:4" x14ac:dyDescent="0.25">
      <c r="B117" s="45" t="s">
        <v>380</v>
      </c>
      <c r="C117" s="43"/>
      <c r="D117" s="95"/>
    </row>
    <row r="118" spans="2:4" x14ac:dyDescent="0.25">
      <c r="B118" s="45" t="s">
        <v>381</v>
      </c>
      <c r="C118" s="43"/>
      <c r="D118" s="95"/>
    </row>
    <row r="119" spans="2:4" x14ac:dyDescent="0.25">
      <c r="B119" s="45" t="s">
        <v>382</v>
      </c>
      <c r="C119" s="43" t="s">
        <v>505</v>
      </c>
      <c r="D119" s="95"/>
    </row>
    <row r="120" spans="2:4" x14ac:dyDescent="0.25">
      <c r="B120" s="45" t="s">
        <v>383</v>
      </c>
      <c r="C120" s="43" t="s">
        <v>506</v>
      </c>
      <c r="D120" s="95"/>
    </row>
    <row r="121" spans="2:4" x14ac:dyDescent="0.25">
      <c r="B121" s="45" t="s">
        <v>407</v>
      </c>
      <c r="C121" s="43"/>
      <c r="D121" s="95"/>
    </row>
    <row r="122" spans="2:4" x14ac:dyDescent="0.25">
      <c r="B122" s="45" t="s">
        <v>408</v>
      </c>
      <c r="C122" s="43"/>
      <c r="D122" s="95"/>
    </row>
    <row r="123" spans="2:4" x14ac:dyDescent="0.25">
      <c r="B123" s="45" t="s">
        <v>409</v>
      </c>
      <c r="C123" s="43"/>
      <c r="D123" s="95"/>
    </row>
    <row r="124" spans="2:4" x14ac:dyDescent="0.25">
      <c r="B124" s="45" t="s">
        <v>410</v>
      </c>
      <c r="C124" s="43"/>
      <c r="D124" s="95"/>
    </row>
    <row r="125" spans="2:4" x14ac:dyDescent="0.25">
      <c r="B125" s="45" t="s">
        <v>411</v>
      </c>
      <c r="C125" s="43" t="s">
        <v>507</v>
      </c>
      <c r="D125" s="95"/>
    </row>
    <row r="126" spans="2:4" x14ac:dyDescent="0.25">
      <c r="B126" s="45" t="s">
        <v>412</v>
      </c>
      <c r="C126" s="43"/>
      <c r="D126" s="95"/>
    </row>
    <row r="127" spans="2:4" x14ac:dyDescent="0.25">
      <c r="B127" s="45" t="s">
        <v>413</v>
      </c>
      <c r="C127" s="43"/>
      <c r="D127" s="95"/>
    </row>
    <row r="128" spans="2:4" x14ac:dyDescent="0.25">
      <c r="B128" s="45" t="s">
        <v>414</v>
      </c>
      <c r="C128" s="43"/>
      <c r="D128" s="95"/>
    </row>
    <row r="129" spans="2:4" x14ac:dyDescent="0.25">
      <c r="B129" s="45" t="s">
        <v>415</v>
      </c>
      <c r="C129" s="43"/>
      <c r="D129" s="95"/>
    </row>
    <row r="130" spans="2:4" x14ac:dyDescent="0.25">
      <c r="B130" s="45" t="s">
        <v>416</v>
      </c>
      <c r="C130" s="43"/>
      <c r="D130" s="95"/>
    </row>
    <row r="131" spans="2:4" x14ac:dyDescent="0.25">
      <c r="B131" s="45" t="s">
        <v>417</v>
      </c>
      <c r="C131" s="43"/>
      <c r="D131" s="95"/>
    </row>
    <row r="132" spans="2:4" x14ac:dyDescent="0.25">
      <c r="B132" s="45" t="s">
        <v>418</v>
      </c>
      <c r="C132" s="43"/>
      <c r="D132" s="95"/>
    </row>
    <row r="133" spans="2:4" x14ac:dyDescent="0.25">
      <c r="B133" s="45" t="s">
        <v>419</v>
      </c>
      <c r="C133" s="43"/>
      <c r="D133" s="95"/>
    </row>
    <row r="134" spans="2:4" x14ac:dyDescent="0.25">
      <c r="B134" s="45" t="s">
        <v>420</v>
      </c>
      <c r="C134" s="43" t="s">
        <v>515</v>
      </c>
      <c r="D134" s="95" t="s">
        <v>139</v>
      </c>
    </row>
    <row r="135" spans="2:4" x14ac:dyDescent="0.25">
      <c r="B135" s="45" t="s">
        <v>421</v>
      </c>
      <c r="C135" s="43"/>
      <c r="D135" s="95"/>
    </row>
    <row r="136" spans="2:4" x14ac:dyDescent="0.25">
      <c r="B136" s="45" t="s">
        <v>422</v>
      </c>
      <c r="C136" s="43"/>
      <c r="D136" s="95"/>
    </row>
    <row r="137" spans="2:4" x14ac:dyDescent="0.25">
      <c r="B137" s="45" t="s">
        <v>423</v>
      </c>
      <c r="C137" s="43"/>
      <c r="D137" s="95"/>
    </row>
    <row r="138" spans="2:4" x14ac:dyDescent="0.25">
      <c r="B138" s="45" t="s">
        <v>424</v>
      </c>
      <c r="C138" s="43"/>
      <c r="D138" s="95"/>
    </row>
    <row r="139" spans="2:4" x14ac:dyDescent="0.25">
      <c r="B139" s="45" t="s">
        <v>425</v>
      </c>
      <c r="C139" s="43"/>
      <c r="D139" s="95"/>
    </row>
    <row r="140" spans="2:4" x14ac:dyDescent="0.25">
      <c r="B140" s="45" t="s">
        <v>426</v>
      </c>
      <c r="C140" s="43"/>
      <c r="D140" s="95"/>
    </row>
    <row r="141" spans="2:4" x14ac:dyDescent="0.25">
      <c r="B141" s="45" t="s">
        <v>427</v>
      </c>
      <c r="C141" s="43"/>
      <c r="D141" s="95"/>
    </row>
    <row r="142" spans="2:4" x14ac:dyDescent="0.25">
      <c r="B142" s="45" t="s">
        <v>428</v>
      </c>
      <c r="C142" s="43"/>
      <c r="D142" s="95"/>
    </row>
    <row r="143" spans="2:4" x14ac:dyDescent="0.25">
      <c r="B143" s="45" t="s">
        <v>429</v>
      </c>
      <c r="C143" s="43"/>
      <c r="D143" s="95"/>
    </row>
    <row r="144" spans="2:4" x14ac:dyDescent="0.25">
      <c r="B144" s="45" t="s">
        <v>430</v>
      </c>
      <c r="C144" s="43"/>
      <c r="D144" s="95"/>
    </row>
    <row r="145" spans="2:4" x14ac:dyDescent="0.25">
      <c r="B145" s="45" t="s">
        <v>431</v>
      </c>
      <c r="C145" s="43"/>
      <c r="D145" s="95"/>
    </row>
    <row r="146" spans="2:4" x14ac:dyDescent="0.25">
      <c r="B146" s="45" t="s">
        <v>432</v>
      </c>
      <c r="C146" s="43"/>
      <c r="D146" s="95"/>
    </row>
    <row r="147" spans="2:4" x14ac:dyDescent="0.25">
      <c r="B147" s="45" t="s">
        <v>433</v>
      </c>
      <c r="C147" s="43"/>
      <c r="D147" s="95"/>
    </row>
    <row r="148" spans="2:4" x14ac:dyDescent="0.25">
      <c r="B148" s="45" t="s">
        <v>434</v>
      </c>
      <c r="C148" s="43"/>
      <c r="D148" s="95"/>
    </row>
    <row r="149" spans="2:4" x14ac:dyDescent="0.25">
      <c r="B149" s="45" t="s">
        <v>435</v>
      </c>
      <c r="C149" s="43"/>
      <c r="D149" s="95"/>
    </row>
    <row r="150" spans="2:4" x14ac:dyDescent="0.25">
      <c r="B150" s="45" t="s">
        <v>436</v>
      </c>
      <c r="C150" s="43"/>
      <c r="D150" s="95"/>
    </row>
    <row r="151" spans="2:4" x14ac:dyDescent="0.25">
      <c r="B151" s="45" t="s">
        <v>437</v>
      </c>
      <c r="C151" s="43"/>
      <c r="D151" s="95"/>
    </row>
    <row r="152" spans="2:4" x14ac:dyDescent="0.25">
      <c r="B152" s="45" t="s">
        <v>438</v>
      </c>
      <c r="C152" s="43"/>
      <c r="D152" s="95"/>
    </row>
    <row r="153" spans="2:4" x14ac:dyDescent="0.25">
      <c r="B153" s="45" t="s">
        <v>439</v>
      </c>
      <c r="C153" s="43"/>
      <c r="D153" s="95"/>
    </row>
    <row r="154" spans="2:4" x14ac:dyDescent="0.25">
      <c r="B154" s="45" t="s">
        <v>440</v>
      </c>
      <c r="C154" s="43"/>
      <c r="D154" s="95"/>
    </row>
    <row r="155" spans="2:4" x14ac:dyDescent="0.25">
      <c r="B155" s="45" t="s">
        <v>441</v>
      </c>
      <c r="C155" s="43"/>
      <c r="D155" s="95"/>
    </row>
    <row r="156" spans="2:4" x14ac:dyDescent="0.25">
      <c r="B156" s="45" t="s">
        <v>442</v>
      </c>
      <c r="C156" s="43"/>
      <c r="D156" s="95"/>
    </row>
    <row r="157" spans="2:4" x14ac:dyDescent="0.25">
      <c r="B157" s="45" t="s">
        <v>443</v>
      </c>
      <c r="C157" s="43"/>
      <c r="D157" s="95"/>
    </row>
    <row r="158" spans="2:4" x14ac:dyDescent="0.25">
      <c r="B158" s="45" t="s">
        <v>444</v>
      </c>
      <c r="C158" s="43"/>
      <c r="D158" s="95"/>
    </row>
    <row r="159" spans="2:4" x14ac:dyDescent="0.25">
      <c r="B159" s="45" t="s">
        <v>445</v>
      </c>
      <c r="C159" s="43"/>
      <c r="D159" s="95"/>
    </row>
    <row r="160" spans="2:4" x14ac:dyDescent="0.25">
      <c r="B160" s="45" t="s">
        <v>446</v>
      </c>
      <c r="C160" s="43"/>
      <c r="D160" s="95"/>
    </row>
    <row r="161" spans="2:4" x14ac:dyDescent="0.25">
      <c r="B161" s="45" t="s">
        <v>447</v>
      </c>
      <c r="C161" s="43"/>
      <c r="D161" s="95"/>
    </row>
    <row r="162" spans="2:4" x14ac:dyDescent="0.25">
      <c r="B162" s="45" t="s">
        <v>448</v>
      </c>
      <c r="C162" s="43"/>
      <c r="D162" s="95"/>
    </row>
    <row r="163" spans="2:4" x14ac:dyDescent="0.25">
      <c r="B163" s="45" t="s">
        <v>449</v>
      </c>
      <c r="C163" s="43"/>
      <c r="D163" s="95"/>
    </row>
    <row r="164" spans="2:4" x14ac:dyDescent="0.25">
      <c r="B164" s="45" t="s">
        <v>450</v>
      </c>
      <c r="C164" s="43"/>
      <c r="D164" s="95"/>
    </row>
    <row r="165" spans="2:4" x14ac:dyDescent="0.25">
      <c r="B165" s="45" t="s">
        <v>451</v>
      </c>
      <c r="C165" s="43"/>
      <c r="D165" s="95"/>
    </row>
    <row r="166" spans="2:4" x14ac:dyDescent="0.25">
      <c r="B166" s="45" t="s">
        <v>452</v>
      </c>
      <c r="C166" s="43"/>
      <c r="D166" s="95"/>
    </row>
    <row r="167" spans="2:4" x14ac:dyDescent="0.25">
      <c r="B167" s="45" t="s">
        <v>453</v>
      </c>
      <c r="C167" s="43"/>
      <c r="D167" s="95"/>
    </row>
    <row r="168" spans="2:4" x14ac:dyDescent="0.25">
      <c r="B168" s="45" t="s">
        <v>454</v>
      </c>
      <c r="C168" s="43"/>
      <c r="D168" s="95"/>
    </row>
    <row r="169" spans="2:4" x14ac:dyDescent="0.25">
      <c r="B169" s="45" t="s">
        <v>455</v>
      </c>
      <c r="C169" s="43"/>
      <c r="D169" s="95"/>
    </row>
    <row r="170" spans="2:4" x14ac:dyDescent="0.25">
      <c r="B170" s="45" t="s">
        <v>456</v>
      </c>
      <c r="C170" s="43"/>
      <c r="D170" s="95"/>
    </row>
    <row r="171" spans="2:4" x14ac:dyDescent="0.25">
      <c r="B171" s="45" t="s">
        <v>457</v>
      </c>
      <c r="C171" s="43"/>
      <c r="D171" s="95"/>
    </row>
    <row r="172" spans="2:4" x14ac:dyDescent="0.25">
      <c r="B172" s="45" t="s">
        <v>458</v>
      </c>
      <c r="C172" s="43"/>
      <c r="D172" s="95"/>
    </row>
    <row r="173" spans="2:4" x14ac:dyDescent="0.25">
      <c r="B173" s="45" t="s">
        <v>459</v>
      </c>
      <c r="C173" s="43"/>
      <c r="D173" s="95"/>
    </row>
    <row r="174" spans="2:4" x14ac:dyDescent="0.25">
      <c r="B174" s="45" t="s">
        <v>460</v>
      </c>
      <c r="C174" s="43"/>
      <c r="D174" s="95"/>
    </row>
    <row r="175" spans="2:4" x14ac:dyDescent="0.25">
      <c r="B175" s="45" t="s">
        <v>461</v>
      </c>
      <c r="C175" s="43"/>
      <c r="D175" s="95"/>
    </row>
    <row r="176" spans="2:4" x14ac:dyDescent="0.25">
      <c r="B176" s="45" t="s">
        <v>462</v>
      </c>
      <c r="C176" s="43"/>
      <c r="D176" s="95"/>
    </row>
    <row r="177" spans="2:4" x14ac:dyDescent="0.25">
      <c r="B177" s="45" t="s">
        <v>463</v>
      </c>
      <c r="C177" s="43"/>
      <c r="D177" s="95"/>
    </row>
    <row r="178" spans="2:4" x14ac:dyDescent="0.25">
      <c r="B178" s="45" t="s">
        <v>464</v>
      </c>
      <c r="C178" s="43"/>
      <c r="D178" s="95"/>
    </row>
    <row r="179" spans="2:4" x14ac:dyDescent="0.25">
      <c r="B179" s="45" t="s">
        <v>465</v>
      </c>
      <c r="C179" s="43"/>
      <c r="D179" s="95"/>
    </row>
    <row r="180" spans="2:4" x14ac:dyDescent="0.25">
      <c r="B180" s="45" t="s">
        <v>466</v>
      </c>
      <c r="C180" s="43"/>
      <c r="D180" s="95"/>
    </row>
    <row r="181" spans="2:4" x14ac:dyDescent="0.25">
      <c r="B181" s="45" t="s">
        <v>467</v>
      </c>
      <c r="C181" s="43"/>
      <c r="D181" s="95"/>
    </row>
    <row r="182" spans="2:4" x14ac:dyDescent="0.25">
      <c r="B182" s="45" t="s">
        <v>468</v>
      </c>
      <c r="C182" s="43"/>
      <c r="D182" s="95"/>
    </row>
    <row r="183" spans="2:4" x14ac:dyDescent="0.25">
      <c r="B183" s="45" t="s">
        <v>469</v>
      </c>
      <c r="C183" s="43"/>
      <c r="D183" s="95"/>
    </row>
    <row r="184" spans="2:4" x14ac:dyDescent="0.25">
      <c r="B184" s="45" t="s">
        <v>470</v>
      </c>
      <c r="C184" s="43"/>
      <c r="D184" s="95"/>
    </row>
    <row r="185" spans="2:4" x14ac:dyDescent="0.25">
      <c r="B185" s="45" t="s">
        <v>471</v>
      </c>
      <c r="C185" s="43"/>
      <c r="D185" s="95"/>
    </row>
    <row r="186" spans="2:4" x14ac:dyDescent="0.25">
      <c r="B186" s="45" t="s">
        <v>472</v>
      </c>
      <c r="C186" s="43"/>
      <c r="D186" s="95"/>
    </row>
    <row r="187" spans="2:4" x14ac:dyDescent="0.25">
      <c r="B187" s="45" t="s">
        <v>473</v>
      </c>
      <c r="C187" s="43"/>
      <c r="D187" s="95"/>
    </row>
    <row r="188" spans="2:4" x14ac:dyDescent="0.25">
      <c r="B188" s="45" t="s">
        <v>474</v>
      </c>
      <c r="C188" s="43"/>
      <c r="D188" s="95"/>
    </row>
    <row r="189" spans="2:4" x14ac:dyDescent="0.25">
      <c r="B189" s="45" t="s">
        <v>475</v>
      </c>
      <c r="C189" s="43"/>
      <c r="D189" s="95"/>
    </row>
    <row r="190" spans="2:4" x14ac:dyDescent="0.25">
      <c r="B190" s="45" t="s">
        <v>476</v>
      </c>
      <c r="C190" s="43"/>
      <c r="D190" s="95"/>
    </row>
    <row r="191" spans="2:4" x14ac:dyDescent="0.25">
      <c r="B191" s="45" t="s">
        <v>477</v>
      </c>
      <c r="C191" s="43"/>
      <c r="D191" s="95"/>
    </row>
    <row r="192" spans="2:4" x14ac:dyDescent="0.25">
      <c r="B192" s="45" t="s">
        <v>478</v>
      </c>
      <c r="C192" s="43"/>
      <c r="D192" s="95"/>
    </row>
    <row r="193" spans="2:4" x14ac:dyDescent="0.25">
      <c r="B193" s="45" t="s">
        <v>479</v>
      </c>
      <c r="C193" s="43"/>
      <c r="D193" s="95"/>
    </row>
    <row r="194" spans="2:4" x14ac:dyDescent="0.25">
      <c r="B194" s="45" t="s">
        <v>480</v>
      </c>
      <c r="C194" s="43"/>
      <c r="D194" s="95"/>
    </row>
    <row r="195" spans="2:4" x14ac:dyDescent="0.25">
      <c r="B195" s="45" t="s">
        <v>481</v>
      </c>
      <c r="C195" s="43"/>
      <c r="D195" s="95"/>
    </row>
  </sheetData>
  <sheetProtection algorithmName="SHA-512" hashValue="/z81NjKCgDc1P6MTQlHYHyvDSE9JL5TeH3RPS8QckXLIAtADB1TuI5Yc5dPo3kll9KpDjVwI85TB0qmBnOQU9w==" saltValue="X2ASLHIpcfOkdCYw52+DVA==" spinCount="100000" sheet="1" sort="0" autoFilter="0"/>
  <hyperlinks>
    <hyperlink ref="F2" r:id="rId1" display="CHANGE PROJECT NAME/REPORT NEW PROJECT" xr:uid="{00000000-0004-0000-0200-000000000000}"/>
  </hyperlinks>
  <pageMargins left="0.7" right="0.7" top="0.75" bottom="0.75" header="0.3" footer="0.3"/>
  <pageSetup orientation="portrait" horizontalDpi="1200" verticalDpi="12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C57"/>
  <sheetViews>
    <sheetView workbookViewId="0">
      <selection activeCell="D9" sqref="D9"/>
    </sheetView>
  </sheetViews>
  <sheetFormatPr defaultRowHeight="15" x14ac:dyDescent="0.25"/>
  <cols>
    <col min="1" max="1" width="15.85546875" customWidth="1"/>
    <col min="2" max="2" width="11.140625" customWidth="1"/>
  </cols>
  <sheetData>
    <row r="1" spans="1:10" x14ac:dyDescent="0.25">
      <c r="A1" s="41"/>
      <c r="B1" s="41" t="s">
        <v>8</v>
      </c>
      <c r="C1" s="41" t="s">
        <v>9</v>
      </c>
      <c r="D1" s="41" t="s">
        <v>10</v>
      </c>
    </row>
    <row r="2" spans="1:10" ht="16.7" customHeight="1" x14ac:dyDescent="0.25">
      <c r="A2" s="41" t="s">
        <v>3</v>
      </c>
      <c r="B2" s="41">
        <f>IF(Inputs!$B12="Off Track", 1, 0)</f>
        <v>0</v>
      </c>
      <c r="C2" s="41">
        <f>IF(Inputs!$B12="At Risk", 1, 0)</f>
        <v>0</v>
      </c>
      <c r="D2" s="41">
        <f>IF(Inputs!$B12="On Track", 1, 0)</f>
        <v>1</v>
      </c>
    </row>
    <row r="3" spans="1:10" x14ac:dyDescent="0.25">
      <c r="A3" s="41" t="s">
        <v>43</v>
      </c>
      <c r="B3" s="41">
        <f>IF(Inputs!$B13="Off Track", 1, 0)</f>
        <v>0</v>
      </c>
      <c r="C3" s="41">
        <f>IF(Inputs!$B13="At Risk", 1, 0)</f>
        <v>0</v>
      </c>
      <c r="D3" s="41">
        <f>IF(Inputs!$B13="On Track", 1, 0)</f>
        <v>0</v>
      </c>
      <c r="I3" s="41"/>
      <c r="J3" t="s">
        <v>71</v>
      </c>
    </row>
    <row r="4" spans="1:10" x14ac:dyDescent="0.25">
      <c r="A4" s="41" t="s">
        <v>4</v>
      </c>
      <c r="B4" s="41">
        <f>IF(Inputs!$B14="Insufficient", 1, 0)</f>
        <v>0</v>
      </c>
      <c r="C4" s="41">
        <f>IF(Inputs!$B14="Moderately Sufficient", 1, 0)</f>
        <v>0</v>
      </c>
      <c r="D4" s="41">
        <f>IF(Inputs!$B14="Sufficient", 1, 0)</f>
        <v>0</v>
      </c>
    </row>
    <row r="5" spans="1:10" x14ac:dyDescent="0.25">
      <c r="A5" s="41" t="s">
        <v>5</v>
      </c>
      <c r="B5" s="41">
        <f>IF(Inputs!$B15="Off Track", 1, 0)</f>
        <v>0</v>
      </c>
      <c r="C5" s="41">
        <f>IF(Inputs!$B15="At Risk", 1, 0)</f>
        <v>0</v>
      </c>
      <c r="D5" s="41">
        <f>IF(Inputs!$B15="On Track", 1, 0)</f>
        <v>1</v>
      </c>
      <c r="I5" s="53"/>
      <c r="J5" t="s">
        <v>70</v>
      </c>
    </row>
    <row r="6" spans="1:10" x14ac:dyDescent="0.25">
      <c r="A6" s="41" t="s">
        <v>6</v>
      </c>
      <c r="B6" s="41">
        <f>IF(Inputs!$B16="Off Track", 1, 0)</f>
        <v>0</v>
      </c>
      <c r="C6" s="41">
        <f>IF(Inputs!$B16="At Risk", 1, 0)</f>
        <v>0</v>
      </c>
      <c r="D6" s="41">
        <f>IF(Inputs!$B16="On Track", 1, 0)</f>
        <v>1</v>
      </c>
    </row>
    <row r="7" spans="1:10" x14ac:dyDescent="0.25">
      <c r="A7" s="41" t="s">
        <v>244</v>
      </c>
      <c r="B7" s="41">
        <f>IF(Inputs!$B17="Off Track", 1, 0)</f>
        <v>0</v>
      </c>
      <c r="C7" s="41">
        <f>IF(Inputs!$B17="At Risk", 1, 0)</f>
        <v>0</v>
      </c>
      <c r="D7" s="41">
        <f>IF(Inputs!$B17="On Track", 1, 0)</f>
        <v>1</v>
      </c>
      <c r="I7" s="90"/>
      <c r="J7" t="s">
        <v>150</v>
      </c>
    </row>
    <row r="8" spans="1:10" s="5" customFormat="1" x14ac:dyDescent="0.25">
      <c r="A8" s="41" t="s">
        <v>11</v>
      </c>
      <c r="B8" s="41">
        <f>SUM(B2:B7)</f>
        <v>0</v>
      </c>
      <c r="C8" s="41">
        <f>SUM(C2:C7)</f>
        <v>0</v>
      </c>
      <c r="D8" s="41">
        <f>SUM(D2:D7)</f>
        <v>4</v>
      </c>
      <c r="E8" s="81" t="str">
        <f ca="1">IF(OR(TODAY()&gt;=Inputs!B8, ISBLANK(Inputs!B8)), IF(B8&gt;0,"Off Track", IF(C8&gt;=D8,"At Risk","On Track")), "Not Started")</f>
        <v>On Track</v>
      </c>
    </row>
    <row r="9" spans="1:10" s="5" customFormat="1" x14ac:dyDescent="0.25"/>
    <row r="10" spans="1:10" s="5" customFormat="1" x14ac:dyDescent="0.25">
      <c r="A10" s="41" t="s">
        <v>50</v>
      </c>
      <c r="B10" s="51" t="str">
        <f>Inputs!B18</f>
        <v>N/A</v>
      </c>
      <c r="C10" s="52" t="e">
        <f>1-B10</f>
        <v>#VALUE!</v>
      </c>
      <c r="D10" s="41" t="str">
        <f>IFERROR(100*B10&amp;A10, " ")</f>
        <v xml:space="preserve"> </v>
      </c>
      <c r="E10"/>
    </row>
    <row r="11" spans="1:10" x14ac:dyDescent="0.25">
      <c r="A11" s="5"/>
      <c r="B11" s="6"/>
      <c r="C11" s="7"/>
      <c r="D11" s="5"/>
      <c r="E11" s="5"/>
    </row>
    <row r="12" spans="1:10" x14ac:dyDescent="0.25">
      <c r="A12" s="41"/>
      <c r="B12" s="41" t="s">
        <v>21</v>
      </c>
      <c r="C12" s="41" t="s">
        <v>15</v>
      </c>
      <c r="D12" s="41" t="s">
        <v>16</v>
      </c>
      <c r="E12" s="41" t="s">
        <v>13</v>
      </c>
      <c r="F12" s="41" t="s">
        <v>22</v>
      </c>
      <c r="G12" s="41" t="s">
        <v>27</v>
      </c>
    </row>
    <row r="13" spans="1:10" x14ac:dyDescent="0.25">
      <c r="A13" s="41" t="s">
        <v>23</v>
      </c>
      <c r="B13" s="41">
        <f>IF(Inputs!$C31=Lookups!B$12, 1, 0)</f>
        <v>0</v>
      </c>
      <c r="C13" s="41">
        <f>IF(Inputs!$C31=Lookups!C$12, 1, 0)</f>
        <v>1</v>
      </c>
      <c r="D13" s="41">
        <f>IF(Inputs!$C31=Lookups!D$12, 1, 0)</f>
        <v>0</v>
      </c>
      <c r="E13" s="41">
        <f>IF(Inputs!$C31=Lookups!E$12, 1, 0)</f>
        <v>0</v>
      </c>
      <c r="F13" s="41">
        <f>IF(Inputs!$C31=Lookups!F$12, 1, 0)</f>
        <v>0</v>
      </c>
      <c r="G13" s="41">
        <f>LEN(Inputs!A31)</f>
        <v>17</v>
      </c>
    </row>
    <row r="14" spans="1:10" x14ac:dyDescent="0.25">
      <c r="A14" s="41" t="s">
        <v>24</v>
      </c>
      <c r="B14" s="41">
        <f>IF(Inputs!$C32=Lookups!B$12, 1, 0)</f>
        <v>0</v>
      </c>
      <c r="C14" s="41">
        <f>IF(Inputs!$C32=Lookups!C$12, 1, 0)</f>
        <v>1</v>
      </c>
      <c r="D14" s="41">
        <f>IF(Inputs!$C32=Lookups!D$12, 1, 0)</f>
        <v>0</v>
      </c>
      <c r="E14" s="41">
        <f>IF(Inputs!$C32=Lookups!E$12, 1, 0)</f>
        <v>0</v>
      </c>
      <c r="F14" s="41">
        <f>IF(Inputs!$C32=Lookups!F$12, 1, 0)</f>
        <v>0</v>
      </c>
      <c r="G14" s="41">
        <f>LEN(Inputs!A32)</f>
        <v>14</v>
      </c>
    </row>
    <row r="15" spans="1:10" x14ac:dyDescent="0.25">
      <c r="A15" s="41" t="s">
        <v>25</v>
      </c>
      <c r="B15" s="41">
        <f>IF(Inputs!$C33=Lookups!B$12, 1, 0)</f>
        <v>1</v>
      </c>
      <c r="C15" s="41">
        <f>IF(Inputs!$C33=Lookups!C$12, 1, 0)</f>
        <v>0</v>
      </c>
      <c r="D15" s="41">
        <f>IF(Inputs!$C33=Lookups!D$12, 1, 0)</f>
        <v>0</v>
      </c>
      <c r="E15" s="41">
        <f>IF(Inputs!$C33=Lookups!E$12, 1, 0)</f>
        <v>0</v>
      </c>
      <c r="F15" s="41">
        <f>IF(Inputs!$C33=Lookups!F$12, 1, 0)</f>
        <v>0</v>
      </c>
      <c r="G15" s="41">
        <f>LEN(Inputs!A33)</f>
        <v>29</v>
      </c>
    </row>
    <row r="16" spans="1:10" x14ac:dyDescent="0.25">
      <c r="A16" s="41" t="s">
        <v>26</v>
      </c>
      <c r="B16" s="41">
        <f>IF(Inputs!$C34=Lookups!B$12, 1, 0)</f>
        <v>0</v>
      </c>
      <c r="C16" s="41">
        <f>IF(Inputs!$C34=Lookups!C$12, 1, 0)</f>
        <v>0</v>
      </c>
      <c r="D16" s="41">
        <f>IF(Inputs!$C34=Lookups!D$12, 1, 0)</f>
        <v>0</v>
      </c>
      <c r="E16" s="41">
        <f>IF(Inputs!$C34=Lookups!E$12, 1, 0)</f>
        <v>0</v>
      </c>
      <c r="F16" s="41">
        <f>IF(Inputs!$C34=Lookups!F$12, 1, 0)</f>
        <v>0</v>
      </c>
      <c r="G16" s="41">
        <f>LEN(Inputs!A34)</f>
        <v>0</v>
      </c>
    </row>
    <row r="18" spans="1:29" x14ac:dyDescent="0.25">
      <c r="A18" s="41" t="s">
        <v>35</v>
      </c>
      <c r="B18" s="41" t="s">
        <v>27</v>
      </c>
    </row>
    <row r="19" spans="1:29" x14ac:dyDescent="0.25">
      <c r="A19" s="41" t="s">
        <v>31</v>
      </c>
      <c r="B19" s="41">
        <f>LEN(Inputs!A37)</f>
        <v>90</v>
      </c>
    </row>
    <row r="20" spans="1:29" x14ac:dyDescent="0.25">
      <c r="A20" s="41" t="s">
        <v>32</v>
      </c>
      <c r="B20" s="41">
        <f>LEN(Inputs!A38)</f>
        <v>35</v>
      </c>
    </row>
    <row r="21" spans="1:29" x14ac:dyDescent="0.25">
      <c r="A21" s="41" t="s">
        <v>33</v>
      </c>
      <c r="B21" s="41">
        <f>LEN(Inputs!A39)</f>
        <v>103</v>
      </c>
    </row>
    <row r="22" spans="1:29" x14ac:dyDescent="0.25">
      <c r="A22" s="41" t="s">
        <v>34</v>
      </c>
      <c r="B22" s="41">
        <f>LEN(Inputs!A40)</f>
        <v>101</v>
      </c>
    </row>
    <row r="23" spans="1:29" s="5" customFormat="1" x14ac:dyDescent="0.25">
      <c r="A23" s="8"/>
      <c r="B23" s="8"/>
    </row>
    <row r="24" spans="1:29" s="5" customFormat="1" ht="27.75" customHeight="1" x14ac:dyDescent="0.25">
      <c r="A24" s="54" t="s">
        <v>53</v>
      </c>
      <c r="B24" s="55" t="s">
        <v>60</v>
      </c>
      <c r="C24" s="55" t="s">
        <v>54</v>
      </c>
      <c r="D24" s="55" t="s">
        <v>38</v>
      </c>
      <c r="E24" s="11"/>
      <c r="F24" s="8"/>
      <c r="G24" s="8"/>
      <c r="H24" s="8"/>
      <c r="I24" s="8"/>
      <c r="J24" s="8"/>
      <c r="K24" s="8"/>
      <c r="L24" s="8"/>
      <c r="M24" s="8"/>
      <c r="N24" s="8"/>
      <c r="O24" s="8"/>
      <c r="P24" s="8"/>
      <c r="Q24" s="8"/>
      <c r="R24" s="8"/>
      <c r="S24" s="8"/>
      <c r="T24" s="8"/>
      <c r="U24" s="8"/>
      <c r="V24" s="8"/>
      <c r="W24" s="8"/>
      <c r="X24" s="8"/>
      <c r="Y24" s="8"/>
      <c r="Z24" s="8"/>
      <c r="AA24" s="8"/>
      <c r="AB24" s="8"/>
      <c r="AC24" s="8"/>
    </row>
    <row r="25" spans="1:29" s="5" customFormat="1" x14ac:dyDescent="0.25">
      <c r="A25" s="56" t="s">
        <v>75</v>
      </c>
      <c r="B25" s="58">
        <f>Inputs!B27+0.01</f>
        <v>0.01</v>
      </c>
      <c r="C25" s="58">
        <f>Inputs!C27+0.01</f>
        <v>0.01</v>
      </c>
      <c r="D25" s="58">
        <f>Inputs!D27+0.01</f>
        <v>0.01</v>
      </c>
      <c r="E25" s="57"/>
      <c r="F25" s="8"/>
      <c r="G25" s="8"/>
      <c r="H25" s="8"/>
      <c r="I25" s="8"/>
      <c r="J25" s="8"/>
      <c r="K25" s="8"/>
      <c r="L25" s="8"/>
      <c r="M25" s="8"/>
      <c r="N25" s="8"/>
      <c r="O25" s="8"/>
      <c r="P25" s="8"/>
      <c r="Q25" s="8"/>
      <c r="R25" s="8"/>
      <c r="S25" s="8"/>
      <c r="T25" s="8"/>
      <c r="U25" s="8"/>
      <c r="V25" s="8"/>
      <c r="W25" s="8"/>
      <c r="X25" s="8"/>
      <c r="Y25" s="8"/>
      <c r="Z25" s="8"/>
      <c r="AA25" s="8"/>
      <c r="AB25" s="8"/>
      <c r="AC25" s="8"/>
    </row>
    <row r="26" spans="1:29" s="5" customFormat="1" x14ac:dyDescent="0.25">
      <c r="A26" s="56" t="s">
        <v>4</v>
      </c>
      <c r="B26" s="58">
        <f>Inputs!B26+0.01</f>
        <v>0.01</v>
      </c>
      <c r="C26" s="58">
        <f>Inputs!C26+0.01</f>
        <v>0.01</v>
      </c>
      <c r="D26" s="58">
        <f>Inputs!D26+0.01</f>
        <v>0.01</v>
      </c>
      <c r="E26" s="13"/>
      <c r="F26" s="8"/>
      <c r="G26" s="8"/>
      <c r="H26" s="8"/>
      <c r="I26" s="8"/>
      <c r="J26" s="8"/>
      <c r="K26" s="8"/>
      <c r="L26" s="8"/>
      <c r="M26" s="8"/>
      <c r="N26" s="8"/>
      <c r="O26" s="8"/>
      <c r="P26" s="8"/>
      <c r="Q26" s="8"/>
      <c r="R26" s="8"/>
      <c r="S26" s="8"/>
      <c r="T26" s="8"/>
      <c r="U26" s="8"/>
      <c r="V26" s="8"/>
      <c r="W26" s="8"/>
      <c r="X26" s="8"/>
      <c r="Y26" s="8"/>
      <c r="Z26" s="8"/>
      <c r="AA26" s="8"/>
      <c r="AB26" s="8"/>
      <c r="AC26" s="8"/>
    </row>
    <row r="27" spans="1:29" s="5" customFormat="1" x14ac:dyDescent="0.25">
      <c r="A27" s="56" t="s">
        <v>74</v>
      </c>
      <c r="B27" s="58">
        <f>Inputs!B25+0.01</f>
        <v>0.01</v>
      </c>
      <c r="C27" s="58">
        <f>Inputs!C25+0.01</f>
        <v>0.01</v>
      </c>
      <c r="D27" s="58">
        <f>Inputs!D25+0.01</f>
        <v>0.01</v>
      </c>
      <c r="E27" s="13"/>
      <c r="F27" s="8"/>
      <c r="G27" s="8"/>
      <c r="H27" s="8"/>
      <c r="I27" s="8"/>
      <c r="J27" s="8"/>
      <c r="K27" s="8"/>
      <c r="L27" s="8"/>
      <c r="M27" s="8"/>
      <c r="N27" s="8"/>
      <c r="O27" s="8"/>
      <c r="P27" s="8"/>
      <c r="Q27" s="8"/>
      <c r="R27" s="8"/>
      <c r="S27" s="8"/>
      <c r="T27" s="8"/>
      <c r="U27" s="8"/>
      <c r="V27" s="8"/>
      <c r="W27" s="8"/>
      <c r="X27" s="8"/>
      <c r="Y27" s="8"/>
      <c r="Z27" s="8"/>
      <c r="AA27" s="8"/>
      <c r="AB27" s="8"/>
      <c r="AC27" s="8"/>
    </row>
    <row r="28" spans="1:29" s="5" customFormat="1" x14ac:dyDescent="0.25">
      <c r="A28" s="56" t="s">
        <v>73</v>
      </c>
      <c r="B28" s="58">
        <f>Inputs!B24+0.01</f>
        <v>0.01</v>
      </c>
      <c r="C28" s="58">
        <f>Inputs!C24+0.01</f>
        <v>0.01</v>
      </c>
      <c r="D28" s="58">
        <f>Inputs!D24+0.01</f>
        <v>0.01</v>
      </c>
      <c r="E28" s="13"/>
      <c r="F28" s="8"/>
      <c r="G28" s="8"/>
      <c r="H28" s="8"/>
      <c r="I28" s="8"/>
      <c r="J28" s="8"/>
      <c r="K28" s="8"/>
      <c r="L28" s="8"/>
      <c r="M28" s="8"/>
      <c r="N28" s="8"/>
      <c r="O28" s="8"/>
      <c r="P28" s="8"/>
      <c r="Q28" s="8"/>
      <c r="R28" s="8"/>
      <c r="S28" s="8"/>
      <c r="T28" s="8"/>
      <c r="U28" s="8"/>
      <c r="V28" s="8"/>
      <c r="W28" s="8"/>
      <c r="X28" s="8"/>
      <c r="Y28" s="8"/>
      <c r="Z28" s="8"/>
      <c r="AA28" s="8"/>
      <c r="AB28" s="8"/>
      <c r="AC28" s="8"/>
    </row>
    <row r="29" spans="1:29" s="5" customFormat="1" x14ac:dyDescent="0.25">
      <c r="A29" s="56" t="s">
        <v>72</v>
      </c>
      <c r="B29" s="58">
        <f>Inputs!B23+0.01</f>
        <v>0.01</v>
      </c>
      <c r="C29" s="58">
        <f>Inputs!C23+0.01</f>
        <v>0.01</v>
      </c>
      <c r="D29" s="58">
        <f>Inputs!D23+0.01</f>
        <v>0.01</v>
      </c>
      <c r="E29" s="13"/>
      <c r="F29" s="8"/>
      <c r="G29" s="8"/>
      <c r="H29" s="8"/>
      <c r="I29" s="8"/>
      <c r="J29" s="8"/>
      <c r="K29" s="8"/>
      <c r="L29" s="8"/>
      <c r="M29" s="8"/>
      <c r="N29" s="8"/>
      <c r="O29" s="8"/>
      <c r="P29" s="8"/>
      <c r="Q29" s="8"/>
      <c r="R29" s="8"/>
      <c r="S29" s="8"/>
      <c r="T29" s="8"/>
      <c r="U29" s="8"/>
      <c r="V29" s="8"/>
      <c r="W29" s="8"/>
      <c r="X29" s="8"/>
      <c r="Y29" s="8"/>
      <c r="Z29" s="8"/>
      <c r="AA29" s="8"/>
      <c r="AB29" s="8"/>
      <c r="AC29" s="8"/>
    </row>
    <row r="31" spans="1:29" x14ac:dyDescent="0.25">
      <c r="A31" s="50" t="s">
        <v>40</v>
      </c>
      <c r="B31" s="50"/>
      <c r="C31" s="50"/>
      <c r="D31" s="50"/>
    </row>
    <row r="32" spans="1:29" x14ac:dyDescent="0.25">
      <c r="A32" s="50" t="str">
        <f>TEXT(Inputs!B22, "$#,###,")&amp;" (IT: "&amp;IF(Inputs!B23=0, "$0", TEXT(Inputs!B23, "$#,###,"))&amp;")"</f>
        <v>$ (IT: $0)</v>
      </c>
      <c r="B32" s="50" t="str">
        <f>TEXT(Inputs!C22, "$#,###,")&amp;" (IT: "&amp;IF(Inputs!C23=0, "$0", TEXT(Inputs!C23, "$#,###,"))&amp;")"</f>
        <v>$ (IT: $0)</v>
      </c>
      <c r="C32" s="50" t="str">
        <f>TEXT(Inputs!D22, "$#,###,")&amp;" (IT: "&amp;IF(Inputs!D23=0, "$0", TEXT(Inputs!D23, "$#,###,"))&amp;")"</f>
        <v>$ (IT: $0)</v>
      </c>
      <c r="D32" s="50"/>
    </row>
    <row r="34" spans="1:8" x14ac:dyDescent="0.25">
      <c r="A34" s="41" t="s">
        <v>42</v>
      </c>
      <c r="B34" s="41"/>
      <c r="C34" s="41"/>
      <c r="D34" s="41"/>
    </row>
    <row r="35" spans="1:8" x14ac:dyDescent="0.25">
      <c r="A35" s="81">
        <f>Inputs!B22-Inputs!D22</f>
        <v>0</v>
      </c>
      <c r="B35" s="41" t="str">
        <f>IF(A35&gt;0, " Remaining", " Overspent")</f>
        <v xml:space="preserve"> Overspent</v>
      </c>
      <c r="C35" s="41">
        <f>ABS(A35)</f>
        <v>0</v>
      </c>
      <c r="D35" s="41" t="str">
        <f>TEXT($C35, "$#,##0")&amp;B35</f>
        <v>$0 Overspent</v>
      </c>
    </row>
    <row r="36" spans="1:8" x14ac:dyDescent="0.25">
      <c r="A36" s="81" t="e">
        <f>(Inputs!D22-Inputs!C22)/Inputs!C22</f>
        <v>#DIV/0!</v>
      </c>
      <c r="B36" s="41" t="e">
        <f>IF(A36&gt;0, " OVER Budget Target", " UNDER Budget Target")</f>
        <v>#DIV/0!</v>
      </c>
      <c r="C36" s="41" t="e">
        <f>TEXT(ABS(A36),"#%")</f>
        <v>#DIV/0!</v>
      </c>
      <c r="D36" s="41" t="e">
        <f>IF(A36=0, "Exactly on Budget Target", C36&amp;B36)</f>
        <v>#DIV/0!</v>
      </c>
    </row>
    <row r="38" spans="1:8" x14ac:dyDescent="0.25">
      <c r="A38" s="321" t="str">
        <f>IFERROR(INDEX(ProjectLookup[Project Name],MATCH(Inputs!A5, ProjectLookup[Number], 0)), "Project Name will populate based on Project #")</f>
        <v>Project Name will populate based on Project #</v>
      </c>
      <c r="B38" s="321"/>
      <c r="C38" s="321"/>
      <c r="D38" s="321"/>
    </row>
    <row r="39" spans="1:8" s="5" customFormat="1" x14ac:dyDescent="0.25">
      <c r="A39" s="59"/>
      <c r="B39" s="59"/>
      <c r="C39" s="59"/>
      <c r="D39" s="59"/>
    </row>
    <row r="40" spans="1:8" x14ac:dyDescent="0.25">
      <c r="A40" s="41"/>
      <c r="B40" s="41" t="s">
        <v>27</v>
      </c>
      <c r="C40" s="41" t="s">
        <v>15</v>
      </c>
      <c r="D40" s="41" t="s">
        <v>13</v>
      </c>
      <c r="E40" s="41" t="s">
        <v>22</v>
      </c>
      <c r="F40" s="41" t="s">
        <v>129</v>
      </c>
      <c r="G40" s="41" t="s">
        <v>130</v>
      </c>
    </row>
    <row r="41" spans="1:8" x14ac:dyDescent="0.25">
      <c r="A41" s="41" t="s">
        <v>106</v>
      </c>
      <c r="B41" s="91">
        <f>LEN(Inputs!A67)</f>
        <v>21</v>
      </c>
      <c r="C41" s="75">
        <f>IF(Inputs!$F67=Lookups!C$40, 1, 0)</f>
        <v>1</v>
      </c>
      <c r="D41" s="75">
        <f>IF(Inputs!$F67=Lookups!D$40, 1, 0)</f>
        <v>0</v>
      </c>
      <c r="E41" s="75">
        <f>IF(Inputs!$F67=Lookups!E$40, 1, 0)</f>
        <v>0</v>
      </c>
      <c r="F41" s="91">
        <f>C41+E41</f>
        <v>1</v>
      </c>
      <c r="G41" s="91">
        <f>D41</f>
        <v>0</v>
      </c>
    </row>
    <row r="42" spans="1:8" x14ac:dyDescent="0.25">
      <c r="A42" s="41" t="s">
        <v>110</v>
      </c>
      <c r="B42" s="91">
        <f>LEN(Inputs!A68)</f>
        <v>0</v>
      </c>
      <c r="C42" s="75">
        <f>IF(Inputs!$F68=Lookups!C$40, 1, 0)</f>
        <v>0</v>
      </c>
      <c r="D42" s="75">
        <f>IF(Inputs!$F68=Lookups!D$40, 1, 0)</f>
        <v>0</v>
      </c>
      <c r="E42" s="75">
        <f>IF(Inputs!$F68=Lookups!E$40, 1, 0)</f>
        <v>0</v>
      </c>
      <c r="F42" s="91">
        <f>C42+E42</f>
        <v>0</v>
      </c>
      <c r="G42" s="91">
        <f>D42</f>
        <v>0</v>
      </c>
    </row>
    <row r="43" spans="1:8" x14ac:dyDescent="0.25">
      <c r="A43" s="41" t="s">
        <v>114</v>
      </c>
      <c r="B43" s="91">
        <f>LEN(Inputs!A69)</f>
        <v>0</v>
      </c>
      <c r="C43" s="75">
        <f>IF(Inputs!$F69=Lookups!C$40, 1, 0)</f>
        <v>0</v>
      </c>
      <c r="D43" s="75">
        <f>IF(Inputs!$F69=Lookups!D$40, 1, 0)</f>
        <v>0</v>
      </c>
      <c r="E43" s="75">
        <f>IF(Inputs!$F69=Lookups!E$40, 1, 0)</f>
        <v>0</v>
      </c>
      <c r="F43" s="91">
        <f>C43+E43</f>
        <v>0</v>
      </c>
      <c r="G43" s="91">
        <f>D43</f>
        <v>0</v>
      </c>
    </row>
    <row r="44" spans="1:8" x14ac:dyDescent="0.25">
      <c r="A44" s="41" t="s">
        <v>118</v>
      </c>
      <c r="B44" s="91">
        <f>LEN(Inputs!A70)</f>
        <v>0</v>
      </c>
      <c r="C44" s="75">
        <f>IF(Inputs!$F70=Lookups!C$40, 1, 0)</f>
        <v>0</v>
      </c>
      <c r="D44" s="75">
        <f>IF(Inputs!$F70=Lookups!D$40, 1, 0)</f>
        <v>0</v>
      </c>
      <c r="E44" s="91">
        <f>IF(Inputs!$F70=Lookups!E$40, 1, 0)</f>
        <v>0</v>
      </c>
      <c r="F44" s="91">
        <f>C44+E44</f>
        <v>0</v>
      </c>
      <c r="G44" s="91">
        <f>D44</f>
        <v>0</v>
      </c>
      <c r="H44" s="91" t="s">
        <v>131</v>
      </c>
    </row>
    <row r="45" spans="1:8" x14ac:dyDescent="0.25">
      <c r="A45" s="41"/>
      <c r="B45" s="5"/>
      <c r="C45" s="77"/>
      <c r="D45" s="77"/>
      <c r="E45" s="91" t="s">
        <v>132</v>
      </c>
      <c r="F45" s="91">
        <f>SUM(F41:F44)</f>
        <v>1</v>
      </c>
      <c r="G45" s="91">
        <f>SUM(G41:G44)</f>
        <v>0</v>
      </c>
      <c r="H45" s="91">
        <f>SUM(F45:G45)</f>
        <v>1</v>
      </c>
    </row>
    <row r="46" spans="1:8" x14ac:dyDescent="0.25">
      <c r="A46" s="41"/>
    </row>
    <row r="47" spans="1:8" x14ac:dyDescent="0.25">
      <c r="A47" s="81">
        <f>IFERROR(F45/H45, "unknown")</f>
        <v>1</v>
      </c>
    </row>
    <row r="49" spans="1:2" s="5" customFormat="1" x14ac:dyDescent="0.25"/>
    <row r="50" spans="1:2" s="5" customFormat="1" x14ac:dyDescent="0.25">
      <c r="A50" s="41" t="s">
        <v>248</v>
      </c>
      <c r="B50" s="41" t="s">
        <v>27</v>
      </c>
    </row>
    <row r="51" spans="1:2" s="5" customFormat="1" x14ac:dyDescent="0.25">
      <c r="A51" s="41" t="s">
        <v>245</v>
      </c>
      <c r="B51" s="41">
        <f>LEN(Inputs!A73)</f>
        <v>44</v>
      </c>
    </row>
    <row r="52" spans="1:2" s="5" customFormat="1" x14ac:dyDescent="0.25">
      <c r="A52" s="41" t="s">
        <v>246</v>
      </c>
      <c r="B52" s="41">
        <f>LEN(Inputs!A75)</f>
        <v>26</v>
      </c>
    </row>
    <row r="53" spans="1:2" s="5" customFormat="1" x14ac:dyDescent="0.25">
      <c r="A53" s="41" t="s">
        <v>247</v>
      </c>
      <c r="B53" s="41">
        <f>LEN(Inputs!A77)</f>
        <v>0</v>
      </c>
    </row>
    <row r="54" spans="1:2" s="5" customFormat="1" x14ac:dyDescent="0.25">
      <c r="A54" s="8"/>
      <c r="B54" s="8"/>
    </row>
    <row r="56" spans="1:2" x14ac:dyDescent="0.25">
      <c r="A56" s="50" t="s">
        <v>195</v>
      </c>
      <c r="B56" s="99" t="str">
        <f>IF(Inputs!B$7="Operation", "Operational", Inputs!B8)</f>
        <v>Operational</v>
      </c>
    </row>
    <row r="57" spans="1:2" x14ac:dyDescent="0.25">
      <c r="A57" s="41" t="s">
        <v>196</v>
      </c>
      <c r="B57" s="100" t="str">
        <f>IF(Inputs!B$7="Operation", "Operational", Inputs!B9)</f>
        <v>Operational</v>
      </c>
    </row>
  </sheetData>
  <mergeCells count="1">
    <mergeCell ref="A38:D38"/>
  </mergeCells>
  <dataValidations count="5">
    <dataValidation allowBlank="1" showInputMessage="1" showErrorMessage="1" error="Please enter a number between 0 and 100." prompt="Includes ACTUAL AMOUNT spent on travel, contracts, and IT (but DOES NOT include FTE salary/benefits) TO DATE" sqref="D24" xr:uid="{00000000-0002-0000-0300-000000000000}"/>
    <dataValidation allowBlank="1" showInputMessage="1" showErrorMessage="1" error="Please enter a number between 0 and 100." prompt="Includes PROJECTED travel, contracts, and IT (but DOES NOT include FTE salary/benefits) TO DATE" sqref="C24" xr:uid="{00000000-0002-0000-0300-000001000000}"/>
    <dataValidation allowBlank="1" showInputMessage="1" showErrorMessage="1" error="Please enter a number between 0 and 100." prompt="The total budget includes travel, contracts, and IT but DOES NOT include FTE salary/benefits." sqref="B24" xr:uid="{00000000-0002-0000-0300-000002000000}"/>
    <dataValidation allowBlank="1" showInputMessage="1" showErrorMessage="1" error="Please enter a number between 0 and 100." sqref="A25:A29" xr:uid="{00000000-0002-0000-0300-000003000000}"/>
    <dataValidation allowBlank="1" sqref="B25:D29" xr:uid="{00000000-0002-0000-0300-000004000000}"/>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B2:P14"/>
  <sheetViews>
    <sheetView workbookViewId="0">
      <selection activeCell="L5" sqref="L5"/>
    </sheetView>
  </sheetViews>
  <sheetFormatPr defaultRowHeight="15" x14ac:dyDescent="0.25"/>
  <cols>
    <col min="3" max="6" width="8.85546875" style="5"/>
    <col min="8" max="10" width="8.85546875" style="5"/>
  </cols>
  <sheetData>
    <row r="2" spans="2:16" x14ac:dyDescent="0.25">
      <c r="B2" t="s">
        <v>14</v>
      </c>
      <c r="D2" s="5" t="s">
        <v>7</v>
      </c>
      <c r="F2" s="5" t="s">
        <v>67</v>
      </c>
      <c r="H2" t="s">
        <v>44</v>
      </c>
      <c r="J2" s="5" t="s">
        <v>49</v>
      </c>
      <c r="L2" t="s">
        <v>20</v>
      </c>
      <c r="N2" t="s">
        <v>66</v>
      </c>
      <c r="P2" t="s">
        <v>168</v>
      </c>
    </row>
    <row r="3" spans="2:16" x14ac:dyDescent="0.25">
      <c r="B3" t="s">
        <v>15</v>
      </c>
      <c r="D3" s="5" t="s">
        <v>15</v>
      </c>
      <c r="F3" s="5" t="s">
        <v>68</v>
      </c>
      <c r="H3" t="s">
        <v>45</v>
      </c>
      <c r="J3" s="96" t="s">
        <v>166</v>
      </c>
      <c r="L3" t="s">
        <v>21</v>
      </c>
      <c r="N3" t="s">
        <v>65</v>
      </c>
      <c r="P3" t="s">
        <v>169</v>
      </c>
    </row>
    <row r="4" spans="2:16" x14ac:dyDescent="0.25">
      <c r="B4" t="s">
        <v>16</v>
      </c>
      <c r="D4" s="5" t="s">
        <v>13</v>
      </c>
      <c r="F4" s="5" t="s">
        <v>15</v>
      </c>
      <c r="H4" t="s">
        <v>46</v>
      </c>
      <c r="J4" s="6">
        <v>0</v>
      </c>
      <c r="L4" t="s">
        <v>15</v>
      </c>
    </row>
    <row r="5" spans="2:16" x14ac:dyDescent="0.25">
      <c r="B5" t="s">
        <v>13</v>
      </c>
      <c r="D5" s="5" t="s">
        <v>22</v>
      </c>
      <c r="F5" s="5" t="s">
        <v>16</v>
      </c>
      <c r="H5" t="s">
        <v>47</v>
      </c>
      <c r="J5" s="6">
        <v>0.1</v>
      </c>
      <c r="L5" t="s">
        <v>16</v>
      </c>
    </row>
    <row r="6" spans="2:16" x14ac:dyDescent="0.25">
      <c r="F6" s="5" t="s">
        <v>13</v>
      </c>
      <c r="J6" s="6">
        <v>0.2</v>
      </c>
      <c r="L6" t="s">
        <v>13</v>
      </c>
    </row>
    <row r="7" spans="2:16" x14ac:dyDescent="0.25">
      <c r="J7" s="6">
        <v>0.3</v>
      </c>
      <c r="L7" t="s">
        <v>22</v>
      </c>
    </row>
    <row r="8" spans="2:16" x14ac:dyDescent="0.25">
      <c r="J8" s="6">
        <v>0.4</v>
      </c>
    </row>
    <row r="9" spans="2:16" x14ac:dyDescent="0.25">
      <c r="J9" s="6">
        <v>0.5</v>
      </c>
    </row>
    <row r="10" spans="2:16" x14ac:dyDescent="0.25">
      <c r="J10" s="6">
        <v>0.6</v>
      </c>
    </row>
    <row r="11" spans="2:16" x14ac:dyDescent="0.25">
      <c r="J11" s="6">
        <v>0.7</v>
      </c>
    </row>
    <row r="12" spans="2:16" x14ac:dyDescent="0.25">
      <c r="J12" s="6">
        <v>0.8</v>
      </c>
    </row>
    <row r="13" spans="2:16" x14ac:dyDescent="0.25">
      <c r="J13" s="6">
        <v>0.9</v>
      </c>
    </row>
    <row r="14" spans="2:16" x14ac:dyDescent="0.25">
      <c r="J14" s="6">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Y2"/>
  <sheetViews>
    <sheetView topLeftCell="AM1" workbookViewId="0">
      <selection activeCell="AX2" sqref="AX2"/>
    </sheetView>
  </sheetViews>
  <sheetFormatPr defaultRowHeight="15" x14ac:dyDescent="0.25"/>
  <cols>
    <col min="4" max="4" width="8.85546875" style="5"/>
    <col min="6" max="6" width="9.5703125" style="5" bestFit="1" customWidth="1"/>
    <col min="15" max="18" width="12.5703125" bestFit="1" customWidth="1"/>
    <col min="19" max="20" width="11.5703125" bestFit="1" customWidth="1"/>
    <col min="21" max="21" width="12.5703125" bestFit="1" customWidth="1"/>
    <col min="22" max="26" width="11.5703125" bestFit="1" customWidth="1"/>
    <col min="27" max="32" width="11.5703125" style="5" customWidth="1"/>
    <col min="34" max="34" width="10.5703125" bestFit="1" customWidth="1"/>
    <col min="37" max="37" width="9.5703125" bestFit="1" customWidth="1"/>
    <col min="73" max="73" width="12.140625" bestFit="1" customWidth="1"/>
  </cols>
  <sheetData>
    <row r="1" spans="1:77" s="5" customFormat="1" x14ac:dyDescent="0.25">
      <c r="A1" s="5" t="s">
        <v>81</v>
      </c>
      <c r="B1" s="5" t="s">
        <v>83</v>
      </c>
      <c r="C1" s="5" t="s">
        <v>82</v>
      </c>
      <c r="D1" s="5" t="s">
        <v>172</v>
      </c>
      <c r="E1" s="5" t="s">
        <v>152</v>
      </c>
      <c r="F1" s="5" t="s">
        <v>153</v>
      </c>
      <c r="G1" s="5" t="s">
        <v>3</v>
      </c>
      <c r="H1" s="5" t="s">
        <v>43</v>
      </c>
      <c r="I1" s="5" t="s">
        <v>4</v>
      </c>
      <c r="J1" s="5" t="s">
        <v>5</v>
      </c>
      <c r="K1" s="5" t="s">
        <v>6</v>
      </c>
      <c r="L1" s="5" t="s">
        <v>244</v>
      </c>
      <c r="M1" s="5" t="s">
        <v>48</v>
      </c>
      <c r="N1" s="5" t="s">
        <v>84</v>
      </c>
      <c r="O1" s="5" t="s">
        <v>60</v>
      </c>
      <c r="P1" s="5" t="s">
        <v>85</v>
      </c>
      <c r="Q1" s="5" t="s">
        <v>86</v>
      </c>
      <c r="R1" s="5" t="s">
        <v>87</v>
      </c>
      <c r="S1" s="5" t="s">
        <v>88</v>
      </c>
      <c r="T1" s="5" t="s">
        <v>89</v>
      </c>
      <c r="U1" s="5" t="s">
        <v>90</v>
      </c>
      <c r="V1" s="5" t="s">
        <v>91</v>
      </c>
      <c r="W1" s="5" t="s">
        <v>92</v>
      </c>
      <c r="X1" s="5" t="s">
        <v>93</v>
      </c>
      <c r="Y1" s="5" t="s">
        <v>94</v>
      </c>
      <c r="Z1" s="5" t="s">
        <v>95</v>
      </c>
      <c r="AA1" s="5" t="s">
        <v>159</v>
      </c>
      <c r="AB1" s="5" t="s">
        <v>160</v>
      </c>
      <c r="AC1" s="5" t="s">
        <v>161</v>
      </c>
      <c r="AD1" s="5" t="s">
        <v>141</v>
      </c>
      <c r="AE1" s="5" t="s">
        <v>142</v>
      </c>
      <c r="AF1" s="5" t="s">
        <v>143</v>
      </c>
      <c r="AG1" s="5" t="s">
        <v>23</v>
      </c>
      <c r="AH1" s="5" t="s">
        <v>96</v>
      </c>
      <c r="AI1" s="5" t="s">
        <v>97</v>
      </c>
      <c r="AJ1" s="5" t="s">
        <v>24</v>
      </c>
      <c r="AK1" s="5" t="s">
        <v>98</v>
      </c>
      <c r="AL1" s="5" t="s">
        <v>99</v>
      </c>
      <c r="AM1" s="5" t="s">
        <v>25</v>
      </c>
      <c r="AN1" s="5" t="s">
        <v>100</v>
      </c>
      <c r="AO1" s="5" t="s">
        <v>101</v>
      </c>
      <c r="AP1" s="5" t="s">
        <v>26</v>
      </c>
      <c r="AQ1" s="5" t="s">
        <v>102</v>
      </c>
      <c r="AR1" s="5" t="s">
        <v>103</v>
      </c>
      <c r="AS1" s="5" t="s">
        <v>31</v>
      </c>
      <c r="AT1" s="5" t="s">
        <v>32</v>
      </c>
      <c r="AU1" s="5" t="s">
        <v>33</v>
      </c>
      <c r="AV1" s="5" t="s">
        <v>34</v>
      </c>
      <c r="AW1" s="5" t="s">
        <v>104</v>
      </c>
      <c r="AX1" s="5" t="s">
        <v>105</v>
      </c>
      <c r="AY1" s="5" t="s">
        <v>106</v>
      </c>
      <c r="AZ1" s="5" t="s">
        <v>107</v>
      </c>
      <c r="BA1" s="5" t="s">
        <v>108</v>
      </c>
      <c r="BB1" s="5" t="s">
        <v>122</v>
      </c>
      <c r="BC1" s="5" t="s">
        <v>109</v>
      </c>
      <c r="BD1" s="5" t="s">
        <v>110</v>
      </c>
      <c r="BE1" s="5" t="s">
        <v>111</v>
      </c>
      <c r="BF1" s="5" t="s">
        <v>112</v>
      </c>
      <c r="BG1" s="5" t="s">
        <v>123</v>
      </c>
      <c r="BH1" s="5" t="s">
        <v>113</v>
      </c>
      <c r="BI1" s="5" t="s">
        <v>114</v>
      </c>
      <c r="BJ1" s="5" t="s">
        <v>115</v>
      </c>
      <c r="BK1" s="5" t="s">
        <v>116</v>
      </c>
      <c r="BL1" s="5" t="s">
        <v>124</v>
      </c>
      <c r="BM1" s="5" t="s">
        <v>117</v>
      </c>
      <c r="BN1" s="5" t="s">
        <v>118</v>
      </c>
      <c r="BO1" s="5" t="s">
        <v>119</v>
      </c>
      <c r="BP1" s="5" t="s">
        <v>120</v>
      </c>
      <c r="BQ1" s="5" t="s">
        <v>125</v>
      </c>
      <c r="BR1" s="5" t="s">
        <v>121</v>
      </c>
      <c r="BS1" s="5" t="s">
        <v>11</v>
      </c>
      <c r="BT1" s="5" t="s">
        <v>144</v>
      </c>
      <c r="BU1" s="5" t="s">
        <v>145</v>
      </c>
      <c r="BV1" s="5" t="s">
        <v>146</v>
      </c>
      <c r="BW1" s="5" t="s">
        <v>245</v>
      </c>
      <c r="BX1" s="5" t="s">
        <v>246</v>
      </c>
      <c r="BY1" s="5" t="s">
        <v>247</v>
      </c>
    </row>
    <row r="2" spans="1:77" s="68" customFormat="1" ht="69.75" customHeight="1" x14ac:dyDescent="0.25">
      <c r="A2" s="67">
        <f>Inputs!A5</f>
        <v>0</v>
      </c>
      <c r="B2" s="68" t="str">
        <f>Inputs!B5</f>
        <v>Barbara Morton</v>
      </c>
      <c r="C2" s="68" t="str">
        <f>Inputs!C5</f>
        <v>Lee Becker</v>
      </c>
      <c r="D2" s="68" t="str">
        <f>Inputs!B7</f>
        <v>Operation</v>
      </c>
      <c r="E2" s="70">
        <f>Inputs!B8</f>
        <v>43282</v>
      </c>
      <c r="F2" s="70">
        <f>Inputs!B9</f>
        <v>0</v>
      </c>
      <c r="G2" s="68" t="str">
        <f>Inputs!B12</f>
        <v>On Track</v>
      </c>
      <c r="H2" s="68" t="str">
        <f>Inputs!B13</f>
        <v>Not Applicable</v>
      </c>
      <c r="I2" s="68">
        <f>Inputs!B14</f>
        <v>0</v>
      </c>
      <c r="J2" s="68" t="str">
        <f>Inputs!B15</f>
        <v>On Track</v>
      </c>
      <c r="K2" s="68" t="str">
        <f>Inputs!B16</f>
        <v>On Track</v>
      </c>
      <c r="L2" s="68" t="str">
        <f>Inputs!B17</f>
        <v>On Track</v>
      </c>
      <c r="M2" s="69" t="str">
        <f>Inputs!B18</f>
        <v>N/A</v>
      </c>
      <c r="N2" s="68">
        <f>Inputs!D14</f>
        <v>0.25</v>
      </c>
      <c r="O2" s="87">
        <f>Inputs!B22</f>
        <v>0</v>
      </c>
      <c r="P2" s="87">
        <f>Inputs!C22</f>
        <v>0</v>
      </c>
      <c r="Q2" s="87">
        <f>Inputs!D22</f>
        <v>0</v>
      </c>
      <c r="R2" s="87">
        <f>Inputs!B23</f>
        <v>0</v>
      </c>
      <c r="S2" s="87">
        <f>Inputs!C23</f>
        <v>0</v>
      </c>
      <c r="T2" s="87">
        <f>Inputs!D23</f>
        <v>0</v>
      </c>
      <c r="U2" s="87">
        <f>Inputs!B24</f>
        <v>0</v>
      </c>
      <c r="V2" s="87">
        <f>Inputs!C24</f>
        <v>0</v>
      </c>
      <c r="W2" s="87">
        <f>Inputs!D24</f>
        <v>0</v>
      </c>
      <c r="X2" s="87">
        <f>Inputs!B25</f>
        <v>0</v>
      </c>
      <c r="Y2" s="87">
        <f>Inputs!C25</f>
        <v>0</v>
      </c>
      <c r="Z2" s="87">
        <f>Inputs!D25</f>
        <v>0</v>
      </c>
      <c r="AA2" s="87">
        <f>Inputs!B26</f>
        <v>0</v>
      </c>
      <c r="AB2" s="87">
        <f>Inputs!C26</f>
        <v>0</v>
      </c>
      <c r="AC2" s="87">
        <f>Inputs!D26</f>
        <v>0</v>
      </c>
      <c r="AD2" s="87">
        <f>Inputs!B27</f>
        <v>0</v>
      </c>
      <c r="AE2" s="87">
        <f>Inputs!C27</f>
        <v>0</v>
      </c>
      <c r="AF2" s="87">
        <f>Inputs!D27</f>
        <v>0</v>
      </c>
      <c r="AG2" s="68" t="str">
        <f>Inputs!A31</f>
        <v>1st QTR Reporting</v>
      </c>
      <c r="AH2" s="70">
        <f>Inputs!B31</f>
        <v>43553</v>
      </c>
      <c r="AI2" s="68" t="str">
        <f>Inputs!C31</f>
        <v>On Track</v>
      </c>
      <c r="AJ2" s="68" t="str">
        <f>Inputs!A32</f>
        <v>MITRE Workshop</v>
      </c>
      <c r="AK2" s="70">
        <f>Inputs!B32</f>
        <v>43556</v>
      </c>
      <c r="AL2" s="68" t="str">
        <f>Inputs!C32</f>
        <v>On Track</v>
      </c>
      <c r="AM2" s="68" t="str">
        <f>Inputs!A33</f>
        <v>HISP Action Plan Template Due</v>
      </c>
      <c r="AN2" s="70">
        <f>Inputs!B33</f>
        <v>43646</v>
      </c>
      <c r="AO2" s="68" t="str">
        <f>Inputs!C33</f>
        <v>Not Started</v>
      </c>
      <c r="AP2" s="68">
        <f>Inputs!A34</f>
        <v>0</v>
      </c>
      <c r="AQ2" s="70">
        <f>Inputs!B34</f>
        <v>0</v>
      </c>
      <c r="AR2" s="68">
        <f>Inputs!C34</f>
        <v>0</v>
      </c>
      <c r="AS2" s="68" t="str">
        <f>Inputs!A37</f>
        <v>Goal 1:Assist VA administrations meet the requirements and milestones of the A-11 circular</v>
      </c>
      <c r="AT2" s="68" t="str">
        <f>Inputs!A38</f>
        <v>Goal 2: Integrate all VA CX efforts</v>
      </c>
      <c r="AU2" s="68" t="str">
        <f>Inputs!A39</f>
        <v>Goal 3: Provide a CX framework for VA and other federal agencies to assist in maturing their CX efforts</v>
      </c>
      <c r="AV2" s="68" t="str">
        <f>Inputs!A40</f>
        <v>Goal 4: Improve the experience and services for Veterans, Families, Caregivers, and Veteran Advocates</v>
      </c>
      <c r="AW2" s="68" t="str">
        <f>Inputs!A43</f>
        <v xml:space="preserve">CX Maturity Plans developed by VHA and VBA                                                                                                                                                                                                                                                                         Pilot options being developed for cross agency Veterans employment journey
</v>
      </c>
      <c r="AX2" s="68" t="str">
        <f>Inputs!A55</f>
        <v>None at this time</v>
      </c>
      <c r="AY2" s="68" t="str">
        <f>Inputs!A67</f>
        <v>Report Q1 data to OMB</v>
      </c>
      <c r="AZ2" s="68">
        <f>Inputs!C67</f>
        <v>2</v>
      </c>
      <c r="BA2" s="68">
        <f>Inputs!D67</f>
        <v>0</v>
      </c>
      <c r="BB2" s="68">
        <f>Inputs!E67</f>
        <v>43553</v>
      </c>
      <c r="BC2" s="68" t="str">
        <f>Inputs!F67</f>
        <v>On Track</v>
      </c>
      <c r="BD2" s="68">
        <f>Inputs!A68</f>
        <v>0</v>
      </c>
      <c r="BE2" s="68">
        <f>Inputs!C68</f>
        <v>0</v>
      </c>
      <c r="BF2" s="68">
        <f>Inputs!D68</f>
        <v>0</v>
      </c>
      <c r="BG2" s="68">
        <f>Inputs!E68</f>
        <v>0</v>
      </c>
      <c r="BH2" s="68">
        <f>Inputs!F68</f>
        <v>0</v>
      </c>
      <c r="BI2" s="68">
        <f>Inputs!A69</f>
        <v>0</v>
      </c>
      <c r="BJ2" s="68">
        <f>Inputs!C69</f>
        <v>0</v>
      </c>
      <c r="BK2" s="68">
        <f>Inputs!D69</f>
        <v>0</v>
      </c>
      <c r="BL2" s="68">
        <f>Inputs!E69</f>
        <v>0</v>
      </c>
      <c r="BM2" s="68">
        <f>Inputs!F69</f>
        <v>0</v>
      </c>
      <c r="BN2" s="68">
        <f>Inputs!A70</f>
        <v>0</v>
      </c>
      <c r="BO2" s="68">
        <f>Inputs!C70</f>
        <v>0</v>
      </c>
      <c r="BP2" s="68">
        <f>Inputs!D70</f>
        <v>0</v>
      </c>
      <c r="BQ2" s="68">
        <f>Inputs!E70</f>
        <v>0</v>
      </c>
      <c r="BR2" s="68">
        <f>Inputs!F70</f>
        <v>0</v>
      </c>
      <c r="BS2" s="68" t="str">
        <f ca="1">Lookups!E8</f>
        <v>On Track</v>
      </c>
      <c r="BT2" s="86">
        <f>Lookups!A35</f>
        <v>0</v>
      </c>
      <c r="BU2" s="85" t="e">
        <f>Lookups!A36</f>
        <v>#DIV/0!</v>
      </c>
      <c r="BV2" s="85">
        <f>Lookups!A47</f>
        <v>1</v>
      </c>
      <c r="BW2" s="68" t="str">
        <f>Inputs!A73</f>
        <v>Feb milestone moved to March due to shutdown</v>
      </c>
      <c r="BX2" s="85" t="str">
        <f>Inputs!A75</f>
        <v>OMB has scheduled training</v>
      </c>
      <c r="BY2" s="85">
        <f>Inputs!A77</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Inputs</vt:lpstr>
      <vt:lpstr>Dashboard</vt:lpstr>
      <vt:lpstr>Project Numbers</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Templeman</dc:creator>
  <cp:lastModifiedBy>Department of Veterans Affairs</cp:lastModifiedBy>
  <cp:lastPrinted>2018-04-30T12:35:18Z</cp:lastPrinted>
  <dcterms:created xsi:type="dcterms:W3CDTF">2017-12-11T15:40:17Z</dcterms:created>
  <dcterms:modified xsi:type="dcterms:W3CDTF">2019-05-18T02:38:47Z</dcterms:modified>
</cp:coreProperties>
</file>