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esktop\"/>
    </mc:Choice>
  </mc:AlternateContent>
  <xr:revisionPtr revIDLastSave="0" documentId="13_ncr:1_{E55CCAF0-2BD0-4389-8FFB-546AD8864EC0}" xr6:coauthVersionLast="47" xr6:coauthVersionMax="47" xr10:uidLastSave="{00000000-0000-0000-0000-000000000000}"/>
  <bookViews>
    <workbookView xWindow="14505" yWindow="1815" windowWidth="21600" windowHeight="11385" activeTab="1" xr2:uid="{CD3E73B7-05B9-44C8-ACAD-2F22B5A65086}"/>
  </bookViews>
  <sheets>
    <sheet name="Sheet3" sheetId="3" r:id="rId1"/>
    <sheet name="Sheet4" sheetId="5" r:id="rId2"/>
    <sheet name="Data_Valid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5" l="1"/>
  <c r="S4" i="5" s="1"/>
  <c r="O4" i="5"/>
  <c r="S7" i="5"/>
  <c r="S6" i="5"/>
  <c r="K17" i="5"/>
  <c r="S5" i="5" s="1"/>
  <c r="K5" i="5"/>
  <c r="K6" i="5"/>
  <c r="K7" i="5"/>
  <c r="K8" i="5"/>
  <c r="K9" i="5"/>
  <c r="K10" i="5"/>
  <c r="K4" i="5"/>
  <c r="F3" i="3"/>
  <c r="B13" i="4"/>
  <c r="B14" i="4"/>
  <c r="B15" i="4"/>
  <c r="B12" i="4"/>
  <c r="C14" i="3"/>
  <c r="C15" i="3" s="1"/>
  <c r="C19" i="3" s="1"/>
  <c r="C20" i="3" s="1"/>
  <c r="W3" i="3"/>
  <c r="W4" i="3"/>
  <c r="W5" i="3"/>
  <c r="W6" i="3"/>
  <c r="W7" i="3"/>
  <c r="W9" i="3"/>
  <c r="W10" i="3"/>
  <c r="W11" i="3"/>
  <c r="W12" i="3"/>
  <c r="W13" i="3"/>
  <c r="W14" i="3"/>
  <c r="W15" i="3"/>
  <c r="W17" i="3"/>
  <c r="W18" i="3"/>
  <c r="W19" i="3"/>
  <c r="W20" i="3"/>
  <c r="W21" i="3"/>
  <c r="W22" i="3"/>
  <c r="W23" i="3"/>
  <c r="W25" i="3"/>
  <c r="W26" i="3"/>
  <c r="W27" i="3"/>
  <c r="W28" i="3"/>
  <c r="W29" i="3"/>
  <c r="W30" i="3"/>
  <c r="W31" i="3"/>
  <c r="W33" i="3"/>
  <c r="W34" i="3"/>
  <c r="W35" i="3"/>
  <c r="W36" i="3"/>
  <c r="W37" i="3"/>
  <c r="W38" i="3"/>
  <c r="W39" i="3"/>
  <c r="W2" i="3"/>
  <c r="M36" i="3"/>
  <c r="M37" i="3"/>
  <c r="M38" i="3"/>
  <c r="M39" i="3"/>
  <c r="M28" i="3"/>
  <c r="M29" i="3"/>
  <c r="M30" i="3"/>
  <c r="M31" i="3"/>
  <c r="M19" i="3"/>
  <c r="M27" i="3" s="1"/>
  <c r="M35" i="3" s="1"/>
  <c r="M20" i="3"/>
  <c r="M21" i="3"/>
  <c r="M22" i="3"/>
  <c r="M23" i="3"/>
  <c r="M11" i="3"/>
  <c r="M12" i="3"/>
  <c r="M13" i="3"/>
  <c r="M14" i="3"/>
  <c r="M15" i="3"/>
  <c r="M10" i="3"/>
  <c r="M18" i="3" s="1"/>
  <c r="M26" i="3" s="1"/>
  <c r="M34" i="3" s="1"/>
  <c r="Q3" i="3"/>
  <c r="Q4" i="3"/>
  <c r="Q5" i="3"/>
  <c r="Q6" i="3"/>
  <c r="Q7" i="3"/>
  <c r="Q9" i="3"/>
  <c r="Q10" i="3"/>
  <c r="Q11" i="3"/>
  <c r="Q12" i="3"/>
  <c r="Q13" i="3"/>
  <c r="Q14" i="3"/>
  <c r="Q15" i="3"/>
  <c r="Q17" i="3"/>
  <c r="Q18" i="3"/>
  <c r="Q19" i="3"/>
  <c r="Q20" i="3"/>
  <c r="Q21" i="3"/>
  <c r="Q22" i="3"/>
  <c r="Q23" i="3"/>
  <c r="Q25" i="3"/>
  <c r="Q26" i="3"/>
  <c r="Q27" i="3"/>
  <c r="Q28" i="3"/>
  <c r="Q29" i="3"/>
  <c r="Q30" i="3"/>
  <c r="Q31" i="3"/>
  <c r="Q33" i="3"/>
  <c r="Q34" i="3"/>
  <c r="Q35" i="3"/>
  <c r="Q36" i="3"/>
  <c r="Q37" i="3"/>
  <c r="Q38" i="3"/>
  <c r="Q39" i="3"/>
  <c r="Q2" i="3"/>
  <c r="P3" i="3"/>
  <c r="P4" i="3"/>
  <c r="P5" i="3"/>
  <c r="P6" i="3"/>
  <c r="P7" i="3"/>
  <c r="P9" i="3"/>
  <c r="P10" i="3"/>
  <c r="P11" i="3"/>
  <c r="P12" i="3"/>
  <c r="P13" i="3"/>
  <c r="P14" i="3"/>
  <c r="P15" i="3"/>
  <c r="P17" i="3"/>
  <c r="P18" i="3"/>
  <c r="P19" i="3"/>
  <c r="P20" i="3"/>
  <c r="P21" i="3"/>
  <c r="P22" i="3"/>
  <c r="P23" i="3"/>
  <c r="P25" i="3"/>
  <c r="P26" i="3"/>
  <c r="P27" i="3"/>
  <c r="P28" i="3"/>
  <c r="P29" i="3"/>
  <c r="P30" i="3"/>
  <c r="P31" i="3"/>
  <c r="P33" i="3"/>
  <c r="P34" i="3"/>
  <c r="P35" i="3"/>
  <c r="P36" i="3"/>
  <c r="P37" i="3"/>
  <c r="P38" i="3"/>
  <c r="P39" i="3"/>
  <c r="P2" i="3"/>
  <c r="C2" i="3"/>
  <c r="B16" i="4"/>
  <c r="B17" i="4"/>
  <c r="B18" i="4"/>
  <c r="B19" i="4"/>
  <c r="B9" i="4"/>
  <c r="B10" i="4"/>
  <c r="B11" i="4"/>
  <c r="B8" i="4"/>
  <c r="S2" i="5" l="1"/>
  <c r="S3" i="5" s="1"/>
  <c r="F4" i="3"/>
  <c r="J4" i="3" s="1"/>
  <c r="H2" i="3"/>
  <c r="R3" i="3" s="1"/>
  <c r="Y3" i="3" s="1"/>
  <c r="F5" i="3"/>
  <c r="J5" i="3" s="1"/>
  <c r="G5" i="3"/>
  <c r="G4" i="3"/>
  <c r="G3" i="3"/>
  <c r="H3" i="3" s="1"/>
  <c r="R9" i="3" s="1"/>
  <c r="J3" i="3"/>
  <c r="J2" i="3"/>
  <c r="J19" i="3" s="1"/>
  <c r="R7" i="3" l="1"/>
  <c r="Y7" i="3" s="1"/>
  <c r="R4" i="3"/>
  <c r="V4" i="3" s="1"/>
  <c r="R6" i="3"/>
  <c r="Y6" i="3" s="1"/>
  <c r="R5" i="3"/>
  <c r="Y5" i="3" s="1"/>
  <c r="R2" i="3"/>
  <c r="S2" i="3" s="1"/>
  <c r="T2" i="3" s="1"/>
  <c r="H4" i="3"/>
  <c r="R25" i="3" s="1"/>
  <c r="V25" i="3" s="1"/>
  <c r="H5" i="3"/>
  <c r="R33" i="3" s="1"/>
  <c r="Y33" i="3" s="1"/>
  <c r="V9" i="3"/>
  <c r="Y9" i="3"/>
  <c r="S3" i="3"/>
  <c r="T3" i="3" s="1"/>
  <c r="V3" i="3"/>
  <c r="S9" i="3"/>
  <c r="R10" i="3"/>
  <c r="N39" i="3"/>
  <c r="N29" i="3"/>
  <c r="N19" i="3"/>
  <c r="N38" i="3"/>
  <c r="N28" i="3"/>
  <c r="N18" i="3"/>
  <c r="N37" i="3"/>
  <c r="N27" i="3"/>
  <c r="N15" i="3"/>
  <c r="N23" i="3"/>
  <c r="N22" i="3"/>
  <c r="N20" i="3"/>
  <c r="N36" i="3"/>
  <c r="N26" i="3"/>
  <c r="N14" i="3"/>
  <c r="N35" i="3"/>
  <c r="N13" i="3"/>
  <c r="N34" i="3"/>
  <c r="N12" i="3"/>
  <c r="N31" i="3"/>
  <c r="N21" i="3"/>
  <c r="N11" i="3"/>
  <c r="N30" i="3"/>
  <c r="N10" i="3"/>
  <c r="N3" i="3"/>
  <c r="N4" i="3"/>
  <c r="N5" i="3"/>
  <c r="N6" i="3"/>
  <c r="N7" i="3"/>
  <c r="N2" i="3"/>
  <c r="V7" i="3" l="1"/>
  <c r="S7" i="3"/>
  <c r="T7" i="3" s="1"/>
  <c r="S4" i="3"/>
  <c r="T4" i="3" s="1"/>
  <c r="S6" i="3"/>
  <c r="T6" i="3" s="1"/>
  <c r="V5" i="3"/>
  <c r="S5" i="3"/>
  <c r="T5" i="3" s="1"/>
  <c r="Y2" i="3"/>
  <c r="S33" i="3"/>
  <c r="T33" i="3" s="1"/>
  <c r="V6" i="3"/>
  <c r="V2" i="3"/>
  <c r="Y4" i="3"/>
  <c r="R17" i="3"/>
  <c r="Y17" i="3" s="1"/>
  <c r="S25" i="3"/>
  <c r="T25" i="3" s="1"/>
  <c r="R26" i="3"/>
  <c r="S26" i="3" s="1"/>
  <c r="T26" i="3" s="1"/>
  <c r="V33" i="3"/>
  <c r="Y25" i="3"/>
  <c r="R34" i="3"/>
  <c r="Y34" i="3" s="1"/>
  <c r="V10" i="3"/>
  <c r="Y10" i="3"/>
  <c r="T9" i="3"/>
  <c r="R11" i="3"/>
  <c r="S10" i="3"/>
  <c r="S17" i="3" l="1"/>
  <c r="T17" i="3" s="1"/>
  <c r="R18" i="3"/>
  <c r="Y18" i="3" s="1"/>
  <c r="V17" i="3"/>
  <c r="Y26" i="3"/>
  <c r="V34" i="3"/>
  <c r="V26" i="3"/>
  <c r="S34" i="3"/>
  <c r="T34" i="3" s="1"/>
  <c r="R35" i="3"/>
  <c r="Y35" i="3" s="1"/>
  <c r="R27" i="3"/>
  <c r="V27" i="3" s="1"/>
  <c r="V11" i="3"/>
  <c r="Y11" i="3"/>
  <c r="T10" i="3"/>
  <c r="S11" i="3"/>
  <c r="R12" i="3"/>
  <c r="R19" i="3" l="1"/>
  <c r="R20" i="3" s="1"/>
  <c r="R21" i="3" s="1"/>
  <c r="V18" i="3"/>
  <c r="S18" i="3"/>
  <c r="T18" i="3" s="1"/>
  <c r="Y27" i="3"/>
  <c r="S27" i="3"/>
  <c r="T27" i="3" s="1"/>
  <c r="R28" i="3"/>
  <c r="S28" i="3" s="1"/>
  <c r="T28" i="3" s="1"/>
  <c r="R36" i="3"/>
  <c r="S36" i="3" s="1"/>
  <c r="T36" i="3" s="1"/>
  <c r="V35" i="3"/>
  <c r="S35" i="3"/>
  <c r="T35" i="3" s="1"/>
  <c r="V12" i="3"/>
  <c r="Y12" i="3"/>
  <c r="T11" i="3"/>
  <c r="R13" i="3"/>
  <c r="S12" i="3"/>
  <c r="V19" i="3" l="1"/>
  <c r="S19" i="3"/>
  <c r="T19" i="3" s="1"/>
  <c r="Y19" i="3"/>
  <c r="V28" i="3"/>
  <c r="R37" i="3"/>
  <c r="V37" i="3" s="1"/>
  <c r="R29" i="3"/>
  <c r="S29" i="3" s="1"/>
  <c r="T29" i="3" s="1"/>
  <c r="Y28" i="3"/>
  <c r="V36" i="3"/>
  <c r="Y36" i="3"/>
  <c r="V21" i="3"/>
  <c r="Y21" i="3"/>
  <c r="V20" i="3"/>
  <c r="Y20" i="3"/>
  <c r="V13" i="3"/>
  <c r="Y13" i="3"/>
  <c r="S20" i="3"/>
  <c r="T20" i="3" s="1"/>
  <c r="S21" i="3"/>
  <c r="T21" i="3" s="1"/>
  <c r="R22" i="3"/>
  <c r="T12" i="3"/>
  <c r="R14" i="3"/>
  <c r="S13" i="3"/>
  <c r="R38" i="3" l="1"/>
  <c r="V38" i="3" s="1"/>
  <c r="S37" i="3"/>
  <c r="T37" i="3" s="1"/>
  <c r="Y37" i="3"/>
  <c r="Y29" i="3"/>
  <c r="R30" i="3"/>
  <c r="R31" i="3" s="1"/>
  <c r="Y31" i="3" s="1"/>
  <c r="V29" i="3"/>
  <c r="Y38" i="3"/>
  <c r="V14" i="3"/>
  <c r="Y14" i="3"/>
  <c r="V22" i="3"/>
  <c r="Y22" i="3"/>
  <c r="S22" i="3"/>
  <c r="T22" i="3" s="1"/>
  <c r="R23" i="3"/>
  <c r="T13" i="3"/>
  <c r="R15" i="3"/>
  <c r="Y15" i="3" s="1"/>
  <c r="S14" i="3"/>
  <c r="V31" i="3" l="1"/>
  <c r="S38" i="3"/>
  <c r="T38" i="3" s="1"/>
  <c r="R39" i="3"/>
  <c r="S39" i="3" s="1"/>
  <c r="T39" i="3" s="1"/>
  <c r="Y30" i="3"/>
  <c r="S31" i="3"/>
  <c r="T31" i="3" s="1"/>
  <c r="V30" i="3"/>
  <c r="S30" i="3"/>
  <c r="T30" i="3" s="1"/>
  <c r="S23" i="3"/>
  <c r="T23" i="3" s="1"/>
  <c r="Y23" i="3"/>
  <c r="V23" i="3"/>
  <c r="S15" i="3"/>
  <c r="T15" i="3" s="1"/>
  <c r="V15" i="3"/>
  <c r="T14" i="3"/>
  <c r="V39" i="3" l="1"/>
  <c r="Y39" i="3"/>
</calcChain>
</file>

<file path=xl/sharedStrings.xml><?xml version="1.0" encoding="utf-8"?>
<sst xmlns="http://schemas.openxmlformats.org/spreadsheetml/2006/main" count="106" uniqueCount="78">
  <si>
    <t>Period</t>
  </si>
  <si>
    <t>BW/N</t>
  </si>
  <si>
    <t>N</t>
  </si>
  <si>
    <t>BW</t>
  </si>
  <si>
    <t>m</t>
  </si>
  <si>
    <t>fc</t>
  </si>
  <si>
    <t>V_res</t>
  </si>
  <si>
    <t>Frequencies</t>
  </si>
  <si>
    <t>Integration Samples</t>
  </si>
  <si>
    <t>Guard Samples</t>
  </si>
  <si>
    <t>Symbol Time</t>
  </si>
  <si>
    <t>S/P</t>
  </si>
  <si>
    <t>P/F</t>
  </si>
  <si>
    <t>Pulse/Frame</t>
  </si>
  <si>
    <t>Symbols/Pulse</t>
  </si>
  <si>
    <t>Frame time</t>
  </si>
  <si>
    <t>PRF</t>
  </si>
  <si>
    <t>Runtime</t>
  </si>
  <si>
    <t>V_max</t>
  </si>
  <si>
    <t>Pulses</t>
  </si>
  <si>
    <t>Rmax (m)</t>
  </si>
  <si>
    <t>Sampling rate</t>
  </si>
  <si>
    <t>BW reduction</t>
  </si>
  <si>
    <t>Usable BW</t>
  </si>
  <si>
    <t>Range resolution</t>
  </si>
  <si>
    <t>Fund Frequency</t>
  </si>
  <si>
    <t>meters</t>
  </si>
  <si>
    <t>Allowed N</t>
  </si>
  <si>
    <t>tb/N</t>
  </si>
  <si>
    <t>Doppler resolution</t>
  </si>
  <si>
    <t>1/T</t>
  </si>
  <si>
    <t>Delay resolution</t>
  </si>
  <si>
    <t>Requirements</t>
  </si>
  <si>
    <t>Range Resolution</t>
  </si>
  <si>
    <t>Velocity Resolution</t>
  </si>
  <si>
    <t>m/s</t>
  </si>
  <si>
    <t>Vmax</t>
  </si>
  <si>
    <t>less</t>
  </si>
  <si>
    <t>at least</t>
  </si>
  <si>
    <t>Symbols</t>
  </si>
  <si>
    <t>Carriers</t>
  </si>
  <si>
    <t>M</t>
  </si>
  <si>
    <t>symbols</t>
  </si>
  <si>
    <t>modulated chips</t>
  </si>
  <si>
    <t>T</t>
  </si>
  <si>
    <t>Pulse length</t>
  </si>
  <si>
    <t>(formula)</t>
  </si>
  <si>
    <t>tb</t>
  </si>
  <si>
    <t>bit duration</t>
  </si>
  <si>
    <t xml:space="preserve">B </t>
  </si>
  <si>
    <t>Bandwidth</t>
  </si>
  <si>
    <t>N/tb</t>
  </si>
  <si>
    <t>MT</t>
  </si>
  <si>
    <t>Descriptors</t>
  </si>
  <si>
    <t>Condition</t>
  </si>
  <si>
    <t>Comments</t>
  </si>
  <si>
    <t>Doppler resolution in reciprical of time-bandwidth product</t>
  </si>
  <si>
    <t>Delay resolution is reciprical of time-bandwidth multiplied by pulse length</t>
  </si>
  <si>
    <t>Rmax</t>
  </si>
  <si>
    <t>Rmax defines T</t>
  </si>
  <si>
    <t>T/(MN)</t>
  </si>
  <si>
    <t>MN</t>
  </si>
  <si>
    <t>f_samp</t>
  </si>
  <si>
    <t>T_int</t>
  </si>
  <si>
    <t>Hz</t>
  </si>
  <si>
    <t>S/s</t>
  </si>
  <si>
    <t>Siganl Calculation</t>
  </si>
  <si>
    <t>Resulting Performance</t>
  </si>
  <si>
    <t>Structural Parameters</t>
  </si>
  <si>
    <t>pulses</t>
  </si>
  <si>
    <t>Total Length</t>
  </si>
  <si>
    <t>Range_res</t>
  </si>
  <si>
    <t>?</t>
  </si>
  <si>
    <t>f0</t>
  </si>
  <si>
    <t>MISC</t>
  </si>
  <si>
    <t>runtime</t>
  </si>
  <si>
    <t>s</t>
  </si>
  <si>
    <t>check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</si>
</sst>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0" fontId="1" fillId="0" borderId="7" xfId="0" applyFont="1" applyBorder="1"/>
    <xf numFmtId="0" fontId="0" fillId="0" borderId="0" xfId="0" applyNumberFormat="1"/>
    <xf numFmtId="0" fontId="0" fillId="0" borderId="2" xfId="0" applyBorder="1"/>
    <xf numFmtId="164" fontId="0" fillId="0" borderId="0" xfId="0" applyNumberFormat="1"/>
    <xf numFmtId="1" fontId="0" fillId="0" borderId="0" xfId="0" applyNumberFormat="1"/>
    <xf numFmtId="11" fontId="0" fillId="0" borderId="7" xfId="0" applyNumberFormat="1" applyBorder="1"/>
    <xf numFmtId="0" fontId="2" fillId="2" borderId="3" xfId="1" applyBorder="1"/>
    <xf numFmtId="11" fontId="2" fillId="2" borderId="4" xfId="1" applyNumberFormat="1" applyBorder="1"/>
    <xf numFmtId="0" fontId="2" fillId="2" borderId="0" xfId="1"/>
    <xf numFmtId="0" fontId="2" fillId="2" borderId="0" xfId="1" applyNumberFormat="1"/>
    <xf numFmtId="1" fontId="2" fillId="2" borderId="0" xfId="1" applyNumberFormat="1"/>
    <xf numFmtId="164" fontId="2" fillId="2" borderId="0" xfId="1" applyNumberFormat="1"/>
    <xf numFmtId="2" fontId="2" fillId="2" borderId="0" xfId="1" applyNumberFormat="1"/>
    <xf numFmtId="11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2" fontId="0" fillId="0" borderId="3" xfId="0" applyNumberFormat="1" applyBorder="1"/>
    <xf numFmtId="168" fontId="0" fillId="0" borderId="0" xfId="0" applyNumberFormat="1"/>
    <xf numFmtId="0" fontId="3" fillId="3" borderId="0" xfId="2"/>
    <xf numFmtId="168" fontId="3" fillId="3" borderId="0" xfId="2" applyNumberFormat="1"/>
    <xf numFmtId="11" fontId="2" fillId="2" borderId="0" xfId="1" applyNumberFormat="1"/>
    <xf numFmtId="168" fontId="2" fillId="2" borderId="0" xfId="1" applyNumberFormat="1"/>
    <xf numFmtId="1" fontId="3" fillId="3" borderId="0" xfId="2" applyNumberFormat="1"/>
    <xf numFmtId="11" fontId="3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B4CA-F404-4715-AE12-78F41E73554C}">
  <dimension ref="B1:Y39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4.7109375" customWidth="1"/>
    <col min="2" max="2" width="16.85546875" customWidth="1"/>
    <col min="3" max="3" width="9.42578125" customWidth="1"/>
    <col min="5" max="5" width="11" customWidth="1"/>
    <col min="6" max="6" width="21.42578125" customWidth="1"/>
    <col min="7" max="7" width="17" customWidth="1"/>
    <col min="8" max="8" width="10.140625" customWidth="1"/>
    <col min="9" max="9" width="12.5703125" customWidth="1"/>
    <col min="18" max="18" width="11.28515625" style="8" customWidth="1"/>
    <col min="25" max="25" width="12.140625" customWidth="1"/>
  </cols>
  <sheetData>
    <row r="1" spans="2:25" x14ac:dyDescent="0.25">
      <c r="B1" s="7" t="s">
        <v>25</v>
      </c>
      <c r="C1" s="12">
        <v>61440000</v>
      </c>
      <c r="F1" t="s">
        <v>8</v>
      </c>
      <c r="G1" t="s">
        <v>9</v>
      </c>
      <c r="H1" t="s">
        <v>10</v>
      </c>
      <c r="J1" t="s">
        <v>1</v>
      </c>
      <c r="L1">
        <v>1</v>
      </c>
      <c r="M1" s="2" t="s">
        <v>2</v>
      </c>
      <c r="N1" s="9" t="s">
        <v>3</v>
      </c>
      <c r="P1" t="s">
        <v>11</v>
      </c>
      <c r="Q1" t="s">
        <v>12</v>
      </c>
      <c r="R1" s="8" t="s">
        <v>15</v>
      </c>
      <c r="S1" t="s">
        <v>16</v>
      </c>
      <c r="T1" t="s">
        <v>19</v>
      </c>
      <c r="V1" t="s">
        <v>18</v>
      </c>
      <c r="W1" t="s">
        <v>6</v>
      </c>
      <c r="Y1" t="s">
        <v>20</v>
      </c>
    </row>
    <row r="2" spans="2:25" x14ac:dyDescent="0.25">
      <c r="B2" t="s">
        <v>0</v>
      </c>
      <c r="C2" s="1">
        <f>1/C1</f>
        <v>1.6276041666666667E-8</v>
      </c>
      <c r="E2">
        <v>1</v>
      </c>
      <c r="F2">
        <v>1024</v>
      </c>
      <c r="G2">
        <v>252</v>
      </c>
      <c r="H2">
        <f>SUM(F2:G2)</f>
        <v>1276</v>
      </c>
      <c r="J2" s="1">
        <f>1/(F2*C$2)</f>
        <v>60000</v>
      </c>
      <c r="M2" s="13">
        <v>6</v>
      </c>
      <c r="N2" s="14">
        <f t="shared" ref="N2:N7" si="0">$J$2*M2</f>
        <v>360000</v>
      </c>
      <c r="O2" s="15"/>
      <c r="P2" s="15">
        <f>C$5</f>
        <v>2</v>
      </c>
      <c r="Q2" s="15">
        <f>C$6</f>
        <v>5</v>
      </c>
      <c r="R2" s="16">
        <f>P2*Q2*H$2*C$2</f>
        <v>2.0768229166666667E-4</v>
      </c>
      <c r="S2" s="17">
        <f>1/R2</f>
        <v>4815.0470219435738</v>
      </c>
      <c r="T2" s="15">
        <f>ROUND(S2*C$9,0)</f>
        <v>241</v>
      </c>
      <c r="U2" s="15"/>
      <c r="V2" s="17">
        <f>300000000/(4*C$3*R2)</f>
        <v>150.47021943573668</v>
      </c>
      <c r="W2" s="18">
        <f>300000000/(2*C$9*C$3)</f>
        <v>1.25</v>
      </c>
      <c r="X2" s="15"/>
      <c r="Y2" s="19">
        <f>R2*300000000/2</f>
        <v>31152.34375</v>
      </c>
    </row>
    <row r="3" spans="2:25" x14ac:dyDescent="0.25">
      <c r="B3" t="s">
        <v>5</v>
      </c>
      <c r="C3" s="1">
        <v>2400000000</v>
      </c>
      <c r="E3">
        <v>2</v>
      </c>
      <c r="F3">
        <f>2*F2</f>
        <v>2048</v>
      </c>
      <c r="G3">
        <f>2*G2</f>
        <v>504</v>
      </c>
      <c r="H3">
        <f t="shared" ref="H3:H5" si="1">SUM(F3:G3)</f>
        <v>2552</v>
      </c>
      <c r="J3" s="1">
        <f>1/(F3*C$2)</f>
        <v>30000</v>
      </c>
      <c r="M3" s="3">
        <v>10</v>
      </c>
      <c r="N3" s="4">
        <f t="shared" si="0"/>
        <v>600000</v>
      </c>
      <c r="P3">
        <f t="shared" ref="P3:P39" si="2">C$5</f>
        <v>2</v>
      </c>
      <c r="Q3">
        <f t="shared" ref="Q3:Q39" si="3">C$6</f>
        <v>5</v>
      </c>
      <c r="R3" s="8">
        <f t="shared" ref="R3:R7" si="4">P3*Q3*H$2*C$2</f>
        <v>2.0768229166666667E-4</v>
      </c>
      <c r="S3" s="11">
        <f t="shared" ref="S3:S39" si="5">1/R3</f>
        <v>4815.0470219435738</v>
      </c>
      <c r="T3">
        <f t="shared" ref="T3:T38" si="6">ROUND(S3*C$9,0)</f>
        <v>241</v>
      </c>
      <c r="V3" s="11">
        <f t="shared" ref="V3:V39" si="7">300000000/(4*C$3*R3)</f>
        <v>150.47021943573668</v>
      </c>
      <c r="W3" s="10">
        <f t="shared" ref="W3:W39" si="8">300000000/(2*C$9*C$3)</f>
        <v>1.25</v>
      </c>
      <c r="Y3">
        <f t="shared" ref="Y3:Y38" si="9">R3*300000000/2</f>
        <v>31152.34375</v>
      </c>
    </row>
    <row r="4" spans="2:25" x14ac:dyDescent="0.25">
      <c r="E4">
        <v>3</v>
      </c>
      <c r="F4">
        <f>5*F2</f>
        <v>5120</v>
      </c>
      <c r="G4">
        <f>5*G2</f>
        <v>1260</v>
      </c>
      <c r="H4">
        <f t="shared" si="1"/>
        <v>6380</v>
      </c>
      <c r="J4" s="1">
        <f>1/(F4*C$2)</f>
        <v>11999.999999999998</v>
      </c>
      <c r="M4" s="3">
        <v>50</v>
      </c>
      <c r="N4" s="4">
        <f t="shared" si="0"/>
        <v>3000000</v>
      </c>
      <c r="P4">
        <f t="shared" si="2"/>
        <v>2</v>
      </c>
      <c r="Q4">
        <f t="shared" si="3"/>
        <v>5</v>
      </c>
      <c r="R4" s="8">
        <f t="shared" si="4"/>
        <v>2.0768229166666667E-4</v>
      </c>
      <c r="S4" s="11">
        <f>1/R4</f>
        <v>4815.0470219435738</v>
      </c>
      <c r="T4">
        <f t="shared" si="6"/>
        <v>241</v>
      </c>
      <c r="V4" s="11">
        <f t="shared" si="7"/>
        <v>150.47021943573668</v>
      </c>
      <c r="W4" s="10">
        <f t="shared" si="8"/>
        <v>1.25</v>
      </c>
      <c r="Y4">
        <f t="shared" si="9"/>
        <v>31152.34375</v>
      </c>
    </row>
    <row r="5" spans="2:25" x14ac:dyDescent="0.25">
      <c r="B5" t="s">
        <v>14</v>
      </c>
      <c r="C5">
        <v>2</v>
      </c>
      <c r="E5">
        <v>4</v>
      </c>
      <c r="F5">
        <f>10*F2</f>
        <v>10240</v>
      </c>
      <c r="G5">
        <f>10*G2</f>
        <v>2520</v>
      </c>
      <c r="H5">
        <f t="shared" si="1"/>
        <v>12760</v>
      </c>
      <c r="J5" s="1">
        <f>1/(F5*C$2)</f>
        <v>5999.9999999999991</v>
      </c>
      <c r="M5" s="3">
        <v>100</v>
      </c>
      <c r="N5" s="4">
        <f t="shared" si="0"/>
        <v>6000000</v>
      </c>
      <c r="P5">
        <f t="shared" si="2"/>
        <v>2</v>
      </c>
      <c r="Q5">
        <f t="shared" si="3"/>
        <v>5</v>
      </c>
      <c r="R5" s="8">
        <f t="shared" si="4"/>
        <v>2.0768229166666667E-4</v>
      </c>
      <c r="S5" s="11">
        <f t="shared" si="5"/>
        <v>4815.0470219435738</v>
      </c>
      <c r="T5">
        <f t="shared" si="6"/>
        <v>241</v>
      </c>
      <c r="V5" s="11">
        <f t="shared" si="7"/>
        <v>150.47021943573668</v>
      </c>
      <c r="W5" s="10">
        <f t="shared" si="8"/>
        <v>1.25</v>
      </c>
      <c r="Y5">
        <f t="shared" si="9"/>
        <v>31152.34375</v>
      </c>
    </row>
    <row r="6" spans="2:25" x14ac:dyDescent="0.25">
      <c r="B6" t="s">
        <v>13</v>
      </c>
      <c r="C6">
        <v>5</v>
      </c>
      <c r="M6" s="3">
        <v>200</v>
      </c>
      <c r="N6" s="4">
        <f t="shared" si="0"/>
        <v>12000000</v>
      </c>
      <c r="P6">
        <f t="shared" si="2"/>
        <v>2</v>
      </c>
      <c r="Q6">
        <f t="shared" si="3"/>
        <v>5</v>
      </c>
      <c r="R6" s="8">
        <f t="shared" si="4"/>
        <v>2.0768229166666667E-4</v>
      </c>
      <c r="S6" s="11">
        <f t="shared" si="5"/>
        <v>4815.0470219435738</v>
      </c>
      <c r="T6">
        <f t="shared" si="6"/>
        <v>241</v>
      </c>
      <c r="V6" s="11">
        <f t="shared" si="7"/>
        <v>150.47021943573668</v>
      </c>
      <c r="W6" s="10">
        <f t="shared" si="8"/>
        <v>1.25</v>
      </c>
      <c r="Y6">
        <f t="shared" si="9"/>
        <v>31152.34375</v>
      </c>
    </row>
    <row r="7" spans="2:25" x14ac:dyDescent="0.25">
      <c r="M7" s="5">
        <v>500</v>
      </c>
      <c r="N7" s="6">
        <f t="shared" si="0"/>
        <v>30000000</v>
      </c>
      <c r="P7">
        <f t="shared" si="2"/>
        <v>2</v>
      </c>
      <c r="Q7">
        <f t="shared" si="3"/>
        <v>5</v>
      </c>
      <c r="R7" s="8">
        <f t="shared" si="4"/>
        <v>2.0768229166666667E-4</v>
      </c>
      <c r="S7" s="11">
        <f t="shared" si="5"/>
        <v>4815.0470219435738</v>
      </c>
      <c r="T7">
        <f t="shared" si="6"/>
        <v>241</v>
      </c>
      <c r="V7" s="11">
        <f t="shared" si="7"/>
        <v>150.47021943573668</v>
      </c>
      <c r="W7" s="10">
        <f t="shared" si="8"/>
        <v>1.25</v>
      </c>
      <c r="Y7">
        <f t="shared" si="9"/>
        <v>31152.34375</v>
      </c>
    </row>
    <row r="8" spans="2:25" x14ac:dyDescent="0.25">
      <c r="S8" s="11"/>
      <c r="V8" s="11"/>
      <c r="W8" s="10"/>
    </row>
    <row r="9" spans="2:25" x14ac:dyDescent="0.25">
      <c r="B9" t="s">
        <v>17</v>
      </c>
      <c r="C9">
        <v>0.05</v>
      </c>
      <c r="L9">
        <v>2</v>
      </c>
      <c r="M9" s="2" t="s">
        <v>2</v>
      </c>
      <c r="N9" s="9" t="s">
        <v>3</v>
      </c>
      <c r="P9">
        <f t="shared" si="2"/>
        <v>2</v>
      </c>
      <c r="Q9">
        <f t="shared" si="3"/>
        <v>5</v>
      </c>
      <c r="R9" s="8">
        <f>P9*Q9*H3*C$2</f>
        <v>4.1536458333333334E-4</v>
      </c>
      <c r="S9" s="11">
        <f t="shared" si="5"/>
        <v>2407.5235109717869</v>
      </c>
      <c r="T9">
        <f t="shared" si="6"/>
        <v>120</v>
      </c>
      <c r="V9" s="11">
        <f t="shared" si="7"/>
        <v>75.23510971786834</v>
      </c>
      <c r="W9" s="10">
        <f t="shared" si="8"/>
        <v>1.25</v>
      </c>
      <c r="Y9">
        <f t="shared" si="9"/>
        <v>62304.6875</v>
      </c>
    </row>
    <row r="10" spans="2:25" x14ac:dyDescent="0.25">
      <c r="M10" s="3">
        <f>M2</f>
        <v>6</v>
      </c>
      <c r="N10" s="4">
        <f t="shared" ref="N10:N15" si="10">$J$2*M10</f>
        <v>360000</v>
      </c>
      <c r="P10">
        <f t="shared" si="2"/>
        <v>2</v>
      </c>
      <c r="Q10">
        <f t="shared" si="3"/>
        <v>5</v>
      </c>
      <c r="R10" s="8">
        <f>R9</f>
        <v>4.1536458333333334E-4</v>
      </c>
      <c r="S10" s="11">
        <f t="shared" si="5"/>
        <v>2407.5235109717869</v>
      </c>
      <c r="T10">
        <f t="shared" si="6"/>
        <v>120</v>
      </c>
      <c r="V10" s="11">
        <f t="shared" si="7"/>
        <v>75.23510971786834</v>
      </c>
      <c r="W10" s="10">
        <f t="shared" si="8"/>
        <v>1.25</v>
      </c>
      <c r="Y10">
        <f t="shared" si="9"/>
        <v>62304.6875</v>
      </c>
    </row>
    <row r="11" spans="2:25" x14ac:dyDescent="0.25">
      <c r="M11" s="3">
        <f t="shared" ref="M11:M15" si="11">M3</f>
        <v>10</v>
      </c>
      <c r="N11" s="4">
        <f t="shared" si="10"/>
        <v>600000</v>
      </c>
      <c r="P11">
        <f t="shared" si="2"/>
        <v>2</v>
      </c>
      <c r="Q11">
        <f t="shared" si="3"/>
        <v>5</v>
      </c>
      <c r="R11" s="8">
        <f t="shared" ref="R11:R15" si="12">R10</f>
        <v>4.1536458333333334E-4</v>
      </c>
      <c r="S11" s="11">
        <f t="shared" si="5"/>
        <v>2407.5235109717869</v>
      </c>
      <c r="T11">
        <f t="shared" si="6"/>
        <v>120</v>
      </c>
      <c r="V11" s="11">
        <f t="shared" si="7"/>
        <v>75.23510971786834</v>
      </c>
      <c r="W11" s="10">
        <f t="shared" si="8"/>
        <v>1.25</v>
      </c>
      <c r="Y11">
        <f t="shared" si="9"/>
        <v>62304.6875</v>
      </c>
    </row>
    <row r="12" spans="2:25" x14ac:dyDescent="0.25">
      <c r="M12" s="3">
        <f t="shared" si="11"/>
        <v>50</v>
      </c>
      <c r="N12" s="4">
        <f t="shared" si="10"/>
        <v>3000000</v>
      </c>
      <c r="P12">
        <f t="shared" si="2"/>
        <v>2</v>
      </c>
      <c r="Q12">
        <f t="shared" si="3"/>
        <v>5</v>
      </c>
      <c r="R12" s="8">
        <f t="shared" si="12"/>
        <v>4.1536458333333334E-4</v>
      </c>
      <c r="S12" s="11">
        <f t="shared" si="5"/>
        <v>2407.5235109717869</v>
      </c>
      <c r="T12">
        <f t="shared" si="6"/>
        <v>120</v>
      </c>
      <c r="V12" s="11">
        <f t="shared" si="7"/>
        <v>75.23510971786834</v>
      </c>
      <c r="W12" s="10">
        <f t="shared" si="8"/>
        <v>1.25</v>
      </c>
      <c r="Y12">
        <f t="shared" si="9"/>
        <v>62304.6875</v>
      </c>
    </row>
    <row r="13" spans="2:25" x14ac:dyDescent="0.25">
      <c r="M13" s="3">
        <f t="shared" si="11"/>
        <v>100</v>
      </c>
      <c r="N13" s="4">
        <f t="shared" si="10"/>
        <v>6000000</v>
      </c>
      <c r="P13">
        <f t="shared" si="2"/>
        <v>2</v>
      </c>
      <c r="Q13">
        <f t="shared" si="3"/>
        <v>5</v>
      </c>
      <c r="R13" s="8">
        <f t="shared" si="12"/>
        <v>4.1536458333333334E-4</v>
      </c>
      <c r="S13" s="11">
        <f t="shared" si="5"/>
        <v>2407.5235109717869</v>
      </c>
      <c r="T13">
        <f t="shared" si="6"/>
        <v>120</v>
      </c>
      <c r="V13" s="11">
        <f t="shared" si="7"/>
        <v>75.23510971786834</v>
      </c>
      <c r="W13" s="10">
        <f t="shared" si="8"/>
        <v>1.25</v>
      </c>
      <c r="Y13">
        <f t="shared" si="9"/>
        <v>62304.6875</v>
      </c>
    </row>
    <row r="14" spans="2:25" x14ac:dyDescent="0.25">
      <c r="B14" t="s">
        <v>21</v>
      </c>
      <c r="C14" s="20">
        <f>C1</f>
        <v>61440000</v>
      </c>
      <c r="M14" s="3">
        <f t="shared" si="11"/>
        <v>200</v>
      </c>
      <c r="N14" s="4">
        <f t="shared" si="10"/>
        <v>12000000</v>
      </c>
      <c r="P14">
        <f t="shared" si="2"/>
        <v>2</v>
      </c>
      <c r="Q14">
        <f t="shared" si="3"/>
        <v>5</v>
      </c>
      <c r="R14" s="8">
        <f t="shared" si="12"/>
        <v>4.1536458333333334E-4</v>
      </c>
      <c r="S14" s="11">
        <f t="shared" si="5"/>
        <v>2407.5235109717869</v>
      </c>
      <c r="T14">
        <f t="shared" si="6"/>
        <v>120</v>
      </c>
      <c r="V14" s="11">
        <f t="shared" si="7"/>
        <v>75.23510971786834</v>
      </c>
      <c r="W14" s="10">
        <f t="shared" si="8"/>
        <v>1.25</v>
      </c>
      <c r="Y14">
        <f t="shared" si="9"/>
        <v>62304.6875</v>
      </c>
    </row>
    <row r="15" spans="2:25" x14ac:dyDescent="0.25">
      <c r="B15" t="s">
        <v>3</v>
      </c>
      <c r="C15" s="1">
        <f>0.5*C14</f>
        <v>30720000</v>
      </c>
      <c r="M15" s="3">
        <f t="shared" si="11"/>
        <v>500</v>
      </c>
      <c r="N15" s="6">
        <f t="shared" si="10"/>
        <v>30000000</v>
      </c>
      <c r="P15">
        <f t="shared" si="2"/>
        <v>2</v>
      </c>
      <c r="Q15">
        <f t="shared" si="3"/>
        <v>5</v>
      </c>
      <c r="R15" s="8">
        <f t="shared" si="12"/>
        <v>4.1536458333333334E-4</v>
      </c>
      <c r="S15" s="11">
        <f t="shared" si="5"/>
        <v>2407.5235109717869</v>
      </c>
      <c r="T15">
        <f t="shared" si="6"/>
        <v>120</v>
      </c>
      <c r="V15" s="11">
        <f t="shared" si="7"/>
        <v>75.23510971786834</v>
      </c>
      <c r="W15" s="10">
        <f t="shared" si="8"/>
        <v>1.25</v>
      </c>
      <c r="Y15">
        <f t="shared" si="9"/>
        <v>62304.6875</v>
      </c>
    </row>
    <row r="16" spans="2:25" x14ac:dyDescent="0.25">
      <c r="S16" s="11"/>
      <c r="V16" s="11"/>
      <c r="W16" s="10"/>
    </row>
    <row r="17" spans="2:25" x14ac:dyDescent="0.25">
      <c r="B17" t="s">
        <v>22</v>
      </c>
      <c r="C17">
        <v>0.5</v>
      </c>
      <c r="L17">
        <v>3</v>
      </c>
      <c r="M17" s="2" t="s">
        <v>2</v>
      </c>
      <c r="N17" s="9" t="s">
        <v>3</v>
      </c>
      <c r="P17">
        <f t="shared" si="2"/>
        <v>2</v>
      </c>
      <c r="Q17">
        <f t="shared" si="3"/>
        <v>5</v>
      </c>
      <c r="R17" s="8">
        <f>P17*Q17*H4*C$2</f>
        <v>1.0384114583333335E-3</v>
      </c>
      <c r="S17" s="11">
        <f t="shared" si="5"/>
        <v>963.00940438871464</v>
      </c>
      <c r="T17">
        <f t="shared" si="6"/>
        <v>48</v>
      </c>
      <c r="V17" s="11">
        <f t="shared" si="7"/>
        <v>30.094043887147329</v>
      </c>
      <c r="W17" s="10">
        <f t="shared" si="8"/>
        <v>1.25</v>
      </c>
      <c r="Y17">
        <f t="shared" si="9"/>
        <v>155761.71875000003</v>
      </c>
    </row>
    <row r="18" spans="2:25" x14ac:dyDescent="0.25">
      <c r="M18" s="3">
        <f>M10</f>
        <v>6</v>
      </c>
      <c r="N18" s="4">
        <f t="shared" ref="N18:N23" si="13">$J$2*M18</f>
        <v>360000</v>
      </c>
      <c r="P18">
        <f t="shared" si="2"/>
        <v>2</v>
      </c>
      <c r="Q18">
        <f t="shared" si="3"/>
        <v>5</v>
      </c>
      <c r="R18" s="8">
        <f>R17</f>
        <v>1.0384114583333335E-3</v>
      </c>
      <c r="S18" s="11">
        <f t="shared" si="5"/>
        <v>963.00940438871464</v>
      </c>
      <c r="T18">
        <f t="shared" si="6"/>
        <v>48</v>
      </c>
      <c r="V18" s="11">
        <f t="shared" si="7"/>
        <v>30.094043887147329</v>
      </c>
      <c r="W18" s="10">
        <f t="shared" si="8"/>
        <v>1.25</v>
      </c>
      <c r="Y18">
        <f t="shared" si="9"/>
        <v>155761.71875000003</v>
      </c>
    </row>
    <row r="19" spans="2:25" x14ac:dyDescent="0.25">
      <c r="B19" t="s">
        <v>23</v>
      </c>
      <c r="C19" s="1">
        <f>C17*C15</f>
        <v>15360000</v>
      </c>
      <c r="I19" t="s">
        <v>27</v>
      </c>
      <c r="J19" s="1">
        <f>C19/J2</f>
        <v>256</v>
      </c>
      <c r="M19" s="3">
        <f t="shared" ref="M19:M23" si="14">M11</f>
        <v>10</v>
      </c>
      <c r="N19" s="4">
        <f t="shared" si="13"/>
        <v>600000</v>
      </c>
      <c r="P19">
        <f t="shared" si="2"/>
        <v>2</v>
      </c>
      <c r="Q19">
        <f t="shared" si="3"/>
        <v>5</v>
      </c>
      <c r="R19" s="8">
        <f t="shared" ref="R19:R23" si="15">R18</f>
        <v>1.0384114583333335E-3</v>
      </c>
      <c r="S19" s="11">
        <f t="shared" si="5"/>
        <v>963.00940438871464</v>
      </c>
      <c r="T19">
        <f t="shared" si="6"/>
        <v>48</v>
      </c>
      <c r="V19" s="11">
        <f t="shared" si="7"/>
        <v>30.094043887147329</v>
      </c>
      <c r="W19" s="10">
        <f t="shared" si="8"/>
        <v>1.25</v>
      </c>
      <c r="Y19">
        <f t="shared" si="9"/>
        <v>155761.71875000003</v>
      </c>
    </row>
    <row r="20" spans="2:25" x14ac:dyDescent="0.25">
      <c r="B20" t="s">
        <v>24</v>
      </c>
      <c r="C20" s="8">
        <f>300000000/(2*C19)</f>
        <v>9.765625</v>
      </c>
      <c r="D20" t="s">
        <v>26</v>
      </c>
      <c r="M20" s="3">
        <f t="shared" si="14"/>
        <v>50</v>
      </c>
      <c r="N20" s="4">
        <f t="shared" si="13"/>
        <v>3000000</v>
      </c>
      <c r="P20">
        <f t="shared" si="2"/>
        <v>2</v>
      </c>
      <c r="Q20">
        <f t="shared" si="3"/>
        <v>5</v>
      </c>
      <c r="R20" s="8">
        <f t="shared" si="15"/>
        <v>1.0384114583333335E-3</v>
      </c>
      <c r="S20" s="11">
        <f t="shared" si="5"/>
        <v>963.00940438871464</v>
      </c>
      <c r="T20">
        <f t="shared" si="6"/>
        <v>48</v>
      </c>
      <c r="V20" s="11">
        <f t="shared" si="7"/>
        <v>30.094043887147329</v>
      </c>
      <c r="W20" s="10">
        <f t="shared" si="8"/>
        <v>1.25</v>
      </c>
      <c r="Y20">
        <f t="shared" si="9"/>
        <v>155761.71875000003</v>
      </c>
    </row>
    <row r="21" spans="2:25" x14ac:dyDescent="0.25">
      <c r="M21" s="3">
        <f t="shared" si="14"/>
        <v>100</v>
      </c>
      <c r="N21" s="4">
        <f t="shared" si="13"/>
        <v>6000000</v>
      </c>
      <c r="P21">
        <f t="shared" si="2"/>
        <v>2</v>
      </c>
      <c r="Q21">
        <f t="shared" si="3"/>
        <v>5</v>
      </c>
      <c r="R21" s="8">
        <f t="shared" si="15"/>
        <v>1.0384114583333335E-3</v>
      </c>
      <c r="S21" s="11">
        <f t="shared" si="5"/>
        <v>963.00940438871464</v>
      </c>
      <c r="T21">
        <f t="shared" si="6"/>
        <v>48</v>
      </c>
      <c r="V21" s="11">
        <f t="shared" si="7"/>
        <v>30.094043887147329</v>
      </c>
      <c r="W21" s="10">
        <f t="shared" si="8"/>
        <v>1.25</v>
      </c>
      <c r="Y21">
        <f t="shared" si="9"/>
        <v>155761.71875000003</v>
      </c>
    </row>
    <row r="22" spans="2:25" x14ac:dyDescent="0.25">
      <c r="M22" s="3">
        <f t="shared" si="14"/>
        <v>200</v>
      </c>
      <c r="N22" s="4">
        <f t="shared" si="13"/>
        <v>12000000</v>
      </c>
      <c r="P22">
        <f t="shared" si="2"/>
        <v>2</v>
      </c>
      <c r="Q22">
        <f t="shared" si="3"/>
        <v>5</v>
      </c>
      <c r="R22" s="8">
        <f t="shared" si="15"/>
        <v>1.0384114583333335E-3</v>
      </c>
      <c r="S22" s="11">
        <f t="shared" si="5"/>
        <v>963.00940438871464</v>
      </c>
      <c r="T22">
        <f t="shared" si="6"/>
        <v>48</v>
      </c>
      <c r="V22" s="11">
        <f t="shared" si="7"/>
        <v>30.094043887147329</v>
      </c>
      <c r="W22" s="10">
        <f t="shared" si="8"/>
        <v>1.25</v>
      </c>
      <c r="Y22">
        <f t="shared" si="9"/>
        <v>155761.71875000003</v>
      </c>
    </row>
    <row r="23" spans="2:25" x14ac:dyDescent="0.25">
      <c r="M23" s="3">
        <f t="shared" si="14"/>
        <v>500</v>
      </c>
      <c r="N23" s="6">
        <f t="shared" si="13"/>
        <v>30000000</v>
      </c>
      <c r="P23">
        <f t="shared" si="2"/>
        <v>2</v>
      </c>
      <c r="Q23">
        <f t="shared" si="3"/>
        <v>5</v>
      </c>
      <c r="R23" s="8">
        <f t="shared" si="15"/>
        <v>1.0384114583333335E-3</v>
      </c>
      <c r="S23" s="11">
        <f t="shared" si="5"/>
        <v>963.00940438871464</v>
      </c>
      <c r="T23">
        <f t="shared" si="6"/>
        <v>48</v>
      </c>
      <c r="V23" s="11">
        <f t="shared" si="7"/>
        <v>30.094043887147329</v>
      </c>
      <c r="W23" s="10">
        <f t="shared" si="8"/>
        <v>1.25</v>
      </c>
      <c r="Y23">
        <f t="shared" si="9"/>
        <v>155761.71875000003</v>
      </c>
    </row>
    <row r="24" spans="2:25" x14ac:dyDescent="0.25">
      <c r="S24" s="11"/>
      <c r="V24" s="11"/>
      <c r="W24" s="10"/>
    </row>
    <row r="25" spans="2:25" x14ac:dyDescent="0.25">
      <c r="L25">
        <v>4</v>
      </c>
      <c r="M25" s="2" t="s">
        <v>2</v>
      </c>
      <c r="N25" s="9" t="s">
        <v>3</v>
      </c>
      <c r="P25">
        <f t="shared" si="2"/>
        <v>2</v>
      </c>
      <c r="Q25">
        <f t="shared" si="3"/>
        <v>5</v>
      </c>
      <c r="R25" s="8">
        <f>P25*Q25*H4*C$2</f>
        <v>1.0384114583333335E-3</v>
      </c>
      <c r="S25" s="11">
        <f t="shared" si="5"/>
        <v>963.00940438871464</v>
      </c>
      <c r="T25">
        <f t="shared" si="6"/>
        <v>48</v>
      </c>
      <c r="V25" s="11">
        <f t="shared" si="7"/>
        <v>30.094043887147329</v>
      </c>
      <c r="W25" s="10">
        <f t="shared" si="8"/>
        <v>1.25</v>
      </c>
      <c r="Y25">
        <f t="shared" si="9"/>
        <v>155761.71875000003</v>
      </c>
    </row>
    <row r="26" spans="2:25" x14ac:dyDescent="0.25">
      <c r="M26" s="3">
        <f>M18</f>
        <v>6</v>
      </c>
      <c r="N26" s="4">
        <f t="shared" ref="N26:N31" si="16">$J$2*M26</f>
        <v>360000</v>
      </c>
      <c r="P26">
        <f t="shared" si="2"/>
        <v>2</v>
      </c>
      <c r="Q26">
        <f t="shared" si="3"/>
        <v>5</v>
      </c>
      <c r="R26" s="8">
        <f>R25</f>
        <v>1.0384114583333335E-3</v>
      </c>
      <c r="S26" s="11">
        <f t="shared" si="5"/>
        <v>963.00940438871464</v>
      </c>
      <c r="T26">
        <f t="shared" si="6"/>
        <v>48</v>
      </c>
      <c r="V26" s="11">
        <f t="shared" si="7"/>
        <v>30.094043887147329</v>
      </c>
      <c r="W26" s="10">
        <f t="shared" si="8"/>
        <v>1.25</v>
      </c>
      <c r="Y26">
        <f t="shared" si="9"/>
        <v>155761.71875000003</v>
      </c>
    </row>
    <row r="27" spans="2:25" x14ac:dyDescent="0.25">
      <c r="M27" s="3">
        <f t="shared" ref="M27:M31" si="17">M19</f>
        <v>10</v>
      </c>
      <c r="N27" s="4">
        <f t="shared" si="16"/>
        <v>600000</v>
      </c>
      <c r="P27">
        <f t="shared" si="2"/>
        <v>2</v>
      </c>
      <c r="Q27">
        <f t="shared" si="3"/>
        <v>5</v>
      </c>
      <c r="R27" s="8">
        <f t="shared" ref="R27:R31" si="18">R26</f>
        <v>1.0384114583333335E-3</v>
      </c>
      <c r="S27" s="11">
        <f t="shared" si="5"/>
        <v>963.00940438871464</v>
      </c>
      <c r="T27">
        <f t="shared" si="6"/>
        <v>48</v>
      </c>
      <c r="V27" s="11">
        <f t="shared" si="7"/>
        <v>30.094043887147329</v>
      </c>
      <c r="W27" s="10">
        <f t="shared" si="8"/>
        <v>1.25</v>
      </c>
      <c r="Y27">
        <f t="shared" si="9"/>
        <v>155761.71875000003</v>
      </c>
    </row>
    <row r="28" spans="2:25" x14ac:dyDescent="0.25">
      <c r="M28" s="3">
        <f t="shared" si="17"/>
        <v>50</v>
      </c>
      <c r="N28" s="4">
        <f t="shared" si="16"/>
        <v>3000000</v>
      </c>
      <c r="P28">
        <f t="shared" si="2"/>
        <v>2</v>
      </c>
      <c r="Q28">
        <f t="shared" si="3"/>
        <v>5</v>
      </c>
      <c r="R28" s="8">
        <f t="shared" si="18"/>
        <v>1.0384114583333335E-3</v>
      </c>
      <c r="S28" s="11">
        <f t="shared" si="5"/>
        <v>963.00940438871464</v>
      </c>
      <c r="T28">
        <f t="shared" si="6"/>
        <v>48</v>
      </c>
      <c r="V28" s="11">
        <f t="shared" si="7"/>
        <v>30.094043887147329</v>
      </c>
      <c r="W28" s="10">
        <f t="shared" si="8"/>
        <v>1.25</v>
      </c>
      <c r="Y28">
        <f t="shared" si="9"/>
        <v>155761.71875000003</v>
      </c>
    </row>
    <row r="29" spans="2:25" x14ac:dyDescent="0.25">
      <c r="M29" s="3">
        <f t="shared" si="17"/>
        <v>100</v>
      </c>
      <c r="N29" s="4">
        <f t="shared" si="16"/>
        <v>6000000</v>
      </c>
      <c r="P29">
        <f t="shared" si="2"/>
        <v>2</v>
      </c>
      <c r="Q29">
        <f t="shared" si="3"/>
        <v>5</v>
      </c>
      <c r="R29" s="8">
        <f t="shared" si="18"/>
        <v>1.0384114583333335E-3</v>
      </c>
      <c r="S29" s="11">
        <f t="shared" si="5"/>
        <v>963.00940438871464</v>
      </c>
      <c r="T29">
        <f t="shared" si="6"/>
        <v>48</v>
      </c>
      <c r="V29" s="11">
        <f t="shared" si="7"/>
        <v>30.094043887147329</v>
      </c>
      <c r="W29" s="10">
        <f t="shared" si="8"/>
        <v>1.25</v>
      </c>
      <c r="Y29">
        <f t="shared" si="9"/>
        <v>155761.71875000003</v>
      </c>
    </row>
    <row r="30" spans="2:25" x14ac:dyDescent="0.25">
      <c r="M30" s="3">
        <f t="shared" si="17"/>
        <v>200</v>
      </c>
      <c r="N30" s="4">
        <f t="shared" si="16"/>
        <v>12000000</v>
      </c>
      <c r="P30">
        <f t="shared" si="2"/>
        <v>2</v>
      </c>
      <c r="Q30">
        <f t="shared" si="3"/>
        <v>5</v>
      </c>
      <c r="R30" s="8">
        <f t="shared" si="18"/>
        <v>1.0384114583333335E-3</v>
      </c>
      <c r="S30" s="11">
        <f t="shared" si="5"/>
        <v>963.00940438871464</v>
      </c>
      <c r="T30">
        <f t="shared" si="6"/>
        <v>48</v>
      </c>
      <c r="V30" s="11">
        <f t="shared" si="7"/>
        <v>30.094043887147329</v>
      </c>
      <c r="W30" s="10">
        <f t="shared" si="8"/>
        <v>1.25</v>
      </c>
      <c r="Y30">
        <f t="shared" si="9"/>
        <v>155761.71875000003</v>
      </c>
    </row>
    <row r="31" spans="2:25" x14ac:dyDescent="0.25">
      <c r="M31" s="3">
        <f t="shared" si="17"/>
        <v>500</v>
      </c>
      <c r="N31" s="6">
        <f t="shared" si="16"/>
        <v>30000000</v>
      </c>
      <c r="P31">
        <f t="shared" si="2"/>
        <v>2</v>
      </c>
      <c r="Q31">
        <f t="shared" si="3"/>
        <v>5</v>
      </c>
      <c r="R31" s="8">
        <f t="shared" si="18"/>
        <v>1.0384114583333335E-3</v>
      </c>
      <c r="S31" s="11">
        <f t="shared" si="5"/>
        <v>963.00940438871464</v>
      </c>
      <c r="T31">
        <f t="shared" si="6"/>
        <v>48</v>
      </c>
      <c r="V31" s="11">
        <f t="shared" si="7"/>
        <v>30.094043887147329</v>
      </c>
      <c r="W31" s="10">
        <f t="shared" si="8"/>
        <v>1.25</v>
      </c>
      <c r="Y31">
        <f t="shared" si="9"/>
        <v>155761.71875000003</v>
      </c>
    </row>
    <row r="32" spans="2:25" x14ac:dyDescent="0.25">
      <c r="S32" s="11"/>
      <c r="V32" s="11"/>
      <c r="W32" s="10"/>
    </row>
    <row r="33" spans="12:25" x14ac:dyDescent="0.25">
      <c r="L33">
        <v>5</v>
      </c>
      <c r="M33" s="2" t="s">
        <v>2</v>
      </c>
      <c r="N33" s="9" t="s">
        <v>3</v>
      </c>
      <c r="P33">
        <f t="shared" si="2"/>
        <v>2</v>
      </c>
      <c r="Q33">
        <f t="shared" si="3"/>
        <v>5</v>
      </c>
      <c r="R33" s="8">
        <f>P33*Q33*H5*C$2</f>
        <v>2.0768229166666669E-3</v>
      </c>
      <c r="S33" s="11">
        <f t="shared" si="5"/>
        <v>481.50470219435732</v>
      </c>
      <c r="T33">
        <f t="shared" si="6"/>
        <v>24</v>
      </c>
      <c r="V33" s="11">
        <f t="shared" si="7"/>
        <v>15.047021943573665</v>
      </c>
      <c r="W33" s="10">
        <f t="shared" si="8"/>
        <v>1.25</v>
      </c>
      <c r="Y33">
        <f t="shared" si="9"/>
        <v>311523.43750000006</v>
      </c>
    </row>
    <row r="34" spans="12:25" x14ac:dyDescent="0.25">
      <c r="M34" s="3">
        <f>M26</f>
        <v>6</v>
      </c>
      <c r="N34" s="4">
        <f t="shared" ref="N34:N39" si="19">$J$2*M34</f>
        <v>360000</v>
      </c>
      <c r="P34">
        <f t="shared" si="2"/>
        <v>2</v>
      </c>
      <c r="Q34">
        <f t="shared" si="3"/>
        <v>5</v>
      </c>
      <c r="R34" s="8">
        <f>R33</f>
        <v>2.0768229166666669E-3</v>
      </c>
      <c r="S34" s="11">
        <f t="shared" si="5"/>
        <v>481.50470219435732</v>
      </c>
      <c r="T34">
        <f t="shared" si="6"/>
        <v>24</v>
      </c>
      <c r="V34" s="11">
        <f t="shared" si="7"/>
        <v>15.047021943573665</v>
      </c>
      <c r="W34" s="10">
        <f t="shared" si="8"/>
        <v>1.25</v>
      </c>
      <c r="Y34">
        <f t="shared" si="9"/>
        <v>311523.43750000006</v>
      </c>
    </row>
    <row r="35" spans="12:25" x14ac:dyDescent="0.25">
      <c r="M35" s="3">
        <f t="shared" ref="M35:M39" si="20">M27</f>
        <v>10</v>
      </c>
      <c r="N35" s="4">
        <f t="shared" si="19"/>
        <v>600000</v>
      </c>
      <c r="P35">
        <f t="shared" si="2"/>
        <v>2</v>
      </c>
      <c r="Q35">
        <f t="shared" si="3"/>
        <v>5</v>
      </c>
      <c r="R35" s="8">
        <f t="shared" ref="R35:R38" si="21">R34</f>
        <v>2.0768229166666669E-3</v>
      </c>
      <c r="S35" s="11">
        <f t="shared" si="5"/>
        <v>481.50470219435732</v>
      </c>
      <c r="T35">
        <f t="shared" si="6"/>
        <v>24</v>
      </c>
      <c r="V35" s="11">
        <f t="shared" si="7"/>
        <v>15.047021943573665</v>
      </c>
      <c r="W35" s="10">
        <f t="shared" si="8"/>
        <v>1.25</v>
      </c>
      <c r="Y35">
        <f t="shared" si="9"/>
        <v>311523.43750000006</v>
      </c>
    </row>
    <row r="36" spans="12:25" x14ac:dyDescent="0.25">
      <c r="M36" s="3">
        <f t="shared" si="20"/>
        <v>50</v>
      </c>
      <c r="N36" s="4">
        <f t="shared" si="19"/>
        <v>3000000</v>
      </c>
      <c r="P36">
        <f t="shared" si="2"/>
        <v>2</v>
      </c>
      <c r="Q36">
        <f t="shared" si="3"/>
        <v>5</v>
      </c>
      <c r="R36" s="8">
        <f t="shared" si="21"/>
        <v>2.0768229166666669E-3</v>
      </c>
      <c r="S36" s="11">
        <f t="shared" si="5"/>
        <v>481.50470219435732</v>
      </c>
      <c r="T36">
        <f t="shared" si="6"/>
        <v>24</v>
      </c>
      <c r="V36" s="11">
        <f t="shared" si="7"/>
        <v>15.047021943573665</v>
      </c>
      <c r="W36" s="10">
        <f t="shared" si="8"/>
        <v>1.25</v>
      </c>
      <c r="Y36">
        <f t="shared" si="9"/>
        <v>311523.43750000006</v>
      </c>
    </row>
    <row r="37" spans="12:25" x14ac:dyDescent="0.25">
      <c r="M37" s="3">
        <f t="shared" si="20"/>
        <v>100</v>
      </c>
      <c r="N37" s="4">
        <f t="shared" si="19"/>
        <v>6000000</v>
      </c>
      <c r="P37">
        <f t="shared" si="2"/>
        <v>2</v>
      </c>
      <c r="Q37">
        <f t="shared" si="3"/>
        <v>5</v>
      </c>
      <c r="R37" s="8">
        <f t="shared" si="21"/>
        <v>2.0768229166666669E-3</v>
      </c>
      <c r="S37" s="11">
        <f t="shared" si="5"/>
        <v>481.50470219435732</v>
      </c>
      <c r="T37">
        <f t="shared" si="6"/>
        <v>24</v>
      </c>
      <c r="V37" s="11">
        <f t="shared" si="7"/>
        <v>15.047021943573665</v>
      </c>
      <c r="W37" s="10">
        <f t="shared" si="8"/>
        <v>1.25</v>
      </c>
      <c r="Y37">
        <f t="shared" si="9"/>
        <v>311523.43750000006</v>
      </c>
    </row>
    <row r="38" spans="12:25" x14ac:dyDescent="0.25">
      <c r="M38" s="3">
        <f t="shared" si="20"/>
        <v>200</v>
      </c>
      <c r="N38" s="6">
        <f t="shared" si="19"/>
        <v>12000000</v>
      </c>
      <c r="P38">
        <f t="shared" si="2"/>
        <v>2</v>
      </c>
      <c r="Q38">
        <f t="shared" si="3"/>
        <v>5</v>
      </c>
      <c r="R38" s="8">
        <f t="shared" si="21"/>
        <v>2.0768229166666669E-3</v>
      </c>
      <c r="S38" s="11">
        <f t="shared" si="5"/>
        <v>481.50470219435732</v>
      </c>
      <c r="T38">
        <f t="shared" si="6"/>
        <v>24</v>
      </c>
      <c r="V38" s="11">
        <f t="shared" si="7"/>
        <v>15.047021943573665</v>
      </c>
      <c r="W38" s="10">
        <f t="shared" si="8"/>
        <v>1.25</v>
      </c>
      <c r="Y38">
        <f t="shared" si="9"/>
        <v>311523.43750000006</v>
      </c>
    </row>
    <row r="39" spans="12:25" x14ac:dyDescent="0.25">
      <c r="M39" s="3">
        <f t="shared" si="20"/>
        <v>500</v>
      </c>
      <c r="N39" s="1">
        <f t="shared" si="19"/>
        <v>30000000</v>
      </c>
      <c r="P39">
        <f t="shared" si="2"/>
        <v>2</v>
      </c>
      <c r="Q39">
        <f t="shared" si="3"/>
        <v>5</v>
      </c>
      <c r="R39" s="8">
        <f t="shared" ref="R39" si="22">R38</f>
        <v>2.0768229166666669E-3</v>
      </c>
      <c r="S39" s="11">
        <f t="shared" si="5"/>
        <v>481.50470219435732</v>
      </c>
      <c r="T39">
        <f t="shared" ref="T39" si="23">ROUND(S39*C$9,0)</f>
        <v>24</v>
      </c>
      <c r="V39" s="11">
        <f t="shared" si="7"/>
        <v>15.047021943573665</v>
      </c>
      <c r="W39" s="10">
        <f t="shared" si="8"/>
        <v>1.25</v>
      </c>
      <c r="Y39">
        <f>R39*300000000/2</f>
        <v>311523.43750000006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9C6E27-C9C0-4E4D-B4CA-A379B259B926}">
          <x14:formula1>
            <xm:f>Data_Validation!$B$4:$B$19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BA8-E0F1-4651-8F21-921A6E20FC55}">
  <dimension ref="C1:Z42"/>
  <sheetViews>
    <sheetView tabSelected="1" topLeftCell="I1" workbookViewId="0">
      <selection activeCell="O3" sqref="O3"/>
    </sheetView>
  </sheetViews>
  <sheetFormatPr defaultRowHeight="15" x14ac:dyDescent="0.25"/>
  <cols>
    <col min="4" max="4" width="12.28515625" customWidth="1"/>
    <col min="10" max="10" width="11.85546875" customWidth="1"/>
    <col min="11" max="11" width="12" bestFit="1" customWidth="1"/>
    <col min="18" max="18" width="10.42578125" customWidth="1"/>
  </cols>
  <sheetData>
    <row r="1" spans="3:26" ht="18.75" x14ac:dyDescent="0.3">
      <c r="C1" s="22" t="s">
        <v>39</v>
      </c>
      <c r="G1" t="s">
        <v>46</v>
      </c>
      <c r="I1" s="3"/>
      <c r="J1" s="22" t="s">
        <v>66</v>
      </c>
      <c r="Q1" s="3"/>
      <c r="R1" s="22" t="s">
        <v>67</v>
      </c>
    </row>
    <row r="2" spans="3:26" x14ac:dyDescent="0.25">
      <c r="C2" t="s">
        <v>47</v>
      </c>
      <c r="D2" t="s">
        <v>48</v>
      </c>
      <c r="I2" s="3"/>
      <c r="J2" s="21" t="s">
        <v>62</v>
      </c>
      <c r="K2" s="26">
        <v>2048000000</v>
      </c>
      <c r="L2" t="s">
        <v>65</v>
      </c>
      <c r="N2" s="21" t="s">
        <v>40</v>
      </c>
      <c r="O2" s="25">
        <v>20</v>
      </c>
      <c r="Q2" s="3"/>
      <c r="R2" t="s">
        <v>16</v>
      </c>
      <c r="S2" s="24">
        <f>1/K17</f>
        <v>16666.666666666668</v>
      </c>
    </row>
    <row r="3" spans="3:26" x14ac:dyDescent="0.25">
      <c r="C3" t="s">
        <v>2</v>
      </c>
      <c r="D3" t="s">
        <v>40</v>
      </c>
      <c r="I3" s="3"/>
      <c r="J3" t="s">
        <v>63</v>
      </c>
      <c r="K3" s="24" t="s">
        <v>1</v>
      </c>
      <c r="L3" t="s">
        <v>64</v>
      </c>
      <c r="N3" t="s">
        <v>63</v>
      </c>
      <c r="O3" s="29">
        <v>2048</v>
      </c>
      <c r="Q3" s="3"/>
      <c r="R3" t="s">
        <v>58</v>
      </c>
      <c r="S3" s="8">
        <f>300000000/(2*S2)</f>
        <v>9000</v>
      </c>
      <c r="Z3" s="1"/>
    </row>
    <row r="4" spans="3:26" x14ac:dyDescent="0.25">
      <c r="C4" t="s">
        <v>41</v>
      </c>
      <c r="D4" t="s">
        <v>42</v>
      </c>
      <c r="E4" t="s">
        <v>43</v>
      </c>
      <c r="I4" s="3"/>
      <c r="J4" s="11">
        <v>512</v>
      </c>
      <c r="K4" s="24">
        <f>K$2/J4</f>
        <v>4000000</v>
      </c>
      <c r="N4" s="21" t="s">
        <v>1</v>
      </c>
      <c r="O4" s="28">
        <f>K2/O3</f>
        <v>1000000</v>
      </c>
      <c r="P4" t="s">
        <v>64</v>
      </c>
      <c r="Q4" s="3"/>
      <c r="R4" t="s">
        <v>71</v>
      </c>
      <c r="S4" s="24">
        <f>300000000/(2*O5)</f>
        <v>7.5</v>
      </c>
      <c r="T4" t="s">
        <v>72</v>
      </c>
      <c r="U4" t="s">
        <v>77</v>
      </c>
      <c r="Z4" s="1"/>
    </row>
    <row r="5" spans="3:26" x14ac:dyDescent="0.25">
      <c r="C5" t="s">
        <v>44</v>
      </c>
      <c r="D5" t="s">
        <v>45</v>
      </c>
      <c r="G5" t="s">
        <v>52</v>
      </c>
      <c r="I5" s="3"/>
      <c r="J5" s="11">
        <v>1024</v>
      </c>
      <c r="K5" s="24">
        <f t="shared" ref="K5:K10" si="0">K$2/J5</f>
        <v>2000000</v>
      </c>
      <c r="N5" t="s">
        <v>3</v>
      </c>
      <c r="O5" s="27">
        <f>O2*O4</f>
        <v>20000000</v>
      </c>
      <c r="P5" t="s">
        <v>64</v>
      </c>
      <c r="Q5" s="3"/>
      <c r="R5" t="s">
        <v>36</v>
      </c>
      <c r="S5" s="1">
        <f>300000000/(4*O15*K17)</f>
        <v>520.83333333333337</v>
      </c>
      <c r="Z5" s="1"/>
    </row>
    <row r="6" spans="3:26" x14ac:dyDescent="0.25">
      <c r="C6" t="s">
        <v>49</v>
      </c>
      <c r="D6" t="s">
        <v>50</v>
      </c>
      <c r="F6" t="s">
        <v>61</v>
      </c>
      <c r="G6" t="s">
        <v>51</v>
      </c>
      <c r="I6" s="3"/>
      <c r="J6" s="11">
        <v>2048</v>
      </c>
      <c r="K6" s="24">
        <f t="shared" si="0"/>
        <v>1000000</v>
      </c>
      <c r="Q6" s="3"/>
      <c r="R6" t="s">
        <v>69</v>
      </c>
      <c r="S6" s="24">
        <f>O16*S2</f>
        <v>1666.666666666667</v>
      </c>
      <c r="Z6" s="1"/>
    </row>
    <row r="7" spans="3:26" x14ac:dyDescent="0.25">
      <c r="I7" s="3"/>
      <c r="J7" s="11">
        <v>4096</v>
      </c>
      <c r="K7" s="24">
        <f t="shared" si="0"/>
        <v>500000</v>
      </c>
      <c r="N7" s="21"/>
      <c r="Q7" s="3"/>
      <c r="R7" t="s">
        <v>6</v>
      </c>
      <c r="S7" s="1">
        <f>2*S5/(S6)</f>
        <v>0.62499999999999989</v>
      </c>
      <c r="Z7" s="1"/>
    </row>
    <row r="8" spans="3:26" x14ac:dyDescent="0.25">
      <c r="I8" s="3"/>
      <c r="J8" s="11">
        <v>6114</v>
      </c>
      <c r="K8" s="24">
        <f t="shared" si="0"/>
        <v>334968.92378148512</v>
      </c>
      <c r="Q8" s="3"/>
      <c r="Z8" s="1"/>
    </row>
    <row r="9" spans="3:26" ht="18.75" x14ac:dyDescent="0.3">
      <c r="C9" s="22" t="s">
        <v>53</v>
      </c>
      <c r="I9" s="3"/>
      <c r="J9" s="11">
        <v>8192</v>
      </c>
      <c r="K9" s="24">
        <f t="shared" si="0"/>
        <v>250000</v>
      </c>
      <c r="Q9" s="3"/>
      <c r="Z9" s="1"/>
    </row>
    <row r="10" spans="3:26" x14ac:dyDescent="0.25">
      <c r="C10" t="s">
        <v>31</v>
      </c>
      <c r="E10" t="s">
        <v>28</v>
      </c>
      <c r="F10" t="s">
        <v>60</v>
      </c>
      <c r="I10" s="3"/>
      <c r="J10" s="11">
        <v>10240</v>
      </c>
      <c r="K10" s="24">
        <f t="shared" si="0"/>
        <v>200000</v>
      </c>
      <c r="Q10" s="3"/>
      <c r="Z10" s="1"/>
    </row>
    <row r="11" spans="3:26" x14ac:dyDescent="0.25">
      <c r="C11" t="s">
        <v>29</v>
      </c>
      <c r="E11" t="s">
        <v>30</v>
      </c>
      <c r="I11" s="3"/>
      <c r="J11" s="11"/>
      <c r="Q11" s="3"/>
      <c r="Z11" s="1"/>
    </row>
    <row r="12" spans="3:26" x14ac:dyDescent="0.25">
      <c r="I12" s="23"/>
      <c r="J12" s="11"/>
      <c r="Q12" s="3"/>
      <c r="Z12" s="1"/>
    </row>
    <row r="13" spans="3:26" x14ac:dyDescent="0.25">
      <c r="I13" s="3"/>
      <c r="J13" s="11"/>
      <c r="Q13" s="3"/>
      <c r="Z13" s="1"/>
    </row>
    <row r="14" spans="3:26" ht="18.75" x14ac:dyDescent="0.3">
      <c r="C14" s="22" t="s">
        <v>32</v>
      </c>
      <c r="G14" t="s">
        <v>54</v>
      </c>
      <c r="I14" s="3"/>
      <c r="J14" s="22" t="s">
        <v>68</v>
      </c>
      <c r="N14" s="22" t="s">
        <v>74</v>
      </c>
      <c r="Q14" s="3"/>
      <c r="Z14" s="1"/>
    </row>
    <row r="15" spans="3:26" x14ac:dyDescent="0.25">
      <c r="C15" t="s">
        <v>33</v>
      </c>
      <c r="E15">
        <v>5</v>
      </c>
      <c r="F15" t="s">
        <v>4</v>
      </c>
      <c r="G15" t="s">
        <v>37</v>
      </c>
      <c r="I15" s="3"/>
      <c r="J15" s="11" t="s">
        <v>42</v>
      </c>
      <c r="K15" s="25">
        <v>5</v>
      </c>
      <c r="N15" t="s">
        <v>73</v>
      </c>
      <c r="O15" s="30">
        <v>2400000000</v>
      </c>
      <c r="P15" t="s">
        <v>64</v>
      </c>
      <c r="Q15" s="3"/>
      <c r="Z15" s="1"/>
    </row>
    <row r="16" spans="3:26" x14ac:dyDescent="0.25">
      <c r="C16" t="s">
        <v>34</v>
      </c>
      <c r="E16">
        <v>1</v>
      </c>
      <c r="F16" t="s">
        <v>35</v>
      </c>
      <c r="G16" s="1" t="s">
        <v>37</v>
      </c>
      <c r="I16" s="3"/>
      <c r="J16" t="s">
        <v>69</v>
      </c>
      <c r="K16" s="25">
        <v>12</v>
      </c>
      <c r="N16" t="s">
        <v>75</v>
      </c>
      <c r="O16">
        <v>0.1</v>
      </c>
      <c r="P16" t="s">
        <v>76</v>
      </c>
      <c r="Q16" s="3"/>
      <c r="Z16" s="1"/>
    </row>
    <row r="17" spans="3:26" x14ac:dyDescent="0.25">
      <c r="C17" t="s">
        <v>36</v>
      </c>
      <c r="E17">
        <v>50</v>
      </c>
      <c r="F17" t="s">
        <v>35</v>
      </c>
      <c r="G17" t="s">
        <v>38</v>
      </c>
      <c r="I17" s="3"/>
      <c r="J17" s="11" t="s">
        <v>70</v>
      </c>
      <c r="K17" s="28">
        <f>K15*K16*O3*(K2^-1)</f>
        <v>5.9999999999999995E-5</v>
      </c>
      <c r="Q17" s="3"/>
      <c r="Z17" s="1"/>
    </row>
    <row r="18" spans="3:26" x14ac:dyDescent="0.25">
      <c r="C18" t="s">
        <v>58</v>
      </c>
      <c r="E18">
        <v>100000</v>
      </c>
      <c r="F18" t="s">
        <v>4</v>
      </c>
      <c r="G18" t="s">
        <v>38</v>
      </c>
      <c r="I18" s="3"/>
      <c r="Q18" s="3"/>
      <c r="Z18" s="1"/>
    </row>
    <row r="19" spans="3:26" x14ac:dyDescent="0.25">
      <c r="Z19" s="1"/>
    </row>
    <row r="20" spans="3:26" x14ac:dyDescent="0.25">
      <c r="Z20" s="1"/>
    </row>
    <row r="21" spans="3:26" ht="18.75" x14ac:dyDescent="0.3">
      <c r="C21" s="22" t="s">
        <v>55</v>
      </c>
      <c r="Z21" s="1"/>
    </row>
    <row r="22" spans="3:26" x14ac:dyDescent="0.25">
      <c r="C22" t="s">
        <v>56</v>
      </c>
      <c r="Z22" s="1"/>
    </row>
    <row r="23" spans="3:26" x14ac:dyDescent="0.25">
      <c r="C23" t="s">
        <v>57</v>
      </c>
      <c r="Z23" s="1"/>
    </row>
    <row r="24" spans="3:26" x14ac:dyDescent="0.25">
      <c r="C24" t="s">
        <v>59</v>
      </c>
      <c r="Z24" s="1"/>
    </row>
    <row r="25" spans="3:26" x14ac:dyDescent="0.25">
      <c r="Z25" s="1"/>
    </row>
    <row r="26" spans="3:26" ht="18.75" x14ac:dyDescent="0.3">
      <c r="C26" s="22"/>
      <c r="Z26" s="1"/>
    </row>
    <row r="27" spans="3:26" x14ac:dyDescent="0.25">
      <c r="Z27" s="1"/>
    </row>
    <row r="28" spans="3:26" x14ac:dyDescent="0.25">
      <c r="Z28" s="1"/>
    </row>
    <row r="29" spans="3:26" x14ac:dyDescent="0.25">
      <c r="Z29" s="1"/>
    </row>
    <row r="30" spans="3:26" x14ac:dyDescent="0.25">
      <c r="Z30" s="1"/>
    </row>
    <row r="31" spans="3:26" x14ac:dyDescent="0.25">
      <c r="Z31" s="1"/>
    </row>
    <row r="32" spans="3:26" x14ac:dyDescent="0.25">
      <c r="Z32" s="1"/>
    </row>
    <row r="33" spans="26:26" x14ac:dyDescent="0.25">
      <c r="Z33" s="1"/>
    </row>
    <row r="34" spans="26:26" x14ac:dyDescent="0.25">
      <c r="Z34" s="1"/>
    </row>
    <row r="35" spans="26:26" x14ac:dyDescent="0.25">
      <c r="Z35" s="1"/>
    </row>
    <row r="36" spans="26:26" x14ac:dyDescent="0.25">
      <c r="Z36" s="1"/>
    </row>
    <row r="37" spans="26:26" x14ac:dyDescent="0.25">
      <c r="Z37" s="1"/>
    </row>
    <row r="38" spans="26:26" x14ac:dyDescent="0.25">
      <c r="Z38" s="1"/>
    </row>
    <row r="39" spans="26:26" x14ac:dyDescent="0.25">
      <c r="Z39" s="1"/>
    </row>
    <row r="40" spans="26:26" x14ac:dyDescent="0.25">
      <c r="Z40" s="1"/>
    </row>
    <row r="41" spans="26:26" x14ac:dyDescent="0.25">
      <c r="Z41" s="1"/>
    </row>
    <row r="42" spans="26:26" x14ac:dyDescent="0.25">
      <c r="Z4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D3E1-E6C7-44BB-AA06-3B9C3D83F870}">
  <dimension ref="B3:B19"/>
  <sheetViews>
    <sheetView workbookViewId="0">
      <selection activeCell="F14" sqref="F14"/>
    </sheetView>
  </sheetViews>
  <sheetFormatPr defaultRowHeight="15" x14ac:dyDescent="0.25"/>
  <cols>
    <col min="2" max="2" width="14.7109375" customWidth="1"/>
  </cols>
  <sheetData>
    <row r="3" spans="2:2" x14ac:dyDescent="0.25">
      <c r="B3" t="s">
        <v>7</v>
      </c>
    </row>
    <row r="4" spans="2:2" x14ac:dyDescent="0.25">
      <c r="B4" s="1">
        <v>2048000</v>
      </c>
    </row>
    <row r="5" spans="2:2" x14ac:dyDescent="0.25">
      <c r="B5" s="1">
        <v>20480000</v>
      </c>
    </row>
    <row r="6" spans="2:2" x14ac:dyDescent="0.25">
      <c r="B6" s="1">
        <v>204800000</v>
      </c>
    </row>
    <row r="7" spans="2:2" x14ac:dyDescent="0.25">
      <c r="B7" s="1">
        <v>2048000000</v>
      </c>
    </row>
    <row r="8" spans="2:2" x14ac:dyDescent="0.25">
      <c r="B8" s="1">
        <f>2*B4</f>
        <v>4096000</v>
      </c>
    </row>
    <row r="9" spans="2:2" x14ac:dyDescent="0.25">
      <c r="B9" s="1">
        <f t="shared" ref="B9:B11" si="0">2*B5</f>
        <v>40960000</v>
      </c>
    </row>
    <row r="10" spans="2:2" x14ac:dyDescent="0.25">
      <c r="B10" s="1">
        <f t="shared" si="0"/>
        <v>409600000</v>
      </c>
    </row>
    <row r="11" spans="2:2" x14ac:dyDescent="0.25">
      <c r="B11" s="1">
        <f t="shared" si="0"/>
        <v>4096000000</v>
      </c>
    </row>
    <row r="12" spans="2:2" x14ac:dyDescent="0.25">
      <c r="B12" s="1">
        <f>3*B4</f>
        <v>6144000</v>
      </c>
    </row>
    <row r="13" spans="2:2" x14ac:dyDescent="0.25">
      <c r="B13" s="1">
        <f t="shared" ref="B13:B15" si="1">3*B5</f>
        <v>61440000</v>
      </c>
    </row>
    <row r="14" spans="2:2" x14ac:dyDescent="0.25">
      <c r="B14" s="1">
        <f t="shared" si="1"/>
        <v>614400000</v>
      </c>
    </row>
    <row r="15" spans="2:2" x14ac:dyDescent="0.25">
      <c r="B15" s="1">
        <f t="shared" si="1"/>
        <v>6144000000</v>
      </c>
    </row>
    <row r="16" spans="2:2" x14ac:dyDescent="0.25">
      <c r="B16" s="1">
        <f>2*B8</f>
        <v>8192000</v>
      </c>
    </row>
    <row r="17" spans="2:2" x14ac:dyDescent="0.25">
      <c r="B17" s="1">
        <f>2*B9</f>
        <v>81920000</v>
      </c>
    </row>
    <row r="18" spans="2:2" x14ac:dyDescent="0.25">
      <c r="B18" s="1">
        <f>2*B10</f>
        <v>819200000</v>
      </c>
    </row>
    <row r="19" spans="2:2" x14ac:dyDescent="0.25">
      <c r="B19" s="1">
        <f>2*B11</f>
        <v>8192000000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Data_Validation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2021-08-01T21:29:55Z</dcterms:created>
  <dcterms:modified xsi:type="dcterms:W3CDTF">2021-08-03T22:21:42Z</dcterms:modified>
</cp:coreProperties>
</file>