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esktop\"/>
    </mc:Choice>
  </mc:AlternateContent>
  <xr:revisionPtr revIDLastSave="0" documentId="13_ncr:1_{5B786013-B8A0-4ED4-854F-75F68B705FA2}" xr6:coauthVersionLast="47" xr6:coauthVersionMax="47" xr10:uidLastSave="{00000000-0000-0000-0000-000000000000}"/>
  <bookViews>
    <workbookView xWindow="-120" yWindow="-120" windowWidth="29040" windowHeight="15840" activeTab="2" xr2:uid="{CD3E73B7-05B9-44C8-ACAD-2F22B5A65086}"/>
  </bookViews>
  <sheets>
    <sheet name="Sheet1" sheetId="1" r:id="rId1"/>
    <sheet name="Sheet2" sheetId="2" r:id="rId2"/>
    <sheet name="Sheet3" sheetId="3" r:id="rId3"/>
    <sheet name="Data_Valid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 s="1"/>
  <c r="W3" i="3"/>
  <c r="W4" i="3"/>
  <c r="W5" i="3"/>
  <c r="W6" i="3"/>
  <c r="W7" i="3"/>
  <c r="W9" i="3"/>
  <c r="W10" i="3"/>
  <c r="W11" i="3"/>
  <c r="W12" i="3"/>
  <c r="W13" i="3"/>
  <c r="W14" i="3"/>
  <c r="W15" i="3"/>
  <c r="W17" i="3"/>
  <c r="W18" i="3"/>
  <c r="W19" i="3"/>
  <c r="W20" i="3"/>
  <c r="W21" i="3"/>
  <c r="W22" i="3"/>
  <c r="W23" i="3"/>
  <c r="W25" i="3"/>
  <c r="W26" i="3"/>
  <c r="W27" i="3"/>
  <c r="W28" i="3"/>
  <c r="W29" i="3"/>
  <c r="W30" i="3"/>
  <c r="W31" i="3"/>
  <c r="W33" i="3"/>
  <c r="W34" i="3"/>
  <c r="W35" i="3"/>
  <c r="W36" i="3"/>
  <c r="W37" i="3"/>
  <c r="W38" i="3"/>
  <c r="W39" i="3"/>
  <c r="W2" i="3"/>
  <c r="M36" i="3"/>
  <c r="M37" i="3"/>
  <c r="M38" i="3"/>
  <c r="M39" i="3"/>
  <c r="M28" i="3"/>
  <c r="M29" i="3"/>
  <c r="M30" i="3"/>
  <c r="M31" i="3"/>
  <c r="M19" i="3"/>
  <c r="M27" i="3" s="1"/>
  <c r="M35" i="3" s="1"/>
  <c r="M20" i="3"/>
  <c r="M21" i="3"/>
  <c r="M22" i="3"/>
  <c r="M23" i="3"/>
  <c r="M11" i="3"/>
  <c r="M12" i="3"/>
  <c r="M13" i="3"/>
  <c r="M14" i="3"/>
  <c r="M15" i="3"/>
  <c r="M10" i="3"/>
  <c r="M18" i="3" s="1"/>
  <c r="M26" i="3" s="1"/>
  <c r="M34" i="3" s="1"/>
  <c r="Q3" i="3"/>
  <c r="Q4" i="3"/>
  <c r="Q5" i="3"/>
  <c r="Q6" i="3"/>
  <c r="Q7" i="3"/>
  <c r="Q9" i="3"/>
  <c r="Q10" i="3"/>
  <c r="Q11" i="3"/>
  <c r="Q12" i="3"/>
  <c r="Q13" i="3"/>
  <c r="Q14" i="3"/>
  <c r="Q15" i="3"/>
  <c r="Q17" i="3"/>
  <c r="Q18" i="3"/>
  <c r="Q19" i="3"/>
  <c r="Q20" i="3"/>
  <c r="Q21" i="3"/>
  <c r="Q22" i="3"/>
  <c r="Q23" i="3"/>
  <c r="Q25" i="3"/>
  <c r="Q26" i="3"/>
  <c r="Q27" i="3"/>
  <c r="Q28" i="3"/>
  <c r="Q29" i="3"/>
  <c r="Q30" i="3"/>
  <c r="Q31" i="3"/>
  <c r="Q33" i="3"/>
  <c r="Q34" i="3"/>
  <c r="Q35" i="3"/>
  <c r="Q36" i="3"/>
  <c r="Q37" i="3"/>
  <c r="Q38" i="3"/>
  <c r="Q39" i="3"/>
  <c r="Q2" i="3"/>
  <c r="P3" i="3"/>
  <c r="P4" i="3"/>
  <c r="P5" i="3"/>
  <c r="P6" i="3"/>
  <c r="P7" i="3"/>
  <c r="P9" i="3"/>
  <c r="P10" i="3"/>
  <c r="P11" i="3"/>
  <c r="P12" i="3"/>
  <c r="P13" i="3"/>
  <c r="P14" i="3"/>
  <c r="P15" i="3"/>
  <c r="P17" i="3"/>
  <c r="P18" i="3"/>
  <c r="P19" i="3"/>
  <c r="P20" i="3"/>
  <c r="P21" i="3"/>
  <c r="P22" i="3"/>
  <c r="P23" i="3"/>
  <c r="P25" i="3"/>
  <c r="P26" i="3"/>
  <c r="P27" i="3"/>
  <c r="P28" i="3"/>
  <c r="P29" i="3"/>
  <c r="P30" i="3"/>
  <c r="P31" i="3"/>
  <c r="P33" i="3"/>
  <c r="P34" i="3"/>
  <c r="P35" i="3"/>
  <c r="P36" i="3"/>
  <c r="P37" i="3"/>
  <c r="P38" i="3"/>
  <c r="P39" i="3"/>
  <c r="P2" i="3"/>
  <c r="F5" i="3"/>
  <c r="F4" i="3"/>
  <c r="F3" i="3"/>
  <c r="C2" i="3"/>
  <c r="S5" i="2"/>
  <c r="B12" i="4"/>
  <c r="B13" i="4"/>
  <c r="B14" i="4"/>
  <c r="B15" i="4"/>
  <c r="B9" i="4"/>
  <c r="B10" i="4"/>
  <c r="B11" i="4"/>
  <c r="B8" i="4"/>
  <c r="E11" i="2"/>
  <c r="E5" i="2"/>
  <c r="G5" i="2" s="1"/>
  <c r="I5" i="2" s="1"/>
  <c r="F15" i="2" s="1"/>
  <c r="E9" i="2"/>
  <c r="L16" i="2"/>
  <c r="L13" i="1"/>
  <c r="K13" i="1"/>
  <c r="I23" i="1"/>
  <c r="I24" i="1"/>
  <c r="I25" i="1"/>
  <c r="I22" i="1"/>
  <c r="I14" i="1"/>
  <c r="I15" i="1"/>
  <c r="I16" i="1"/>
  <c r="I13" i="1"/>
  <c r="I4" i="1"/>
  <c r="I5" i="1"/>
  <c r="I6" i="1"/>
  <c r="I3" i="1"/>
  <c r="H25" i="1"/>
  <c r="H24" i="1"/>
  <c r="H23" i="1"/>
  <c r="H16" i="1"/>
  <c r="H15" i="1"/>
  <c r="H14" i="1"/>
  <c r="H6" i="1"/>
  <c r="H5" i="1"/>
  <c r="H4" i="1"/>
  <c r="G25" i="1"/>
  <c r="G23" i="1"/>
  <c r="G16" i="1"/>
  <c r="G14" i="1"/>
  <c r="G6" i="1"/>
  <c r="G4" i="1"/>
  <c r="D5" i="1"/>
  <c r="D6" i="1"/>
  <c r="D4" i="1"/>
  <c r="G5" i="3" l="1"/>
  <c r="G4" i="3"/>
  <c r="H4" i="3" s="1"/>
  <c r="R25" i="3" s="1"/>
  <c r="G3" i="3"/>
  <c r="H3" i="3" s="1"/>
  <c r="R9" i="3" s="1"/>
  <c r="R6" i="3"/>
  <c r="Y6" i="3" s="1"/>
  <c r="R4" i="3"/>
  <c r="R2" i="3"/>
  <c r="R7" i="3"/>
  <c r="Y7" i="3" s="1"/>
  <c r="R5" i="3"/>
  <c r="Y5" i="3" s="1"/>
  <c r="R3" i="3"/>
  <c r="Y3" i="3" s="1"/>
  <c r="H5" i="3"/>
  <c r="R33" i="3" s="1"/>
  <c r="Y33" i="3" s="1"/>
  <c r="J3" i="3"/>
  <c r="J2" i="3"/>
  <c r="J5" i="3"/>
  <c r="J4" i="3"/>
  <c r="K7" i="2"/>
  <c r="K5" i="2"/>
  <c r="V25" i="3" l="1"/>
  <c r="Y25" i="3"/>
  <c r="V2" i="3"/>
  <c r="Y2" i="3"/>
  <c r="V9" i="3"/>
  <c r="Y9" i="3"/>
  <c r="V4" i="3"/>
  <c r="Y4" i="3"/>
  <c r="R34" i="3"/>
  <c r="Y34" i="3" s="1"/>
  <c r="V33" i="3"/>
  <c r="S6" i="3"/>
  <c r="T6" i="3" s="1"/>
  <c r="V6" i="3"/>
  <c r="S3" i="3"/>
  <c r="T3" i="3" s="1"/>
  <c r="V3" i="3"/>
  <c r="S5" i="3"/>
  <c r="T5" i="3" s="1"/>
  <c r="V5" i="3"/>
  <c r="S7" i="3"/>
  <c r="T7" i="3" s="1"/>
  <c r="V7" i="3"/>
  <c r="S2" i="3"/>
  <c r="T2" i="3" s="1"/>
  <c r="R26" i="3"/>
  <c r="S26" i="3" s="1"/>
  <c r="S25" i="3"/>
  <c r="R17" i="3"/>
  <c r="Y17" i="3" s="1"/>
  <c r="S4" i="3"/>
  <c r="S33" i="3"/>
  <c r="S9" i="3"/>
  <c r="R10" i="3"/>
  <c r="N39" i="3"/>
  <c r="N29" i="3"/>
  <c r="N19" i="3"/>
  <c r="N38" i="3"/>
  <c r="N28" i="3"/>
  <c r="N18" i="3"/>
  <c r="N37" i="3"/>
  <c r="N27" i="3"/>
  <c r="N15" i="3"/>
  <c r="N23" i="3"/>
  <c r="N22" i="3"/>
  <c r="N20" i="3"/>
  <c r="N36" i="3"/>
  <c r="N26" i="3"/>
  <c r="N14" i="3"/>
  <c r="N35" i="3"/>
  <c r="N13" i="3"/>
  <c r="N34" i="3"/>
  <c r="N12" i="3"/>
  <c r="N31" i="3"/>
  <c r="N21" i="3"/>
  <c r="N11" i="3"/>
  <c r="N30" i="3"/>
  <c r="N10" i="3"/>
  <c r="N3" i="3"/>
  <c r="N4" i="3"/>
  <c r="N5" i="3"/>
  <c r="N6" i="3"/>
  <c r="N7" i="3"/>
  <c r="N2" i="3"/>
  <c r="M5" i="2"/>
  <c r="O5" i="2" s="1"/>
  <c r="Q5" i="2" s="1"/>
  <c r="O16" i="2" s="1"/>
  <c r="F16" i="2" s="1"/>
  <c r="R35" i="3" l="1"/>
  <c r="Y35" i="3" s="1"/>
  <c r="V26" i="3"/>
  <c r="Y26" i="3"/>
  <c r="V10" i="3"/>
  <c r="Y10" i="3"/>
  <c r="R27" i="3"/>
  <c r="V35" i="3"/>
  <c r="S17" i="3"/>
  <c r="T17" i="3" s="1"/>
  <c r="V17" i="3"/>
  <c r="S34" i="3"/>
  <c r="T34" i="3" s="1"/>
  <c r="V34" i="3"/>
  <c r="T26" i="3"/>
  <c r="T9" i="3"/>
  <c r="T33" i="3"/>
  <c r="T25" i="3"/>
  <c r="T4" i="3"/>
  <c r="R18" i="3"/>
  <c r="Y18" i="3" s="1"/>
  <c r="R11" i="3"/>
  <c r="S10" i="3"/>
  <c r="F18" i="2"/>
  <c r="F17" i="2"/>
  <c r="I16" i="2"/>
  <c r="R36" i="3" l="1"/>
  <c r="S36" i="3" s="1"/>
  <c r="T36" i="3" s="1"/>
  <c r="S35" i="3"/>
  <c r="V27" i="3"/>
  <c r="Y27" i="3"/>
  <c r="V11" i="3"/>
  <c r="Y11" i="3"/>
  <c r="V36" i="3"/>
  <c r="Y36" i="3"/>
  <c r="R28" i="3"/>
  <c r="S28" i="3" s="1"/>
  <c r="S27" i="3"/>
  <c r="T27" i="3" s="1"/>
  <c r="R37" i="3"/>
  <c r="R19" i="3"/>
  <c r="V18" i="3"/>
  <c r="S18" i="3"/>
  <c r="T18" i="3" s="1"/>
  <c r="T10" i="3"/>
  <c r="T35" i="3"/>
  <c r="S11" i="3"/>
  <c r="R12" i="3"/>
  <c r="V28" i="3" l="1"/>
  <c r="Y28" i="3"/>
  <c r="R29" i="3"/>
  <c r="S29" i="3" s="1"/>
  <c r="V12" i="3"/>
  <c r="Y12" i="3"/>
  <c r="R20" i="3"/>
  <c r="R21" i="3" s="1"/>
  <c r="Y19" i="3"/>
  <c r="V37" i="3"/>
  <c r="Y37" i="3"/>
  <c r="S37" i="3"/>
  <c r="T37" i="3" s="1"/>
  <c r="R38" i="3"/>
  <c r="S19" i="3"/>
  <c r="T19" i="3" s="1"/>
  <c r="V19" i="3"/>
  <c r="T11" i="3"/>
  <c r="T28" i="3"/>
  <c r="R13" i="3"/>
  <c r="S12" i="3"/>
  <c r="R30" i="3" l="1"/>
  <c r="R31" i="3" s="1"/>
  <c r="Y31" i="3" s="1"/>
  <c r="V21" i="3"/>
  <c r="Y21" i="3"/>
  <c r="V20" i="3"/>
  <c r="Y20" i="3"/>
  <c r="V13" i="3"/>
  <c r="Y13" i="3"/>
  <c r="S20" i="3"/>
  <c r="T20" i="3" s="1"/>
  <c r="V38" i="3"/>
  <c r="Y38" i="3"/>
  <c r="V29" i="3"/>
  <c r="Y29" i="3"/>
  <c r="S21" i="3"/>
  <c r="T21" i="3" s="1"/>
  <c r="R39" i="3"/>
  <c r="S38" i="3"/>
  <c r="T38" i="3" s="1"/>
  <c r="R22" i="3"/>
  <c r="T29" i="3"/>
  <c r="T12" i="3"/>
  <c r="R14" i="3"/>
  <c r="S13" i="3"/>
  <c r="V30" i="3" l="1"/>
  <c r="Y30" i="3"/>
  <c r="S30" i="3"/>
  <c r="T30" i="3" s="1"/>
  <c r="S39" i="3"/>
  <c r="T39" i="3" s="1"/>
  <c r="Y39" i="3"/>
  <c r="V14" i="3"/>
  <c r="Y14" i="3"/>
  <c r="V22" i="3"/>
  <c r="Y22" i="3"/>
  <c r="V39" i="3"/>
  <c r="S22" i="3"/>
  <c r="T22" i="3" s="1"/>
  <c r="R23" i="3"/>
  <c r="S31" i="3"/>
  <c r="T31" i="3" s="1"/>
  <c r="V31" i="3"/>
  <c r="T13" i="3"/>
  <c r="R15" i="3"/>
  <c r="Y15" i="3" s="1"/>
  <c r="S14" i="3"/>
  <c r="S23" i="3" l="1"/>
  <c r="T23" i="3" s="1"/>
  <c r="Y23" i="3"/>
  <c r="V23" i="3"/>
  <c r="S15" i="3"/>
  <c r="T15" i="3" s="1"/>
  <c r="V15" i="3"/>
  <c r="T14" i="3"/>
</calcChain>
</file>

<file path=xl/sharedStrings.xml><?xml version="1.0" encoding="utf-8"?>
<sst xmlns="http://schemas.openxmlformats.org/spreadsheetml/2006/main" count="75" uniqueCount="49">
  <si>
    <t>Sampling Frequency</t>
  </si>
  <si>
    <t>Period</t>
  </si>
  <si>
    <t>Stage 1</t>
  </si>
  <si>
    <t>Stage 2</t>
  </si>
  <si>
    <t>Integration period</t>
  </si>
  <si>
    <t>BW/N</t>
  </si>
  <si>
    <t>N</t>
  </si>
  <si>
    <t>range_res</t>
  </si>
  <si>
    <t>BW</t>
  </si>
  <si>
    <t>Integration sample</t>
  </si>
  <si>
    <t>Fundemental Frequency</t>
  </si>
  <si>
    <t>Instant BW</t>
  </si>
  <si>
    <t>Signal Summary</t>
  </si>
  <si>
    <t>T_frame</t>
  </si>
  <si>
    <t>Fundemental Period</t>
  </si>
  <si>
    <t>Ts</t>
  </si>
  <si>
    <t>Tu</t>
  </si>
  <si>
    <t>Guard Interval</t>
  </si>
  <si>
    <t>Tg</t>
  </si>
  <si>
    <t>Sym/pulse</t>
  </si>
  <si>
    <t>Tp</t>
  </si>
  <si>
    <t>pulse/Frame</t>
  </si>
  <si>
    <t>Range res</t>
  </si>
  <si>
    <t>m</t>
  </si>
  <si>
    <t>runtine</t>
  </si>
  <si>
    <t>Num_frames</t>
  </si>
  <si>
    <t>prf</t>
  </si>
  <si>
    <t>lambda</t>
  </si>
  <si>
    <t>fc</t>
  </si>
  <si>
    <t xml:space="preserve">CPI </t>
  </si>
  <si>
    <t>Max V</t>
  </si>
  <si>
    <t>V_res</t>
  </si>
  <si>
    <t>R_max</t>
  </si>
  <si>
    <t>km</t>
  </si>
  <si>
    <t>Frequency</t>
  </si>
  <si>
    <t>Frequencies</t>
  </si>
  <si>
    <t>Integration Samples</t>
  </si>
  <si>
    <t>Guard Samples</t>
  </si>
  <si>
    <t>Symbol Time</t>
  </si>
  <si>
    <t>S/P</t>
  </si>
  <si>
    <t>P/F</t>
  </si>
  <si>
    <t>Pulse/Frame</t>
  </si>
  <si>
    <t>Symbols/Pulse</t>
  </si>
  <si>
    <t>Frame time</t>
  </si>
  <si>
    <t>PRF</t>
  </si>
  <si>
    <t>Runtime</t>
  </si>
  <si>
    <t>V_max</t>
  </si>
  <si>
    <t>Pulses</t>
  </si>
  <si>
    <t>Rmax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</si>
</sst>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11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9" xfId="0" applyNumberFormat="1" applyBorder="1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5" borderId="0" xfId="0" applyFill="1"/>
    <xf numFmtId="0" fontId="1" fillId="3" borderId="0" xfId="0" applyFont="1" applyFill="1"/>
    <xf numFmtId="11" fontId="0" fillId="4" borderId="0" xfId="0" applyNumberFormat="1" applyFill="1"/>
    <xf numFmtId="0" fontId="2" fillId="0" borderId="10" xfId="0" applyFont="1" applyBorder="1"/>
    <xf numFmtId="0" fontId="0" fillId="0" borderId="0" xfId="0" applyNumberFormat="1"/>
    <xf numFmtId="0" fontId="0" fillId="0" borderId="5" xfId="0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1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974-94BD-40DD-9E7D-5F7DF0C68A8A}">
  <dimension ref="C1:L25"/>
  <sheetViews>
    <sheetView workbookViewId="0">
      <selection activeCell="L25" sqref="L25"/>
    </sheetView>
  </sheetViews>
  <sheetFormatPr defaultRowHeight="15" x14ac:dyDescent="0.25"/>
  <cols>
    <col min="3" max="3" width="24.85546875" customWidth="1"/>
    <col min="4" max="4" width="21.140625" customWidth="1"/>
    <col min="7" max="7" width="21.42578125" customWidth="1"/>
    <col min="8" max="8" width="19.140625" customWidth="1"/>
    <col min="9" max="9" width="15" customWidth="1"/>
    <col min="12" max="12" width="14.7109375" customWidth="1"/>
  </cols>
  <sheetData>
    <row r="1" spans="3:12" x14ac:dyDescent="0.25">
      <c r="C1" t="s">
        <v>2</v>
      </c>
      <c r="G1" t="s">
        <v>3</v>
      </c>
    </row>
    <row r="2" spans="3:12" x14ac:dyDescent="0.25">
      <c r="H2" t="s">
        <v>4</v>
      </c>
      <c r="I2" t="s">
        <v>5</v>
      </c>
    </row>
    <row r="3" spans="3:12" x14ac:dyDescent="0.25">
      <c r="C3" t="s">
        <v>0</v>
      </c>
      <c r="D3" t="s">
        <v>1</v>
      </c>
      <c r="G3" s="2" t="s">
        <v>0</v>
      </c>
      <c r="H3" s="6">
        <v>2048</v>
      </c>
      <c r="I3" s="7">
        <f>1/(H3*G$6)</f>
        <v>1000</v>
      </c>
    </row>
    <row r="4" spans="3:12" x14ac:dyDescent="0.25">
      <c r="C4" s="1">
        <v>2048000</v>
      </c>
      <c r="D4" s="1">
        <f>1/C4</f>
        <v>4.8828125000000001E-7</v>
      </c>
      <c r="G4" s="3">
        <f>C4</f>
        <v>2048000</v>
      </c>
      <c r="H4" s="8">
        <f>2*H3</f>
        <v>4096</v>
      </c>
      <c r="I4" s="9">
        <f t="shared" ref="I4:I6" si="0">1/(H4*G$6)</f>
        <v>500</v>
      </c>
    </row>
    <row r="5" spans="3:12" x14ac:dyDescent="0.25">
      <c r="C5" s="1">
        <v>20480000</v>
      </c>
      <c r="D5" s="1">
        <f t="shared" ref="D5:D6" si="1">1/C5</f>
        <v>4.8828125000000002E-8</v>
      </c>
      <c r="G5" s="4" t="s">
        <v>1</v>
      </c>
      <c r="H5" s="8">
        <f>5*H3</f>
        <v>10240</v>
      </c>
      <c r="I5" s="9">
        <f t="shared" si="0"/>
        <v>200</v>
      </c>
    </row>
    <row r="6" spans="3:12" x14ac:dyDescent="0.25">
      <c r="C6" s="1">
        <v>204800000</v>
      </c>
      <c r="D6" s="1">
        <f t="shared" si="1"/>
        <v>4.8828125000000004E-9</v>
      </c>
      <c r="G6" s="5">
        <f>D4</f>
        <v>4.8828125000000001E-7</v>
      </c>
      <c r="H6" s="10">
        <f>10*H3</f>
        <v>20480</v>
      </c>
      <c r="I6" s="11">
        <f t="shared" si="0"/>
        <v>100</v>
      </c>
    </row>
    <row r="12" spans="3:12" x14ac:dyDescent="0.25">
      <c r="H12" t="s">
        <v>4</v>
      </c>
      <c r="I12" t="s">
        <v>5</v>
      </c>
      <c r="J12" t="s">
        <v>6</v>
      </c>
      <c r="K12" t="s">
        <v>8</v>
      </c>
      <c r="L12" t="s">
        <v>7</v>
      </c>
    </row>
    <row r="13" spans="3:12" x14ac:dyDescent="0.25">
      <c r="G13" s="2" t="s">
        <v>0</v>
      </c>
      <c r="H13" s="6">
        <v>2048</v>
      </c>
      <c r="I13" s="7">
        <f>1/(H13*G$16)</f>
        <v>10000</v>
      </c>
      <c r="J13">
        <v>200</v>
      </c>
      <c r="K13" s="1">
        <f>J13*I13</f>
        <v>2000000</v>
      </c>
      <c r="L13" s="1">
        <f>300000000/(2*K13)</f>
        <v>75</v>
      </c>
    </row>
    <row r="14" spans="3:12" x14ac:dyDescent="0.25">
      <c r="G14" s="3">
        <f>C5</f>
        <v>20480000</v>
      </c>
      <c r="H14" s="8">
        <f>2*H13</f>
        <v>4096</v>
      </c>
      <c r="I14" s="9">
        <f t="shared" ref="I14:I16" si="2">1/(H14*G$16)</f>
        <v>5000</v>
      </c>
    </row>
    <row r="15" spans="3:12" x14ac:dyDescent="0.25">
      <c r="G15" s="4" t="s">
        <v>1</v>
      </c>
      <c r="H15" s="8">
        <f>5*H13</f>
        <v>10240</v>
      </c>
      <c r="I15" s="9">
        <f t="shared" si="2"/>
        <v>2000</v>
      </c>
    </row>
    <row r="16" spans="3:12" x14ac:dyDescent="0.25">
      <c r="G16" s="5">
        <f>D5</f>
        <v>4.8828125000000002E-8</v>
      </c>
      <c r="H16" s="10">
        <f>10*H13</f>
        <v>20480</v>
      </c>
      <c r="I16" s="11">
        <f t="shared" si="2"/>
        <v>1000</v>
      </c>
    </row>
    <row r="17" spans="7:9" x14ac:dyDescent="0.25">
      <c r="I17" s="1"/>
    </row>
    <row r="21" spans="7:9" x14ac:dyDescent="0.25">
      <c r="H21" t="s">
        <v>4</v>
      </c>
      <c r="I21" t="s">
        <v>5</v>
      </c>
    </row>
    <row r="22" spans="7:9" x14ac:dyDescent="0.25">
      <c r="G22" s="2" t="s">
        <v>0</v>
      </c>
      <c r="H22" s="6">
        <v>2048</v>
      </c>
      <c r="I22" s="7">
        <f>1/(H22*G$25)</f>
        <v>99999.999999999985</v>
      </c>
    </row>
    <row r="23" spans="7:9" x14ac:dyDescent="0.25">
      <c r="G23" s="3">
        <f>C6</f>
        <v>204800000</v>
      </c>
      <c r="H23" s="8">
        <f>2*H22</f>
        <v>4096</v>
      </c>
      <c r="I23" s="9">
        <f t="shared" ref="I23:I25" si="3">1/(H23*G$25)</f>
        <v>49999.999999999993</v>
      </c>
    </row>
    <row r="24" spans="7:9" x14ac:dyDescent="0.25">
      <c r="G24" s="4" t="s">
        <v>1</v>
      </c>
      <c r="H24" s="8">
        <f>5*H22</f>
        <v>10240</v>
      </c>
      <c r="I24" s="9">
        <f t="shared" si="3"/>
        <v>20000</v>
      </c>
    </row>
    <row r="25" spans="7:9" x14ac:dyDescent="0.25">
      <c r="G25" s="5">
        <f>D6</f>
        <v>4.8828125000000004E-9</v>
      </c>
      <c r="H25" s="10">
        <f>10*H22</f>
        <v>20480</v>
      </c>
      <c r="I25" s="11">
        <f t="shared" si="3"/>
        <v>10000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E320-FB3A-47DC-A3A0-3920CAB9DCF2}">
  <dimension ref="B1:S18"/>
  <sheetViews>
    <sheetView topLeftCell="E1" workbookViewId="0">
      <selection activeCell="R19" sqref="R19"/>
    </sheetView>
  </sheetViews>
  <sheetFormatPr defaultRowHeight="15" x14ac:dyDescent="0.25"/>
  <cols>
    <col min="1" max="1" width="5.140625" customWidth="1"/>
    <col min="2" max="3" width="9.140625" hidden="1" customWidth="1"/>
    <col min="5" max="5" width="23.85546875" customWidth="1"/>
    <col min="6" max="6" width="18.5703125" customWidth="1"/>
    <col min="9" max="9" width="14.28515625" customWidth="1"/>
    <col min="15" max="15" width="11.85546875" customWidth="1"/>
  </cols>
  <sheetData>
    <row r="1" spans="5:19" x14ac:dyDescent="0.25">
      <c r="E1" t="s">
        <v>28</v>
      </c>
    </row>
    <row r="2" spans="5:19" x14ac:dyDescent="0.25">
      <c r="E2" s="1">
        <v>2400000000</v>
      </c>
    </row>
    <row r="4" spans="5:19" x14ac:dyDescent="0.25">
      <c r="E4" t="s">
        <v>9</v>
      </c>
      <c r="G4" t="s">
        <v>5</v>
      </c>
      <c r="I4" t="s">
        <v>11</v>
      </c>
      <c r="K4" t="s">
        <v>16</v>
      </c>
      <c r="M4" t="s">
        <v>15</v>
      </c>
      <c r="O4" t="s">
        <v>20</v>
      </c>
      <c r="Q4" t="s">
        <v>13</v>
      </c>
      <c r="S4" t="s">
        <v>25</v>
      </c>
    </row>
    <row r="5" spans="5:19" x14ac:dyDescent="0.25">
      <c r="E5" s="12">
        <f>2*2048</f>
        <v>4096</v>
      </c>
      <c r="G5" s="1">
        <f>E7/(E5)</f>
        <v>50000</v>
      </c>
      <c r="I5" s="14">
        <f>G5*G7</f>
        <v>2000000</v>
      </c>
      <c r="K5" s="1">
        <f>E9*E5</f>
        <v>2.0000000000000002E-5</v>
      </c>
      <c r="M5" s="1">
        <f>K5+K7</f>
        <v>2.4921875000000001E-5</v>
      </c>
      <c r="O5" s="1">
        <f>M5*M7</f>
        <v>4.9843750000000002E-5</v>
      </c>
      <c r="Q5" s="14">
        <f>O7*O5</f>
        <v>4.9843749999999997E-4</v>
      </c>
      <c r="S5" s="16">
        <f>ROUND(Q8/Q5,0)</f>
        <v>201</v>
      </c>
    </row>
    <row r="6" spans="5:19" x14ac:dyDescent="0.25">
      <c r="E6" t="s">
        <v>10</v>
      </c>
      <c r="G6" t="s">
        <v>6</v>
      </c>
      <c r="K6" t="s">
        <v>18</v>
      </c>
      <c r="M6" t="s">
        <v>19</v>
      </c>
      <c r="O6" t="s">
        <v>21</v>
      </c>
    </row>
    <row r="7" spans="5:19" x14ac:dyDescent="0.25">
      <c r="E7" s="13">
        <v>204800000</v>
      </c>
      <c r="G7" s="12">
        <v>40</v>
      </c>
      <c r="K7" s="1">
        <f>E11*E9</f>
        <v>4.9218750000000002E-6</v>
      </c>
      <c r="M7" s="12">
        <v>2</v>
      </c>
      <c r="O7" s="12">
        <v>10</v>
      </c>
      <c r="Q7" t="s">
        <v>24</v>
      </c>
    </row>
    <row r="8" spans="5:19" x14ac:dyDescent="0.25">
      <c r="E8" t="s">
        <v>14</v>
      </c>
      <c r="Q8" s="15">
        <v>0.1</v>
      </c>
    </row>
    <row r="9" spans="5:19" x14ac:dyDescent="0.25">
      <c r="E9" s="1">
        <f>1/E7</f>
        <v>4.8828125000000004E-9</v>
      </c>
    </row>
    <row r="10" spans="5:19" x14ac:dyDescent="0.25">
      <c r="E10" t="s">
        <v>17</v>
      </c>
    </row>
    <row r="11" spans="5:19" x14ac:dyDescent="0.25">
      <c r="E11" s="12">
        <f>2*504</f>
        <v>1008</v>
      </c>
    </row>
    <row r="14" spans="5:19" x14ac:dyDescent="0.25">
      <c r="E14" t="s">
        <v>12</v>
      </c>
    </row>
    <row r="15" spans="5:19" x14ac:dyDescent="0.25">
      <c r="E15" t="s">
        <v>22</v>
      </c>
      <c r="F15" s="17">
        <f>300000000/(2*I5)</f>
        <v>75</v>
      </c>
      <c r="G15" t="s">
        <v>23</v>
      </c>
    </row>
    <row r="16" spans="5:19" x14ac:dyDescent="0.25">
      <c r="E16" t="s">
        <v>30</v>
      </c>
      <c r="F16">
        <f>L16/O16</f>
        <v>250.78369905956114</v>
      </c>
      <c r="H16" t="s">
        <v>26</v>
      </c>
      <c r="I16">
        <f>1/Q5</f>
        <v>2006.2695924764892</v>
      </c>
      <c r="K16" t="s">
        <v>27</v>
      </c>
      <c r="L16">
        <f>300000000/E2</f>
        <v>0.125</v>
      </c>
      <c r="N16" t="s">
        <v>29</v>
      </c>
      <c r="O16">
        <f>Q5</f>
        <v>4.9843749999999997E-4</v>
      </c>
    </row>
    <row r="17" spans="5:7" x14ac:dyDescent="0.25">
      <c r="E17" t="s">
        <v>31</v>
      </c>
      <c r="F17">
        <f>2*F16/(S5)</f>
        <v>2.4953601896473745</v>
      </c>
    </row>
    <row r="18" spans="5:7" x14ac:dyDescent="0.25">
      <c r="E18" t="s">
        <v>32</v>
      </c>
      <c r="F18" s="1">
        <f>Q5*300000000/2000</f>
        <v>74.765625</v>
      </c>
      <c r="G18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B4CA-F404-4715-AE12-78F41E73554C}">
  <dimension ref="B1:Y39"/>
  <sheetViews>
    <sheetView tabSelected="1" topLeftCell="B1" zoomScaleNormal="100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14.7109375" customWidth="1"/>
    <col min="2" max="2" width="14.140625" customWidth="1"/>
    <col min="3" max="3" width="9.42578125" customWidth="1"/>
    <col min="5" max="5" width="11" customWidth="1"/>
    <col min="6" max="6" width="21.42578125" customWidth="1"/>
    <col min="7" max="7" width="17" customWidth="1"/>
    <col min="8" max="8" width="13.5703125" customWidth="1"/>
    <col min="18" max="18" width="11.28515625" style="19" customWidth="1"/>
    <col min="25" max="25" width="12.140625" customWidth="1"/>
  </cols>
  <sheetData>
    <row r="1" spans="2:25" x14ac:dyDescent="0.25">
      <c r="B1" s="18" t="s">
        <v>34</v>
      </c>
      <c r="C1" s="24">
        <v>20480000</v>
      </c>
      <c r="F1" t="s">
        <v>36</v>
      </c>
      <c r="G1" t="s">
        <v>37</v>
      </c>
      <c r="H1" t="s">
        <v>38</v>
      </c>
      <c r="J1" t="s">
        <v>5</v>
      </c>
      <c r="L1">
        <v>1</v>
      </c>
      <c r="M1" s="6" t="s">
        <v>6</v>
      </c>
      <c r="N1" s="20" t="s">
        <v>8</v>
      </c>
      <c r="P1" t="s">
        <v>39</v>
      </c>
      <c r="Q1" t="s">
        <v>40</v>
      </c>
      <c r="R1" s="19" t="s">
        <v>43</v>
      </c>
      <c r="S1" t="s">
        <v>44</v>
      </c>
      <c r="T1" t="s">
        <v>47</v>
      </c>
      <c r="V1" t="s">
        <v>46</v>
      </c>
      <c r="W1" t="s">
        <v>31</v>
      </c>
      <c r="Y1" t="s">
        <v>48</v>
      </c>
    </row>
    <row r="2" spans="2:25" x14ac:dyDescent="0.25">
      <c r="B2" t="s">
        <v>1</v>
      </c>
      <c r="C2" s="1">
        <f>1/C1</f>
        <v>4.8828125000000002E-8</v>
      </c>
      <c r="E2">
        <v>1</v>
      </c>
      <c r="F2">
        <f xml:space="preserve"> 2048/4</f>
        <v>512</v>
      </c>
      <c r="G2">
        <f xml:space="preserve"> 504/4</f>
        <v>126</v>
      </c>
      <c r="H2">
        <f>SUM(F2:G2)</f>
        <v>638</v>
      </c>
      <c r="J2" s="1">
        <f>1/(F2*C$2)</f>
        <v>40000</v>
      </c>
      <c r="M2" s="8">
        <v>6</v>
      </c>
      <c r="N2" s="9">
        <f t="shared" ref="N2:N7" si="0">$J$2*M2</f>
        <v>240000</v>
      </c>
      <c r="P2">
        <f>C$5</f>
        <v>2</v>
      </c>
      <c r="Q2">
        <f>C$6</f>
        <v>5</v>
      </c>
      <c r="R2" s="19">
        <f>P2*Q2*H$2*C$2</f>
        <v>3.1152343750000001E-4</v>
      </c>
      <c r="S2" s="22">
        <f>1/R2</f>
        <v>3210.0313479623824</v>
      </c>
      <c r="T2">
        <f>ROUND(S2*C$9,0)</f>
        <v>161</v>
      </c>
      <c r="V2" s="22">
        <f>300000000/(4*C$3*R2)</f>
        <v>100.31347962382445</v>
      </c>
      <c r="W2" s="21">
        <f>300000000/(2*C$9*C$3)</f>
        <v>1.25</v>
      </c>
      <c r="Y2" s="23">
        <f>R2*300000000/2</f>
        <v>46728.515625</v>
      </c>
    </row>
    <row r="3" spans="2:25" x14ac:dyDescent="0.25">
      <c r="B3" t="s">
        <v>28</v>
      </c>
      <c r="C3" s="1">
        <v>2400000000</v>
      </c>
      <c r="E3">
        <v>2</v>
      </c>
      <c r="F3">
        <f>2*F2</f>
        <v>1024</v>
      </c>
      <c r="G3">
        <f>2*G2</f>
        <v>252</v>
      </c>
      <c r="H3">
        <f t="shared" ref="H3:H5" si="1">SUM(F3:G3)</f>
        <v>1276</v>
      </c>
      <c r="J3" s="1">
        <f>1/(F3*C$2)</f>
        <v>20000</v>
      </c>
      <c r="M3" s="8">
        <v>10</v>
      </c>
      <c r="N3" s="9">
        <f t="shared" si="0"/>
        <v>400000</v>
      </c>
      <c r="P3">
        <f t="shared" ref="P3:P39" si="2">C$5</f>
        <v>2</v>
      </c>
      <c r="Q3">
        <f t="shared" ref="Q3:Q39" si="3">C$6</f>
        <v>5</v>
      </c>
      <c r="R3" s="19">
        <f t="shared" ref="R3:R7" si="4">P3*Q3*H$2*C$2</f>
        <v>3.1152343750000001E-4</v>
      </c>
      <c r="S3" s="22">
        <f t="shared" ref="S3:S39" si="5">1/R3</f>
        <v>3210.0313479623824</v>
      </c>
      <c r="T3">
        <f t="shared" ref="T3:T38" si="6">ROUND(S3*C$9,0)</f>
        <v>161</v>
      </c>
      <c r="V3" s="22">
        <f t="shared" ref="V3:V39" si="7">300000000/(4*C$3*R3)</f>
        <v>100.31347962382445</v>
      </c>
      <c r="W3" s="21">
        <f t="shared" ref="W3:W39" si="8">300000000/(2*C$9*C$3)</f>
        <v>1.25</v>
      </c>
      <c r="Y3">
        <f t="shared" ref="Y3:Y38" si="9">R3*300000000/2</f>
        <v>46728.515625</v>
      </c>
    </row>
    <row r="4" spans="2:25" x14ac:dyDescent="0.25">
      <c r="E4">
        <v>3</v>
      </c>
      <c r="F4">
        <f>5*F2</f>
        <v>2560</v>
      </c>
      <c r="G4">
        <f>5*G2</f>
        <v>630</v>
      </c>
      <c r="H4">
        <f t="shared" si="1"/>
        <v>3190</v>
      </c>
      <c r="J4" s="1">
        <f>1/(F4*C$2)</f>
        <v>8000</v>
      </c>
      <c r="M4" s="8">
        <v>50</v>
      </c>
      <c r="N4" s="9">
        <f t="shared" si="0"/>
        <v>2000000</v>
      </c>
      <c r="P4">
        <f t="shared" si="2"/>
        <v>2</v>
      </c>
      <c r="Q4">
        <f t="shared" si="3"/>
        <v>5</v>
      </c>
      <c r="R4" s="19">
        <f t="shared" si="4"/>
        <v>3.1152343750000001E-4</v>
      </c>
      <c r="S4" s="22">
        <f>1/R4</f>
        <v>3210.0313479623824</v>
      </c>
      <c r="T4">
        <f t="shared" si="6"/>
        <v>161</v>
      </c>
      <c r="V4" s="22">
        <f t="shared" si="7"/>
        <v>100.31347962382445</v>
      </c>
      <c r="W4" s="21">
        <f t="shared" si="8"/>
        <v>1.25</v>
      </c>
      <c r="Y4">
        <f t="shared" si="9"/>
        <v>46728.515625</v>
      </c>
    </row>
    <row r="5" spans="2:25" x14ac:dyDescent="0.25">
      <c r="B5" t="s">
        <v>42</v>
      </c>
      <c r="C5">
        <v>2</v>
      </c>
      <c r="E5">
        <v>4</v>
      </c>
      <c r="F5">
        <f>10*F2</f>
        <v>5120</v>
      </c>
      <c r="G5">
        <f>10*G2</f>
        <v>1260</v>
      </c>
      <c r="H5">
        <f t="shared" si="1"/>
        <v>6380</v>
      </c>
      <c r="J5" s="1">
        <f>1/(F5*C$2)</f>
        <v>4000</v>
      </c>
      <c r="M5" s="8">
        <v>100</v>
      </c>
      <c r="N5" s="9">
        <f t="shared" si="0"/>
        <v>4000000</v>
      </c>
      <c r="P5">
        <f t="shared" si="2"/>
        <v>2</v>
      </c>
      <c r="Q5">
        <f t="shared" si="3"/>
        <v>5</v>
      </c>
      <c r="R5" s="19">
        <f t="shared" si="4"/>
        <v>3.1152343750000001E-4</v>
      </c>
      <c r="S5" s="22">
        <f t="shared" si="5"/>
        <v>3210.0313479623824</v>
      </c>
      <c r="T5">
        <f t="shared" si="6"/>
        <v>161</v>
      </c>
      <c r="V5" s="22">
        <f t="shared" si="7"/>
        <v>100.31347962382445</v>
      </c>
      <c r="W5" s="21">
        <f t="shared" si="8"/>
        <v>1.25</v>
      </c>
      <c r="Y5">
        <f t="shared" si="9"/>
        <v>46728.515625</v>
      </c>
    </row>
    <row r="6" spans="2:25" x14ac:dyDescent="0.25">
      <c r="B6" t="s">
        <v>41</v>
      </c>
      <c r="C6">
        <v>5</v>
      </c>
      <c r="M6" s="8">
        <v>200</v>
      </c>
      <c r="N6" s="9">
        <f t="shared" si="0"/>
        <v>8000000</v>
      </c>
      <c r="P6">
        <f t="shared" si="2"/>
        <v>2</v>
      </c>
      <c r="Q6">
        <f t="shared" si="3"/>
        <v>5</v>
      </c>
      <c r="R6" s="19">
        <f t="shared" si="4"/>
        <v>3.1152343750000001E-4</v>
      </c>
      <c r="S6" s="22">
        <f t="shared" si="5"/>
        <v>3210.0313479623824</v>
      </c>
      <c r="T6">
        <f t="shared" si="6"/>
        <v>161</v>
      </c>
      <c r="V6" s="22">
        <f t="shared" si="7"/>
        <v>100.31347962382445</v>
      </c>
      <c r="W6" s="21">
        <f t="shared" si="8"/>
        <v>1.25</v>
      </c>
      <c r="Y6">
        <f t="shared" si="9"/>
        <v>46728.515625</v>
      </c>
    </row>
    <row r="7" spans="2:25" x14ac:dyDescent="0.25">
      <c r="M7" s="10">
        <v>500</v>
      </c>
      <c r="N7" s="11">
        <f t="shared" si="0"/>
        <v>20000000</v>
      </c>
      <c r="P7">
        <f t="shared" si="2"/>
        <v>2</v>
      </c>
      <c r="Q7">
        <f t="shared" si="3"/>
        <v>5</v>
      </c>
      <c r="R7" s="19">
        <f t="shared" si="4"/>
        <v>3.1152343750000001E-4</v>
      </c>
      <c r="S7" s="22">
        <f t="shared" si="5"/>
        <v>3210.0313479623824</v>
      </c>
      <c r="T7">
        <f t="shared" si="6"/>
        <v>161</v>
      </c>
      <c r="V7" s="22">
        <f t="shared" si="7"/>
        <v>100.31347962382445</v>
      </c>
      <c r="W7" s="21">
        <f t="shared" si="8"/>
        <v>1.25</v>
      </c>
      <c r="Y7">
        <f t="shared" si="9"/>
        <v>46728.515625</v>
      </c>
    </row>
    <row r="8" spans="2:25" x14ac:dyDescent="0.25">
      <c r="S8" s="22"/>
      <c r="V8" s="22"/>
      <c r="W8" s="21"/>
    </row>
    <row r="9" spans="2:25" x14ac:dyDescent="0.25">
      <c r="B9" t="s">
        <v>45</v>
      </c>
      <c r="C9">
        <v>0.05</v>
      </c>
      <c r="L9">
        <v>2</v>
      </c>
      <c r="M9" s="6" t="s">
        <v>6</v>
      </c>
      <c r="N9" s="20" t="s">
        <v>8</v>
      </c>
      <c r="P9">
        <f t="shared" si="2"/>
        <v>2</v>
      </c>
      <c r="Q9">
        <f t="shared" si="3"/>
        <v>5</v>
      </c>
      <c r="R9" s="19">
        <f>P9*Q9*H3*C$2</f>
        <v>6.2304687500000001E-4</v>
      </c>
      <c r="S9" s="22">
        <f t="shared" si="5"/>
        <v>1605.0156739811912</v>
      </c>
      <c r="T9">
        <f t="shared" si="6"/>
        <v>80</v>
      </c>
      <c r="V9" s="22">
        <f t="shared" si="7"/>
        <v>50.156739811912225</v>
      </c>
      <c r="W9" s="21">
        <f t="shared" si="8"/>
        <v>1.25</v>
      </c>
      <c r="Y9">
        <f t="shared" si="9"/>
        <v>93457.03125</v>
      </c>
    </row>
    <row r="10" spans="2:25" x14ac:dyDescent="0.25">
      <c r="M10" s="8">
        <f>M2</f>
        <v>6</v>
      </c>
      <c r="N10" s="9">
        <f t="shared" ref="N10:N15" si="10">$J$2*M10</f>
        <v>240000</v>
      </c>
      <c r="P10">
        <f t="shared" si="2"/>
        <v>2</v>
      </c>
      <c r="Q10">
        <f t="shared" si="3"/>
        <v>5</v>
      </c>
      <c r="R10" s="19">
        <f>R9</f>
        <v>6.2304687500000001E-4</v>
      </c>
      <c r="S10" s="22">
        <f t="shared" si="5"/>
        <v>1605.0156739811912</v>
      </c>
      <c r="T10">
        <f t="shared" si="6"/>
        <v>80</v>
      </c>
      <c r="V10" s="22">
        <f t="shared" si="7"/>
        <v>50.156739811912225</v>
      </c>
      <c r="W10" s="21">
        <f t="shared" si="8"/>
        <v>1.25</v>
      </c>
      <c r="Y10">
        <f t="shared" si="9"/>
        <v>93457.03125</v>
      </c>
    </row>
    <row r="11" spans="2:25" x14ac:dyDescent="0.25">
      <c r="M11" s="8">
        <f t="shared" ref="M11:M15" si="11">M3</f>
        <v>10</v>
      </c>
      <c r="N11" s="9">
        <f t="shared" si="10"/>
        <v>400000</v>
      </c>
      <c r="P11">
        <f t="shared" si="2"/>
        <v>2</v>
      </c>
      <c r="Q11">
        <f t="shared" si="3"/>
        <v>5</v>
      </c>
      <c r="R11" s="19">
        <f t="shared" ref="R11:R15" si="12">R10</f>
        <v>6.2304687500000001E-4</v>
      </c>
      <c r="S11" s="22">
        <f t="shared" si="5"/>
        <v>1605.0156739811912</v>
      </c>
      <c r="T11">
        <f t="shared" si="6"/>
        <v>80</v>
      </c>
      <c r="V11" s="22">
        <f t="shared" si="7"/>
        <v>50.156739811912225</v>
      </c>
      <c r="W11" s="21">
        <f t="shared" si="8"/>
        <v>1.25</v>
      </c>
      <c r="Y11">
        <f t="shared" si="9"/>
        <v>93457.03125</v>
      </c>
    </row>
    <row r="12" spans="2:25" x14ac:dyDescent="0.25">
      <c r="M12" s="8">
        <f t="shared" si="11"/>
        <v>50</v>
      </c>
      <c r="N12" s="9">
        <f t="shared" si="10"/>
        <v>2000000</v>
      </c>
      <c r="P12">
        <f t="shared" si="2"/>
        <v>2</v>
      </c>
      <c r="Q12">
        <f t="shared" si="3"/>
        <v>5</v>
      </c>
      <c r="R12" s="19">
        <f t="shared" si="12"/>
        <v>6.2304687500000001E-4</v>
      </c>
      <c r="S12" s="22">
        <f t="shared" si="5"/>
        <v>1605.0156739811912</v>
      </c>
      <c r="T12">
        <f t="shared" si="6"/>
        <v>80</v>
      </c>
      <c r="V12" s="22">
        <f t="shared" si="7"/>
        <v>50.156739811912225</v>
      </c>
      <c r="W12" s="21">
        <f t="shared" si="8"/>
        <v>1.25</v>
      </c>
      <c r="Y12">
        <f t="shared" si="9"/>
        <v>93457.03125</v>
      </c>
    </row>
    <row r="13" spans="2:25" x14ac:dyDescent="0.25">
      <c r="M13" s="8">
        <f t="shared" si="11"/>
        <v>100</v>
      </c>
      <c r="N13" s="9">
        <f t="shared" si="10"/>
        <v>4000000</v>
      </c>
      <c r="P13">
        <f t="shared" si="2"/>
        <v>2</v>
      </c>
      <c r="Q13">
        <f t="shared" si="3"/>
        <v>5</v>
      </c>
      <c r="R13" s="19">
        <f t="shared" si="12"/>
        <v>6.2304687500000001E-4</v>
      </c>
      <c r="S13" s="22">
        <f t="shared" si="5"/>
        <v>1605.0156739811912</v>
      </c>
      <c r="T13">
        <f t="shared" si="6"/>
        <v>80</v>
      </c>
      <c r="V13" s="22">
        <f t="shared" si="7"/>
        <v>50.156739811912225</v>
      </c>
      <c r="W13" s="21">
        <f t="shared" si="8"/>
        <v>1.25</v>
      </c>
      <c r="Y13">
        <f t="shared" si="9"/>
        <v>93457.03125</v>
      </c>
    </row>
    <row r="14" spans="2:25" x14ac:dyDescent="0.25">
      <c r="M14" s="8">
        <f t="shared" si="11"/>
        <v>200</v>
      </c>
      <c r="N14" s="9">
        <f t="shared" si="10"/>
        <v>8000000</v>
      </c>
      <c r="P14">
        <f t="shared" si="2"/>
        <v>2</v>
      </c>
      <c r="Q14">
        <f t="shared" si="3"/>
        <v>5</v>
      </c>
      <c r="R14" s="19">
        <f t="shared" si="12"/>
        <v>6.2304687500000001E-4</v>
      </c>
      <c r="S14" s="22">
        <f t="shared" si="5"/>
        <v>1605.0156739811912</v>
      </c>
      <c r="T14">
        <f t="shared" si="6"/>
        <v>80</v>
      </c>
      <c r="V14" s="22">
        <f t="shared" si="7"/>
        <v>50.156739811912225</v>
      </c>
      <c r="W14" s="21">
        <f t="shared" si="8"/>
        <v>1.25</v>
      </c>
      <c r="Y14">
        <f t="shared" si="9"/>
        <v>93457.03125</v>
      </c>
    </row>
    <row r="15" spans="2:25" x14ac:dyDescent="0.25">
      <c r="M15" s="8">
        <f t="shared" si="11"/>
        <v>500</v>
      </c>
      <c r="N15" s="11">
        <f t="shared" si="10"/>
        <v>20000000</v>
      </c>
      <c r="P15">
        <f t="shared" si="2"/>
        <v>2</v>
      </c>
      <c r="Q15">
        <f t="shared" si="3"/>
        <v>5</v>
      </c>
      <c r="R15" s="19">
        <f t="shared" si="12"/>
        <v>6.2304687500000001E-4</v>
      </c>
      <c r="S15" s="22">
        <f t="shared" si="5"/>
        <v>1605.0156739811912</v>
      </c>
      <c r="T15">
        <f t="shared" si="6"/>
        <v>80</v>
      </c>
      <c r="V15" s="22">
        <f t="shared" si="7"/>
        <v>50.156739811912225</v>
      </c>
      <c r="W15" s="21">
        <f t="shared" si="8"/>
        <v>1.25</v>
      </c>
      <c r="Y15">
        <f t="shared" si="9"/>
        <v>93457.03125</v>
      </c>
    </row>
    <row r="16" spans="2:25" x14ac:dyDescent="0.25">
      <c r="S16" s="22"/>
      <c r="V16" s="22"/>
      <c r="W16" s="21"/>
    </row>
    <row r="17" spans="12:25" x14ac:dyDescent="0.25">
      <c r="L17">
        <v>3</v>
      </c>
      <c r="M17" s="6" t="s">
        <v>6</v>
      </c>
      <c r="N17" s="20" t="s">
        <v>8</v>
      </c>
      <c r="P17">
        <f t="shared" si="2"/>
        <v>2</v>
      </c>
      <c r="Q17">
        <f t="shared" si="3"/>
        <v>5</v>
      </c>
      <c r="R17" s="19">
        <f>P17*Q17*H4*C$2</f>
        <v>1.5576171875E-3</v>
      </c>
      <c r="S17" s="22">
        <f t="shared" si="5"/>
        <v>642.00626959247654</v>
      </c>
      <c r="T17">
        <f t="shared" si="6"/>
        <v>32</v>
      </c>
      <c r="V17" s="22">
        <f t="shared" si="7"/>
        <v>20.062695924764892</v>
      </c>
      <c r="W17" s="21">
        <f t="shared" si="8"/>
        <v>1.25</v>
      </c>
      <c r="Y17">
        <f t="shared" si="9"/>
        <v>233642.578125</v>
      </c>
    </row>
    <row r="18" spans="12:25" x14ac:dyDescent="0.25">
      <c r="M18" s="8">
        <f>M10</f>
        <v>6</v>
      </c>
      <c r="N18" s="9">
        <f t="shared" ref="N18:N23" si="13">$J$2*M18</f>
        <v>240000</v>
      </c>
      <c r="P18">
        <f t="shared" si="2"/>
        <v>2</v>
      </c>
      <c r="Q18">
        <f t="shared" si="3"/>
        <v>5</v>
      </c>
      <c r="R18" s="19">
        <f>R17</f>
        <v>1.5576171875E-3</v>
      </c>
      <c r="S18" s="22">
        <f t="shared" si="5"/>
        <v>642.00626959247654</v>
      </c>
      <c r="T18">
        <f t="shared" si="6"/>
        <v>32</v>
      </c>
      <c r="V18" s="22">
        <f t="shared" si="7"/>
        <v>20.062695924764892</v>
      </c>
      <c r="W18" s="21">
        <f t="shared" si="8"/>
        <v>1.25</v>
      </c>
      <c r="Y18">
        <f t="shared" si="9"/>
        <v>233642.578125</v>
      </c>
    </row>
    <row r="19" spans="12:25" x14ac:dyDescent="0.25">
      <c r="M19" s="8">
        <f t="shared" ref="M19:M23" si="14">M11</f>
        <v>10</v>
      </c>
      <c r="N19" s="9">
        <f t="shared" si="13"/>
        <v>400000</v>
      </c>
      <c r="P19">
        <f t="shared" si="2"/>
        <v>2</v>
      </c>
      <c r="Q19">
        <f t="shared" si="3"/>
        <v>5</v>
      </c>
      <c r="R19" s="19">
        <f t="shared" ref="R19:R23" si="15">R18</f>
        <v>1.5576171875E-3</v>
      </c>
      <c r="S19" s="22">
        <f t="shared" si="5"/>
        <v>642.00626959247654</v>
      </c>
      <c r="T19">
        <f t="shared" si="6"/>
        <v>32</v>
      </c>
      <c r="V19" s="22">
        <f t="shared" si="7"/>
        <v>20.062695924764892</v>
      </c>
      <c r="W19" s="21">
        <f t="shared" si="8"/>
        <v>1.25</v>
      </c>
      <c r="Y19">
        <f t="shared" si="9"/>
        <v>233642.578125</v>
      </c>
    </row>
    <row r="20" spans="12:25" x14ac:dyDescent="0.25">
      <c r="M20" s="8">
        <f t="shared" si="14"/>
        <v>50</v>
      </c>
      <c r="N20" s="9">
        <f t="shared" si="13"/>
        <v>2000000</v>
      </c>
      <c r="P20">
        <f t="shared" si="2"/>
        <v>2</v>
      </c>
      <c r="Q20">
        <f t="shared" si="3"/>
        <v>5</v>
      </c>
      <c r="R20" s="19">
        <f t="shared" si="15"/>
        <v>1.5576171875E-3</v>
      </c>
      <c r="S20" s="22">
        <f t="shared" si="5"/>
        <v>642.00626959247654</v>
      </c>
      <c r="T20">
        <f t="shared" si="6"/>
        <v>32</v>
      </c>
      <c r="V20" s="22">
        <f t="shared" si="7"/>
        <v>20.062695924764892</v>
      </c>
      <c r="W20" s="21">
        <f t="shared" si="8"/>
        <v>1.25</v>
      </c>
      <c r="Y20">
        <f t="shared" si="9"/>
        <v>233642.578125</v>
      </c>
    </row>
    <row r="21" spans="12:25" x14ac:dyDescent="0.25">
      <c r="M21" s="8">
        <f t="shared" si="14"/>
        <v>100</v>
      </c>
      <c r="N21" s="9">
        <f t="shared" si="13"/>
        <v>4000000</v>
      </c>
      <c r="P21">
        <f t="shared" si="2"/>
        <v>2</v>
      </c>
      <c r="Q21">
        <f t="shared" si="3"/>
        <v>5</v>
      </c>
      <c r="R21" s="19">
        <f t="shared" si="15"/>
        <v>1.5576171875E-3</v>
      </c>
      <c r="S21" s="22">
        <f t="shared" si="5"/>
        <v>642.00626959247654</v>
      </c>
      <c r="T21">
        <f t="shared" si="6"/>
        <v>32</v>
      </c>
      <c r="V21" s="22">
        <f t="shared" si="7"/>
        <v>20.062695924764892</v>
      </c>
      <c r="W21" s="21">
        <f t="shared" si="8"/>
        <v>1.25</v>
      </c>
      <c r="Y21">
        <f t="shared" si="9"/>
        <v>233642.578125</v>
      </c>
    </row>
    <row r="22" spans="12:25" x14ac:dyDescent="0.25">
      <c r="M22" s="8">
        <f t="shared" si="14"/>
        <v>200</v>
      </c>
      <c r="N22" s="9">
        <f t="shared" si="13"/>
        <v>8000000</v>
      </c>
      <c r="P22">
        <f t="shared" si="2"/>
        <v>2</v>
      </c>
      <c r="Q22">
        <f t="shared" si="3"/>
        <v>5</v>
      </c>
      <c r="R22" s="19">
        <f t="shared" si="15"/>
        <v>1.5576171875E-3</v>
      </c>
      <c r="S22" s="22">
        <f t="shared" si="5"/>
        <v>642.00626959247654</v>
      </c>
      <c r="T22">
        <f t="shared" si="6"/>
        <v>32</v>
      </c>
      <c r="V22" s="22">
        <f t="shared" si="7"/>
        <v>20.062695924764892</v>
      </c>
      <c r="W22" s="21">
        <f t="shared" si="8"/>
        <v>1.25</v>
      </c>
      <c r="Y22">
        <f t="shared" si="9"/>
        <v>233642.578125</v>
      </c>
    </row>
    <row r="23" spans="12:25" x14ac:dyDescent="0.25">
      <c r="M23" s="8">
        <f t="shared" si="14"/>
        <v>500</v>
      </c>
      <c r="N23" s="11">
        <f t="shared" si="13"/>
        <v>20000000</v>
      </c>
      <c r="P23">
        <f t="shared" si="2"/>
        <v>2</v>
      </c>
      <c r="Q23">
        <f t="shared" si="3"/>
        <v>5</v>
      </c>
      <c r="R23" s="19">
        <f t="shared" si="15"/>
        <v>1.5576171875E-3</v>
      </c>
      <c r="S23" s="22">
        <f t="shared" si="5"/>
        <v>642.00626959247654</v>
      </c>
      <c r="T23">
        <f t="shared" si="6"/>
        <v>32</v>
      </c>
      <c r="V23" s="22">
        <f t="shared" si="7"/>
        <v>20.062695924764892</v>
      </c>
      <c r="W23" s="21">
        <f t="shared" si="8"/>
        <v>1.25</v>
      </c>
      <c r="Y23">
        <f t="shared" si="9"/>
        <v>233642.578125</v>
      </c>
    </row>
    <row r="24" spans="12:25" x14ac:dyDescent="0.25">
      <c r="S24" s="22"/>
      <c r="V24" s="22"/>
      <c r="W24" s="21"/>
    </row>
    <row r="25" spans="12:25" x14ac:dyDescent="0.25">
      <c r="L25">
        <v>4</v>
      </c>
      <c r="M25" s="6" t="s">
        <v>6</v>
      </c>
      <c r="N25" s="20" t="s">
        <v>8</v>
      </c>
      <c r="P25">
        <f t="shared" si="2"/>
        <v>2</v>
      </c>
      <c r="Q25">
        <f t="shared" si="3"/>
        <v>5</v>
      </c>
      <c r="R25" s="19">
        <f>P25*Q25*H4*C$2</f>
        <v>1.5576171875E-3</v>
      </c>
      <c r="S25" s="22">
        <f t="shared" si="5"/>
        <v>642.00626959247654</v>
      </c>
      <c r="T25">
        <f t="shared" si="6"/>
        <v>32</v>
      </c>
      <c r="V25" s="22">
        <f t="shared" si="7"/>
        <v>20.062695924764892</v>
      </c>
      <c r="W25" s="21">
        <f t="shared" si="8"/>
        <v>1.25</v>
      </c>
      <c r="Y25">
        <f t="shared" si="9"/>
        <v>233642.578125</v>
      </c>
    </row>
    <row r="26" spans="12:25" x14ac:dyDescent="0.25">
      <c r="M26" s="8">
        <f>M18</f>
        <v>6</v>
      </c>
      <c r="N26" s="9">
        <f t="shared" ref="N26:N31" si="16">$J$2*M26</f>
        <v>240000</v>
      </c>
      <c r="P26">
        <f t="shared" si="2"/>
        <v>2</v>
      </c>
      <c r="Q26">
        <f t="shared" si="3"/>
        <v>5</v>
      </c>
      <c r="R26" s="19">
        <f>R25</f>
        <v>1.5576171875E-3</v>
      </c>
      <c r="S26" s="22">
        <f t="shared" si="5"/>
        <v>642.00626959247654</v>
      </c>
      <c r="T26">
        <f t="shared" si="6"/>
        <v>32</v>
      </c>
      <c r="V26" s="22">
        <f t="shared" si="7"/>
        <v>20.062695924764892</v>
      </c>
      <c r="W26" s="21">
        <f t="shared" si="8"/>
        <v>1.25</v>
      </c>
      <c r="Y26">
        <f t="shared" si="9"/>
        <v>233642.578125</v>
      </c>
    </row>
    <row r="27" spans="12:25" x14ac:dyDescent="0.25">
      <c r="M27" s="8">
        <f t="shared" ref="M27:M31" si="17">M19</f>
        <v>10</v>
      </c>
      <c r="N27" s="9">
        <f t="shared" si="16"/>
        <v>400000</v>
      </c>
      <c r="P27">
        <f t="shared" si="2"/>
        <v>2</v>
      </c>
      <c r="Q27">
        <f t="shared" si="3"/>
        <v>5</v>
      </c>
      <c r="R27" s="19">
        <f t="shared" ref="R27:R31" si="18">R26</f>
        <v>1.5576171875E-3</v>
      </c>
      <c r="S27" s="22">
        <f t="shared" si="5"/>
        <v>642.00626959247654</v>
      </c>
      <c r="T27">
        <f t="shared" si="6"/>
        <v>32</v>
      </c>
      <c r="V27" s="22">
        <f t="shared" si="7"/>
        <v>20.062695924764892</v>
      </c>
      <c r="W27" s="21">
        <f t="shared" si="8"/>
        <v>1.25</v>
      </c>
      <c r="Y27">
        <f t="shared" si="9"/>
        <v>233642.578125</v>
      </c>
    </row>
    <row r="28" spans="12:25" x14ac:dyDescent="0.25">
      <c r="M28" s="8">
        <f t="shared" si="17"/>
        <v>50</v>
      </c>
      <c r="N28" s="9">
        <f t="shared" si="16"/>
        <v>2000000</v>
      </c>
      <c r="P28">
        <f t="shared" si="2"/>
        <v>2</v>
      </c>
      <c r="Q28">
        <f t="shared" si="3"/>
        <v>5</v>
      </c>
      <c r="R28" s="19">
        <f t="shared" si="18"/>
        <v>1.5576171875E-3</v>
      </c>
      <c r="S28" s="22">
        <f t="shared" si="5"/>
        <v>642.00626959247654</v>
      </c>
      <c r="T28">
        <f t="shared" si="6"/>
        <v>32</v>
      </c>
      <c r="V28" s="22">
        <f t="shared" si="7"/>
        <v>20.062695924764892</v>
      </c>
      <c r="W28" s="21">
        <f t="shared" si="8"/>
        <v>1.25</v>
      </c>
      <c r="Y28">
        <f t="shared" si="9"/>
        <v>233642.578125</v>
      </c>
    </row>
    <row r="29" spans="12:25" x14ac:dyDescent="0.25">
      <c r="M29" s="8">
        <f t="shared" si="17"/>
        <v>100</v>
      </c>
      <c r="N29" s="9">
        <f t="shared" si="16"/>
        <v>4000000</v>
      </c>
      <c r="P29">
        <f t="shared" si="2"/>
        <v>2</v>
      </c>
      <c r="Q29">
        <f t="shared" si="3"/>
        <v>5</v>
      </c>
      <c r="R29" s="19">
        <f t="shared" si="18"/>
        <v>1.5576171875E-3</v>
      </c>
      <c r="S29" s="22">
        <f t="shared" si="5"/>
        <v>642.00626959247654</v>
      </c>
      <c r="T29">
        <f t="shared" si="6"/>
        <v>32</v>
      </c>
      <c r="V29" s="22">
        <f t="shared" si="7"/>
        <v>20.062695924764892</v>
      </c>
      <c r="W29" s="21">
        <f t="shared" si="8"/>
        <v>1.25</v>
      </c>
      <c r="Y29">
        <f t="shared" si="9"/>
        <v>233642.578125</v>
      </c>
    </row>
    <row r="30" spans="12:25" x14ac:dyDescent="0.25">
      <c r="M30" s="8">
        <f t="shared" si="17"/>
        <v>200</v>
      </c>
      <c r="N30" s="9">
        <f t="shared" si="16"/>
        <v>8000000</v>
      </c>
      <c r="P30">
        <f t="shared" si="2"/>
        <v>2</v>
      </c>
      <c r="Q30">
        <f t="shared" si="3"/>
        <v>5</v>
      </c>
      <c r="R30" s="19">
        <f t="shared" si="18"/>
        <v>1.5576171875E-3</v>
      </c>
      <c r="S30" s="22">
        <f t="shared" si="5"/>
        <v>642.00626959247654</v>
      </c>
      <c r="T30">
        <f t="shared" si="6"/>
        <v>32</v>
      </c>
      <c r="V30" s="22">
        <f t="shared" si="7"/>
        <v>20.062695924764892</v>
      </c>
      <c r="W30" s="21">
        <f t="shared" si="8"/>
        <v>1.25</v>
      </c>
      <c r="Y30">
        <f t="shared" si="9"/>
        <v>233642.578125</v>
      </c>
    </row>
    <row r="31" spans="12:25" x14ac:dyDescent="0.25">
      <c r="M31" s="8">
        <f t="shared" si="17"/>
        <v>500</v>
      </c>
      <c r="N31" s="11">
        <f t="shared" si="16"/>
        <v>20000000</v>
      </c>
      <c r="P31">
        <f t="shared" si="2"/>
        <v>2</v>
      </c>
      <c r="Q31">
        <f t="shared" si="3"/>
        <v>5</v>
      </c>
      <c r="R31" s="19">
        <f t="shared" si="18"/>
        <v>1.5576171875E-3</v>
      </c>
      <c r="S31" s="22">
        <f t="shared" si="5"/>
        <v>642.00626959247654</v>
      </c>
      <c r="T31">
        <f t="shared" si="6"/>
        <v>32</v>
      </c>
      <c r="V31" s="22">
        <f t="shared" si="7"/>
        <v>20.062695924764892</v>
      </c>
      <c r="W31" s="21">
        <f t="shared" si="8"/>
        <v>1.25</v>
      </c>
      <c r="Y31">
        <f t="shared" si="9"/>
        <v>233642.578125</v>
      </c>
    </row>
    <row r="32" spans="12:25" x14ac:dyDescent="0.25">
      <c r="S32" s="22"/>
      <c r="V32" s="22"/>
      <c r="W32" s="21"/>
    </row>
    <row r="33" spans="12:25" x14ac:dyDescent="0.25">
      <c r="L33">
        <v>5</v>
      </c>
      <c r="M33" s="6" t="s">
        <v>6</v>
      </c>
      <c r="N33" s="20" t="s">
        <v>8</v>
      </c>
      <c r="P33">
        <f t="shared" si="2"/>
        <v>2</v>
      </c>
      <c r="Q33">
        <f t="shared" si="3"/>
        <v>5</v>
      </c>
      <c r="R33" s="19">
        <f>P33*Q33*H5*C$2</f>
        <v>3.1152343749999999E-3</v>
      </c>
      <c r="S33" s="22">
        <f t="shared" si="5"/>
        <v>321.00313479623827</v>
      </c>
      <c r="T33">
        <f t="shared" si="6"/>
        <v>16</v>
      </c>
      <c r="V33" s="22">
        <f t="shared" si="7"/>
        <v>10.031347962382446</v>
      </c>
      <c r="W33" s="21">
        <f t="shared" si="8"/>
        <v>1.25</v>
      </c>
      <c r="Y33">
        <f t="shared" si="9"/>
        <v>467285.15625</v>
      </c>
    </row>
    <row r="34" spans="12:25" x14ac:dyDescent="0.25">
      <c r="M34" s="8">
        <f>M26</f>
        <v>6</v>
      </c>
      <c r="N34" s="9">
        <f t="shared" ref="N34:N39" si="19">$J$2*M34</f>
        <v>240000</v>
      </c>
      <c r="P34">
        <f t="shared" si="2"/>
        <v>2</v>
      </c>
      <c r="Q34">
        <f t="shared" si="3"/>
        <v>5</v>
      </c>
      <c r="R34" s="19">
        <f>R33</f>
        <v>3.1152343749999999E-3</v>
      </c>
      <c r="S34" s="22">
        <f t="shared" si="5"/>
        <v>321.00313479623827</v>
      </c>
      <c r="T34">
        <f t="shared" si="6"/>
        <v>16</v>
      </c>
      <c r="V34" s="22">
        <f t="shared" si="7"/>
        <v>10.031347962382446</v>
      </c>
      <c r="W34" s="21">
        <f t="shared" si="8"/>
        <v>1.25</v>
      </c>
      <c r="Y34">
        <f t="shared" si="9"/>
        <v>467285.15625</v>
      </c>
    </row>
    <row r="35" spans="12:25" x14ac:dyDescent="0.25">
      <c r="M35" s="8">
        <f t="shared" ref="M35:M39" si="20">M27</f>
        <v>10</v>
      </c>
      <c r="N35" s="9">
        <f t="shared" si="19"/>
        <v>400000</v>
      </c>
      <c r="P35">
        <f t="shared" si="2"/>
        <v>2</v>
      </c>
      <c r="Q35">
        <f t="shared" si="3"/>
        <v>5</v>
      </c>
      <c r="R35" s="19">
        <f t="shared" ref="R35:R38" si="21">R34</f>
        <v>3.1152343749999999E-3</v>
      </c>
      <c r="S35" s="22">
        <f t="shared" si="5"/>
        <v>321.00313479623827</v>
      </c>
      <c r="T35">
        <f t="shared" si="6"/>
        <v>16</v>
      </c>
      <c r="V35" s="22">
        <f t="shared" si="7"/>
        <v>10.031347962382446</v>
      </c>
      <c r="W35" s="21">
        <f t="shared" si="8"/>
        <v>1.25</v>
      </c>
      <c r="Y35">
        <f t="shared" si="9"/>
        <v>467285.15625</v>
      </c>
    </row>
    <row r="36" spans="12:25" x14ac:dyDescent="0.25">
      <c r="M36" s="8">
        <f t="shared" si="20"/>
        <v>50</v>
      </c>
      <c r="N36" s="9">
        <f t="shared" si="19"/>
        <v>2000000</v>
      </c>
      <c r="P36">
        <f t="shared" si="2"/>
        <v>2</v>
      </c>
      <c r="Q36">
        <f t="shared" si="3"/>
        <v>5</v>
      </c>
      <c r="R36" s="19">
        <f t="shared" si="21"/>
        <v>3.1152343749999999E-3</v>
      </c>
      <c r="S36" s="22">
        <f t="shared" si="5"/>
        <v>321.00313479623827</v>
      </c>
      <c r="T36">
        <f t="shared" si="6"/>
        <v>16</v>
      </c>
      <c r="V36" s="22">
        <f t="shared" si="7"/>
        <v>10.031347962382446</v>
      </c>
      <c r="W36" s="21">
        <f t="shared" si="8"/>
        <v>1.25</v>
      </c>
      <c r="Y36">
        <f t="shared" si="9"/>
        <v>467285.15625</v>
      </c>
    </row>
    <row r="37" spans="12:25" x14ac:dyDescent="0.25">
      <c r="M37" s="8">
        <f t="shared" si="20"/>
        <v>100</v>
      </c>
      <c r="N37" s="9">
        <f t="shared" si="19"/>
        <v>4000000</v>
      </c>
      <c r="P37">
        <f t="shared" si="2"/>
        <v>2</v>
      </c>
      <c r="Q37">
        <f t="shared" si="3"/>
        <v>5</v>
      </c>
      <c r="R37" s="19">
        <f t="shared" si="21"/>
        <v>3.1152343749999999E-3</v>
      </c>
      <c r="S37" s="22">
        <f t="shared" si="5"/>
        <v>321.00313479623827</v>
      </c>
      <c r="T37">
        <f t="shared" si="6"/>
        <v>16</v>
      </c>
      <c r="V37" s="22">
        <f t="shared" si="7"/>
        <v>10.031347962382446</v>
      </c>
      <c r="W37" s="21">
        <f t="shared" si="8"/>
        <v>1.25</v>
      </c>
      <c r="Y37">
        <f t="shared" si="9"/>
        <v>467285.15625</v>
      </c>
    </row>
    <row r="38" spans="12:25" x14ac:dyDescent="0.25">
      <c r="M38" s="8">
        <f t="shared" si="20"/>
        <v>200</v>
      </c>
      <c r="N38" s="11">
        <f t="shared" si="19"/>
        <v>8000000</v>
      </c>
      <c r="P38">
        <f t="shared" si="2"/>
        <v>2</v>
      </c>
      <c r="Q38">
        <f t="shared" si="3"/>
        <v>5</v>
      </c>
      <c r="R38" s="19">
        <f t="shared" si="21"/>
        <v>3.1152343749999999E-3</v>
      </c>
      <c r="S38" s="22">
        <f t="shared" si="5"/>
        <v>321.00313479623827</v>
      </c>
      <c r="T38">
        <f t="shared" si="6"/>
        <v>16</v>
      </c>
      <c r="V38" s="22">
        <f t="shared" si="7"/>
        <v>10.031347962382446</v>
      </c>
      <c r="W38" s="21">
        <f t="shared" si="8"/>
        <v>1.25</v>
      </c>
      <c r="Y38">
        <f t="shared" si="9"/>
        <v>467285.15625</v>
      </c>
    </row>
    <row r="39" spans="12:25" x14ac:dyDescent="0.25">
      <c r="M39" s="8">
        <f t="shared" si="20"/>
        <v>500</v>
      </c>
      <c r="N39" s="1">
        <f t="shared" si="19"/>
        <v>20000000</v>
      </c>
      <c r="P39">
        <f t="shared" si="2"/>
        <v>2</v>
      </c>
      <c r="Q39">
        <f t="shared" si="3"/>
        <v>5</v>
      </c>
      <c r="R39" s="19">
        <f t="shared" ref="R39" si="22">R38</f>
        <v>3.1152343749999999E-3</v>
      </c>
      <c r="S39" s="22">
        <f t="shared" si="5"/>
        <v>321.00313479623827</v>
      </c>
      <c r="T39">
        <f t="shared" ref="T39" si="23">ROUND(S39*C$9,0)</f>
        <v>16</v>
      </c>
      <c r="V39" s="22">
        <f t="shared" si="7"/>
        <v>10.031347962382446</v>
      </c>
      <c r="W39" s="21">
        <f t="shared" si="8"/>
        <v>1.25</v>
      </c>
      <c r="Y39">
        <f>R39*300000000/2</f>
        <v>467285.15625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9C6E27-C9C0-4E4D-B4CA-A379B259B926}">
          <x14:formula1>
            <xm:f>Data_Validation!$B$4:$B$15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D3E1-E6C7-44BB-AA06-3B9C3D83F870}">
  <dimension ref="B3:B15"/>
  <sheetViews>
    <sheetView workbookViewId="0">
      <selection activeCell="D10" sqref="D10"/>
    </sheetView>
  </sheetViews>
  <sheetFormatPr defaultRowHeight="15" x14ac:dyDescent="0.25"/>
  <cols>
    <col min="2" max="2" width="14.7109375" customWidth="1"/>
  </cols>
  <sheetData>
    <row r="3" spans="2:2" x14ac:dyDescent="0.25">
      <c r="B3" t="s">
        <v>35</v>
      </c>
    </row>
    <row r="4" spans="2:2" x14ac:dyDescent="0.25">
      <c r="B4" s="1">
        <v>2048000</v>
      </c>
    </row>
    <row r="5" spans="2:2" x14ac:dyDescent="0.25">
      <c r="B5" s="1">
        <v>20480000</v>
      </c>
    </row>
    <row r="6" spans="2:2" x14ac:dyDescent="0.25">
      <c r="B6" s="1">
        <v>204800000</v>
      </c>
    </row>
    <row r="7" spans="2:2" x14ac:dyDescent="0.25">
      <c r="B7" s="1">
        <v>2048000000</v>
      </c>
    </row>
    <row r="8" spans="2:2" x14ac:dyDescent="0.25">
      <c r="B8" s="1">
        <f>2*B4</f>
        <v>4096000</v>
      </c>
    </row>
    <row r="9" spans="2:2" x14ac:dyDescent="0.25">
      <c r="B9" s="1">
        <f t="shared" ref="B9:B15" si="0">2*B5</f>
        <v>40960000</v>
      </c>
    </row>
    <row r="10" spans="2:2" x14ac:dyDescent="0.25">
      <c r="B10" s="1">
        <f t="shared" si="0"/>
        <v>409600000</v>
      </c>
    </row>
    <row r="11" spans="2:2" x14ac:dyDescent="0.25">
      <c r="B11" s="1">
        <f t="shared" si="0"/>
        <v>4096000000</v>
      </c>
    </row>
    <row r="12" spans="2:2" x14ac:dyDescent="0.25">
      <c r="B12" s="1">
        <f t="shared" si="0"/>
        <v>8192000</v>
      </c>
    </row>
    <row r="13" spans="2:2" x14ac:dyDescent="0.25">
      <c r="B13" s="1">
        <f t="shared" si="0"/>
        <v>81920000</v>
      </c>
    </row>
    <row r="14" spans="2:2" x14ac:dyDescent="0.25">
      <c r="B14" s="1">
        <f t="shared" si="0"/>
        <v>819200000</v>
      </c>
    </row>
    <row r="15" spans="2:2" x14ac:dyDescent="0.25">
      <c r="B15" s="1">
        <f t="shared" si="0"/>
        <v>8192000000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2021-08-01T21:29:55Z</dcterms:created>
  <dcterms:modified xsi:type="dcterms:W3CDTF">2021-08-02T20:49:05Z</dcterms:modified>
</cp:coreProperties>
</file>