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viance\Documents\GRACE\7MO AI - VS Code\Clase Estadistica\Actividades\ACT 2\"/>
    </mc:Choice>
  </mc:AlternateContent>
  <xr:revisionPtr revIDLastSave="0" documentId="13_ncr:1_{6C5C2A73-D2BC-408A-A974-838AD74D479B}" xr6:coauthVersionLast="47" xr6:coauthVersionMax="47" xr10:uidLastSave="{00000000-0000-0000-0000-000000000000}"/>
  <bookViews>
    <workbookView xWindow="-110" yWindow="-110" windowWidth="19420" windowHeight="12300" xr2:uid="{66656376-E0B9-4E4D-B97C-27AF2DEF48C8}"/>
  </bookViews>
  <sheets>
    <sheet name="Ejercicio 1" sheetId="1" r:id="rId1"/>
    <sheet name="Sheet1" sheetId="5" r:id="rId2"/>
    <sheet name="Ejercicio 2" sheetId="2" r:id="rId3"/>
    <sheet name="Ejercicio 3" sheetId="3" r:id="rId4"/>
    <sheet name="Ejercicio 4" sheetId="4" r:id="rId5"/>
  </sheets>
  <definedNames>
    <definedName name="_xlnm._FilterDatabase" localSheetId="1" hidden="1">Sheet1!$A$1:$H$1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2" i="1" s="1"/>
  <c r="F4" i="1"/>
  <c r="F3" i="1"/>
  <c r="H5" i="1"/>
  <c r="H3" i="1" s="1"/>
  <c r="G5" i="1"/>
  <c r="G3" i="1"/>
  <c r="G2" i="1"/>
  <c r="E5" i="1"/>
  <c r="E4" i="1"/>
  <c r="E3" i="1"/>
  <c r="E2" i="1"/>
  <c r="D5" i="1"/>
  <c r="D2" i="1" s="1"/>
  <c r="D4" i="1"/>
  <c r="D3" i="1"/>
  <c r="C5" i="1"/>
  <c r="I5" i="1" l="1"/>
  <c r="C2" i="1"/>
  <c r="H2" i="1"/>
  <c r="C3" i="1"/>
  <c r="I3" i="1" s="1"/>
  <c r="C4" i="1"/>
  <c r="I2" i="1" l="1"/>
  <c r="G7" i="1"/>
  <c r="G10" i="1" s="1"/>
  <c r="G6" i="1" l="1"/>
  <c r="G9" i="1"/>
  <c r="G11" i="1" s="1"/>
  <c r="G8" i="1"/>
  <c r="G4" i="1" s="1"/>
  <c r="C7" i="1"/>
  <c r="C10" i="1"/>
  <c r="H7" i="1"/>
  <c r="H10" i="1"/>
  <c r="E7" i="1"/>
  <c r="E10" i="1"/>
  <c r="C11" i="1"/>
  <c r="C8" i="1"/>
  <c r="C6" i="1"/>
  <c r="D7" i="1"/>
  <c r="D10" i="1"/>
  <c r="F7" i="1"/>
  <c r="F10" i="1"/>
  <c r="C9" i="1"/>
  <c r="D6" i="1"/>
  <c r="D8" i="1"/>
  <c r="D9" i="1"/>
  <c r="E6" i="1"/>
  <c r="E19" i="1" s="1"/>
  <c r="E8" i="1"/>
  <c r="E11" i="1"/>
  <c r="E9" i="1"/>
  <c r="F8" i="1"/>
  <c r="F6" i="1"/>
  <c r="F16" i="1" s="1"/>
  <c r="F9" i="1"/>
  <c r="D11" i="1"/>
  <c r="H11" i="1"/>
  <c r="H9" i="1"/>
  <c r="H6" i="1"/>
  <c r="H4" i="1"/>
  <c r="H8" i="1"/>
  <c r="F11" i="1"/>
  <c r="I7" i="1" l="1"/>
  <c r="D19" i="1"/>
  <c r="I9" i="1"/>
  <c r="H19" i="1"/>
  <c r="E16" i="1"/>
  <c r="F19" i="1"/>
  <c r="I11" i="1"/>
  <c r="I6" i="1"/>
  <c r="I8" i="1"/>
  <c r="I10" i="1"/>
  <c r="C19" i="1"/>
  <c r="H16" i="1"/>
  <c r="D16" i="1"/>
  <c r="I4" i="1"/>
  <c r="G19" i="1"/>
  <c r="G16" i="1"/>
  <c r="C16" i="1"/>
</calcChain>
</file>

<file path=xl/sharedStrings.xml><?xml version="1.0" encoding="utf-8"?>
<sst xmlns="http://schemas.openxmlformats.org/spreadsheetml/2006/main" count="87" uniqueCount="42">
  <si>
    <t>Menos</t>
  </si>
  <si>
    <t>Más</t>
  </si>
  <si>
    <t>Salario</t>
  </si>
  <si>
    <t>Costo de Capacitación</t>
  </si>
  <si>
    <t>Producción Generada</t>
  </si>
  <si>
    <t>Satisfacción del Cliente Interna</t>
  </si>
  <si>
    <t>Ventas Generadas</t>
  </si>
  <si>
    <t>Ausentismo</t>
  </si>
  <si>
    <t>Empleado 1</t>
  </si>
  <si>
    <t>Empleado 2</t>
  </si>
  <si>
    <t>Empleado 3</t>
  </si>
  <si>
    <t>Empleado 4</t>
  </si>
  <si>
    <t>Empleado 5</t>
  </si>
  <si>
    <t>Empleado 6</t>
  </si>
  <si>
    <t>Empleado 7</t>
  </si>
  <si>
    <t>Empleado 8</t>
  </si>
  <si>
    <t>Empleado 9</t>
  </si>
  <si>
    <t>Empleado 10</t>
  </si>
  <si>
    <t>Importancia</t>
  </si>
  <si>
    <t>Empleados Nuevos</t>
  </si>
  <si>
    <t>Empleado 11</t>
  </si>
  <si>
    <t>?</t>
  </si>
  <si>
    <t>Empleado 12</t>
  </si>
  <si>
    <t>Empleado 13</t>
  </si>
  <si>
    <t>Resistencia Máxima</t>
  </si>
  <si>
    <t>Mujer</t>
  </si>
  <si>
    <t>Hombre</t>
  </si>
  <si>
    <t>Método Actual</t>
  </si>
  <si>
    <t>Método Nuevo</t>
  </si>
  <si>
    <t>Suma</t>
  </si>
  <si>
    <t>Promedio Ponderado</t>
  </si>
  <si>
    <t>1°</t>
  </si>
  <si>
    <t>.</t>
  </si>
  <si>
    <t>2°</t>
  </si>
  <si>
    <t>3°</t>
  </si>
  <si>
    <t>4°</t>
  </si>
  <si>
    <t>6°</t>
  </si>
  <si>
    <t>7°</t>
  </si>
  <si>
    <t>8°</t>
  </si>
  <si>
    <t>5°</t>
  </si>
  <si>
    <t>9°</t>
  </si>
  <si>
    <t>10°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</si>
</sst>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0.000"/>
  </numFmts>
  <fonts count="11" x14ac:knownFonts="1">
    <font>
      <sz val="12"/>
      <color theme="1"/>
      <name val="Aptos Narrow"/>
      <family val="2"/>
      <scheme val="minor"/>
    </font>
    <font>
      <sz val="12"/>
      <color theme="1"/>
      <name val="Calibri"/>
      <family val="2"/>
    </font>
    <font>
      <sz val="10.5"/>
      <color rgb="FF000000"/>
      <name val="Calibri"/>
      <family val="2"/>
    </font>
    <font>
      <b/>
      <sz val="10.5"/>
      <color rgb="FF333F4F"/>
      <name val="Calibri"/>
      <family val="2"/>
    </font>
    <font>
      <sz val="10.5"/>
      <color theme="1"/>
      <name val="Calibri"/>
      <family val="2"/>
    </font>
    <font>
      <b/>
      <sz val="10.5"/>
      <color rgb="FF000000"/>
      <name val="Calibri"/>
      <family val="2"/>
    </font>
    <font>
      <sz val="10"/>
      <color theme="1"/>
      <name val="Calibri"/>
      <family val="2"/>
    </font>
    <font>
      <b/>
      <sz val="12"/>
      <color theme="1"/>
      <name val="Aptos Narrow"/>
      <scheme val="minor"/>
    </font>
    <font>
      <b/>
      <sz val="12"/>
      <color rgb="FFFFFFFF"/>
      <name val="Aptos Narrow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699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A8D08D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9" fontId="4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8" fillId="5" borderId="0" xfId="0" applyFont="1" applyFill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2" fontId="9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177" fontId="2" fillId="0" borderId="0" xfId="0" applyNumberFormat="1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 wrapText="1"/>
    </xf>
    <xf numFmtId="176" fontId="0" fillId="0" borderId="0" xfId="0" applyNumberFormat="1"/>
    <xf numFmtId="0" fontId="1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14D71-E109-8E42-A200-02CE334114B2}">
  <dimension ref="B1:M32"/>
  <sheetViews>
    <sheetView tabSelected="1" zoomScale="106" zoomScaleNormal="106" workbookViewId="0">
      <selection activeCell="K36" sqref="K36"/>
    </sheetView>
  </sheetViews>
  <sheetFormatPr defaultColWidth="10.6640625" defaultRowHeight="16" x14ac:dyDescent="0.4"/>
  <cols>
    <col min="3" max="3" width="12.5" customWidth="1"/>
    <col min="4" max="8" width="11.25" bestFit="1" customWidth="1"/>
    <col min="9" max="9" width="10.6640625" customWidth="1"/>
    <col min="10" max="10" width="5.6640625" customWidth="1"/>
  </cols>
  <sheetData>
    <row r="1" spans="2:13" ht="42" x14ac:dyDescent="0.4">
      <c r="B1" s="3"/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4" t="s">
        <v>30</v>
      </c>
    </row>
    <row r="2" spans="2:13" x14ac:dyDescent="0.4">
      <c r="B2" s="2" t="s">
        <v>8</v>
      </c>
      <c r="C2" s="18">
        <f>0.9848/C18*C20</f>
        <v>6.241602230954494E-3</v>
      </c>
      <c r="D2" s="18">
        <f>(330/354)/D18*D20</f>
        <v>3.3432679045673291E-3</v>
      </c>
      <c r="E2" s="18">
        <f>(10001/10100)/E18*E20</f>
        <v>1.6275611309320325E-2</v>
      </c>
      <c r="F2" s="19">
        <f>(7/10)/F18*F20</f>
        <v>2.3333333333333331E-2</v>
      </c>
      <c r="G2" s="22">
        <f>(80014/80014)/G18*G20</f>
        <v>4.242051456084163E-2</v>
      </c>
      <c r="H2" s="18">
        <f>(2/5)/H18*H20</f>
        <v>6.1855351261075981E-3</v>
      </c>
      <c r="I2" s="25">
        <f>SUM(C2:H2)</f>
        <v>9.7799864465124717E-2</v>
      </c>
      <c r="J2" s="26" t="s">
        <v>37</v>
      </c>
      <c r="L2" t="s">
        <v>32</v>
      </c>
    </row>
    <row r="3" spans="2:13" x14ac:dyDescent="0.4">
      <c r="B3" s="2" t="s">
        <v>9</v>
      </c>
      <c r="C3" s="18">
        <f>((4550/5100)/C18)*C20</f>
        <v>5.6544356873184064E-3</v>
      </c>
      <c r="D3" s="18">
        <f>(330/499)/D18*D20</f>
        <v>2.3717772308954601E-3</v>
      </c>
      <c r="E3" s="18">
        <f>(9800/10100)/E18*E20</f>
        <v>1.5948504232710648E-2</v>
      </c>
      <c r="F3" s="19">
        <f>(8/10)/F18*F20</f>
        <v>2.6666666666666668E-2</v>
      </c>
      <c r="G3" s="18">
        <f>(75000/80014)/G18*G20</f>
        <v>3.9762274002838528E-2</v>
      </c>
      <c r="H3" s="18">
        <f>(2/6)/H18*H20</f>
        <v>5.1546126050896644E-3</v>
      </c>
      <c r="I3" s="25">
        <f>SUM(C3:H3)</f>
        <v>9.5558270425519384E-2</v>
      </c>
      <c r="J3" s="26" t="s">
        <v>38</v>
      </c>
      <c r="L3" t="s">
        <v>32</v>
      </c>
    </row>
    <row r="4" spans="2:13" x14ac:dyDescent="0.4">
      <c r="B4" s="2" t="s">
        <v>10</v>
      </c>
      <c r="C4" s="22">
        <f>(4550/4550)/C18*C20</f>
        <v>6.3379389022689822E-3</v>
      </c>
      <c r="D4" s="18">
        <f>(330/450)/D18*D20</f>
        <v>2.6300374182596322E-3</v>
      </c>
      <c r="E4" s="18">
        <f>(9500/10100)/E18*E20</f>
        <v>1.5460284715382772E-2</v>
      </c>
      <c r="F4" s="19">
        <f>(6/10)/F18*F20</f>
        <v>0.02</v>
      </c>
      <c r="G4" s="18">
        <f>(69000/80014)/G18*G20</f>
        <v>3.6581292082611447E-2</v>
      </c>
      <c r="H4" s="18">
        <f>(2/4)/H18*H20</f>
        <v>7.731918907634497E-3</v>
      </c>
      <c r="I4" s="25">
        <f>SUM(C4:H4)</f>
        <v>8.8741472026157328E-2</v>
      </c>
      <c r="J4" s="26" t="s">
        <v>41</v>
      </c>
      <c r="M4" t="s">
        <v>32</v>
      </c>
    </row>
    <row r="5" spans="2:13" x14ac:dyDescent="0.4">
      <c r="B5" s="2" t="s">
        <v>11</v>
      </c>
      <c r="C5" s="18">
        <f>(4550/4751)/C18*C20</f>
        <v>6.0698004641809864E-3</v>
      </c>
      <c r="D5" s="18">
        <f>(330/470)/D18*D20</f>
        <v>2.5181209323762439E-3</v>
      </c>
      <c r="E5" s="18">
        <f>(9999/10100)/E18*E20</f>
        <v>1.6272356512538139E-2</v>
      </c>
      <c r="F5" s="19">
        <f>(9/10)/F18*F20</f>
        <v>3.0000000000000002E-2</v>
      </c>
      <c r="G5" s="18">
        <f>(71000/80014)/G18*G20</f>
        <v>3.7641619389353814E-2</v>
      </c>
      <c r="H5" s="18">
        <f>(2/3)/H18*H20</f>
        <v>1.0309225210179329E-2</v>
      </c>
      <c r="I5" s="25">
        <f>SUM(C5:H5)</f>
        <v>0.10281112250862851</v>
      </c>
      <c r="J5" s="26" t="s">
        <v>35</v>
      </c>
      <c r="K5" t="s">
        <v>32</v>
      </c>
    </row>
    <row r="6" spans="2:13" x14ac:dyDescent="0.4">
      <c r="B6" s="2" t="s">
        <v>12</v>
      </c>
      <c r="C6" s="18">
        <f>(4550/4848)/C18*C20</f>
        <v>5.9483543740354522E-3</v>
      </c>
      <c r="D6" s="18">
        <f>(330/380)/D18*D20</f>
        <v>3.1145179953074595E-3</v>
      </c>
      <c r="E6" s="18">
        <f>(9750/10100)/E18*E20</f>
        <v>1.5867134313156003E-2</v>
      </c>
      <c r="F6" s="19">
        <f>(7/10)/F18*F20</f>
        <v>2.3333333333333331E-2</v>
      </c>
      <c r="G6" s="18">
        <f>(76500/80014)/G18*G20</f>
        <v>4.05575194828953E-2</v>
      </c>
      <c r="H6" s="22">
        <f>(2/2)/H18*H20</f>
        <v>1.5463837815268994E-2</v>
      </c>
      <c r="I6" s="25">
        <f>SUM(C6:H6)</f>
        <v>0.10428469731399655</v>
      </c>
      <c r="J6" s="26" t="s">
        <v>34</v>
      </c>
      <c r="K6" t="s">
        <v>32</v>
      </c>
    </row>
    <row r="7" spans="2:13" x14ac:dyDescent="0.4">
      <c r="B7" s="2" t="s">
        <v>13</v>
      </c>
      <c r="C7" s="18">
        <f>(4550/4932)/C18*C20</f>
        <v>5.8470442022148968E-3</v>
      </c>
      <c r="D7" s="18">
        <f>(330/370)/D18*D20</f>
        <v>3.1986941573427961E-3</v>
      </c>
      <c r="E7" s="18">
        <f>(9680/10100)/E18*E20</f>
        <v>1.5753216425779499E-2</v>
      </c>
      <c r="F7" s="19">
        <f>(6/10)/F18*F20</f>
        <v>0.02</v>
      </c>
      <c r="G7" s="18">
        <f>(79814/80014)/G18*G20</f>
        <v>4.2314481830167394E-2</v>
      </c>
      <c r="H7" s="18">
        <f>(2/5)/H18*H20</f>
        <v>6.1855351261075981E-3</v>
      </c>
      <c r="I7" s="25">
        <f>SUM(C7:H7)</f>
        <v>9.3298971741612183E-2</v>
      </c>
      <c r="J7" s="26" t="s">
        <v>40</v>
      </c>
      <c r="L7" t="s">
        <v>32</v>
      </c>
    </row>
    <row r="8" spans="2:13" x14ac:dyDescent="0.4">
      <c r="B8" s="2" t="s">
        <v>14</v>
      </c>
      <c r="C8" s="18">
        <f>(4550/5040)/C18*C20</f>
        <v>5.72175039788172E-3</v>
      </c>
      <c r="D8" s="22">
        <f>(330/330)/D18*D20</f>
        <v>3.586414661263135E-3</v>
      </c>
      <c r="E8" s="18">
        <f>(9786/10100)/E18*E20</f>
        <v>1.5925720655235346E-2</v>
      </c>
      <c r="F8" s="19">
        <f>(8/10)/F18*F20</f>
        <v>2.6666666666666668E-2</v>
      </c>
      <c r="G8" s="18">
        <f>(77658/80014)/G18*G20</f>
        <v>4.117144899349913E-2</v>
      </c>
      <c r="H8" s="18">
        <f>(2/4)/H18*H20</f>
        <v>7.731918907634497E-3</v>
      </c>
      <c r="I8" s="25">
        <f>SUM(C8:H8)</f>
        <v>0.10080392028218049</v>
      </c>
      <c r="J8" s="26" t="s">
        <v>39</v>
      </c>
      <c r="K8" t="s">
        <v>32</v>
      </c>
    </row>
    <row r="9" spans="2:13" x14ac:dyDescent="0.4">
      <c r="B9" s="2" t="s">
        <v>15</v>
      </c>
      <c r="C9" s="18">
        <f>(4550/4671)/C18*C20</f>
        <v>6.1737576547471352E-3</v>
      </c>
      <c r="D9" s="18">
        <f>(330/350)/D18*D20</f>
        <v>3.3814766806195273E-3</v>
      </c>
      <c r="E9" s="18">
        <f>(9650/10100)/E18*E20</f>
        <v>1.5704394474046708E-2</v>
      </c>
      <c r="F9" s="19">
        <f>(5/10)/F18*F20</f>
        <v>1.6666666666666666E-2</v>
      </c>
      <c r="G9" s="18">
        <f>(78500/80014)/G18*G20</f>
        <v>4.1617846789637661E-2</v>
      </c>
      <c r="H9" s="22">
        <f>(2/2)/H18*H20</f>
        <v>1.5463837815268994E-2</v>
      </c>
      <c r="I9" s="25">
        <f>SUM(C9:H9)</f>
        <v>9.9007980080986699E-2</v>
      </c>
      <c r="J9" s="26" t="s">
        <v>36</v>
      </c>
      <c r="L9" t="s">
        <v>32</v>
      </c>
    </row>
    <row r="10" spans="2:13" x14ac:dyDescent="0.4">
      <c r="B10" s="2" t="s">
        <v>16</v>
      </c>
      <c r="C10" s="18">
        <f>(4550/4699)/C18*C20</f>
        <v>6.1369699947486419E-3</v>
      </c>
      <c r="D10" s="18">
        <f>(330/415)/D18*D20</f>
        <v>2.8518478029321316E-3</v>
      </c>
      <c r="E10" s="22">
        <f>(10100/10100)/E18*E20</f>
        <v>1.6436723750038525E-2</v>
      </c>
      <c r="F10" s="19">
        <f>(9/10)/F18*F20</f>
        <v>3.0000000000000002E-2</v>
      </c>
      <c r="G10" s="18">
        <f>(73000/80014)/G18*G20</f>
        <v>3.8701946696096168E-2</v>
      </c>
      <c r="H10" s="22">
        <f>(2/2)/H18*H20</f>
        <v>1.5463837815268994E-2</v>
      </c>
      <c r="I10" s="25">
        <f>SUM(C10:H10)</f>
        <v>0.10959132605908446</v>
      </c>
      <c r="J10" s="26" t="s">
        <v>31</v>
      </c>
      <c r="K10" t="s">
        <v>32</v>
      </c>
    </row>
    <row r="11" spans="2:13" x14ac:dyDescent="0.4">
      <c r="B11" s="2" t="s">
        <v>17</v>
      </c>
      <c r="C11" s="18">
        <f>(4550/4914)/C18*C20</f>
        <v>5.8684619465453535E-3</v>
      </c>
      <c r="D11" s="18">
        <f>(330/394)/D18*D20</f>
        <v>3.0038498431899353E-3</v>
      </c>
      <c r="E11" s="18">
        <f>(10050/10100)/E18*E20</f>
        <v>1.6355353830483879E-2</v>
      </c>
      <c r="F11" s="23">
        <f>(10/10)/F18*F20</f>
        <v>3.3333333333333333E-2</v>
      </c>
      <c r="G11" s="18">
        <f>(74000/80014)/G18*G20</f>
        <v>3.9232110349467351E-2</v>
      </c>
      <c r="H11" s="18">
        <f>(2/3)/H18*H20</f>
        <v>1.0309225210179329E-2</v>
      </c>
      <c r="I11" s="25">
        <f>SUM(C11:H11)</f>
        <v>0.10810233451319917</v>
      </c>
      <c r="J11" s="26" t="s">
        <v>33</v>
      </c>
      <c r="K11" t="s">
        <v>32</v>
      </c>
    </row>
    <row r="15" spans="2:13" x14ac:dyDescent="0.4">
      <c r="B15" s="2"/>
      <c r="C15" s="18"/>
      <c r="D15" s="18"/>
      <c r="E15" s="18"/>
      <c r="F15" s="23"/>
      <c r="G15" s="18"/>
      <c r="H15" s="18"/>
      <c r="I15" s="25"/>
    </row>
    <row r="16" spans="2:13" x14ac:dyDescent="0.4">
      <c r="B16" s="17" t="s">
        <v>29</v>
      </c>
      <c r="C16" s="18">
        <f>SUM(C2:C11)</f>
        <v>6.000011585489607E-2</v>
      </c>
      <c r="D16" s="18">
        <f>SUM(D2:D11)</f>
        <v>3.0000004626753649E-2</v>
      </c>
      <c r="E16" s="18">
        <f>SUM(E2:E11)</f>
        <v>0.15999930021869185</v>
      </c>
      <c r="F16" s="18">
        <f>SUM(F2:F11)</f>
        <v>0.25</v>
      </c>
      <c r="G16" s="18">
        <f>SUM(G2:G11)</f>
        <v>0.40000105417740839</v>
      </c>
      <c r="H16" s="18">
        <f>SUM(H2:H11)</f>
        <v>9.9999484538739497E-2</v>
      </c>
    </row>
    <row r="17" spans="2:8" x14ac:dyDescent="0.4">
      <c r="B17" s="2"/>
    </row>
    <row r="18" spans="2:8" x14ac:dyDescent="0.4">
      <c r="B18" s="2"/>
      <c r="C18" s="20">
        <v>9.4667999999999992</v>
      </c>
      <c r="D18" s="20">
        <v>8.3649000000000004</v>
      </c>
      <c r="E18" s="20">
        <v>9.7342999999999993</v>
      </c>
      <c r="F18" s="20">
        <v>7.5</v>
      </c>
      <c r="G18" s="20">
        <v>9.4293999999999993</v>
      </c>
      <c r="H18" s="20">
        <v>6.4667000000000003</v>
      </c>
    </row>
    <row r="19" spans="2:8" x14ac:dyDescent="0.4">
      <c r="B19" s="2"/>
      <c r="C19" s="2">
        <f>MIN(C2:C11)</f>
        <v>5.6544356873184064E-3</v>
      </c>
      <c r="D19" s="2">
        <f>MIN(D2:D11)</f>
        <v>2.3717772308954601E-3</v>
      </c>
      <c r="E19" s="2">
        <f>MAX(E2:E11)</f>
        <v>1.6436723750038525E-2</v>
      </c>
      <c r="F19" s="2">
        <f>MAX(F2:F11)</f>
        <v>3.3333333333333333E-2</v>
      </c>
      <c r="G19" s="2">
        <f>MAX(G2:G11)</f>
        <v>4.242051456084163E-2</v>
      </c>
      <c r="H19" s="2">
        <f>MIN(H2:H11)</f>
        <v>5.1546126050896644E-3</v>
      </c>
    </row>
    <row r="20" spans="2:8" x14ac:dyDescent="0.4">
      <c r="B20" s="21" t="s">
        <v>18</v>
      </c>
      <c r="C20" s="21">
        <v>0.06</v>
      </c>
      <c r="D20" s="21">
        <v>0.03</v>
      </c>
      <c r="E20" s="21">
        <v>0.16</v>
      </c>
      <c r="F20" s="21">
        <v>0.25</v>
      </c>
      <c r="G20" s="21">
        <v>0.4</v>
      </c>
      <c r="H20" s="21">
        <v>0.1</v>
      </c>
    </row>
    <row r="21" spans="2:8" x14ac:dyDescent="0.4">
      <c r="B21" s="1"/>
      <c r="C21" s="2" t="s">
        <v>0</v>
      </c>
      <c r="D21" s="2" t="s">
        <v>0</v>
      </c>
      <c r="E21" s="2" t="s">
        <v>1</v>
      </c>
      <c r="F21" s="2" t="s">
        <v>1</v>
      </c>
      <c r="G21" s="2" t="s">
        <v>1</v>
      </c>
      <c r="H21" s="2" t="s">
        <v>0</v>
      </c>
    </row>
    <row r="22" spans="2:8" x14ac:dyDescent="0.4">
      <c r="B22" s="2"/>
      <c r="C22" s="2"/>
      <c r="D22" s="2"/>
      <c r="E22" s="2"/>
      <c r="F22" s="2"/>
      <c r="G22" s="2"/>
      <c r="H22" s="2"/>
    </row>
    <row r="25" spans="2:8" ht="42" x14ac:dyDescent="0.4">
      <c r="B25" s="7"/>
      <c r="C25" s="8" t="s">
        <v>2</v>
      </c>
      <c r="D25" s="8" t="s">
        <v>3</v>
      </c>
      <c r="E25" s="8" t="s">
        <v>4</v>
      </c>
      <c r="F25" s="8" t="s">
        <v>5</v>
      </c>
      <c r="G25" s="8" t="s">
        <v>6</v>
      </c>
      <c r="H25" s="8" t="s">
        <v>7</v>
      </c>
    </row>
    <row r="26" spans="2:8" x14ac:dyDescent="0.4">
      <c r="B26" s="9" t="s">
        <v>18</v>
      </c>
      <c r="C26" s="10">
        <v>0.06</v>
      </c>
      <c r="D26" s="10">
        <v>0.03</v>
      </c>
      <c r="E26" s="10">
        <v>0.16</v>
      </c>
      <c r="F26" s="10">
        <v>0.25</v>
      </c>
      <c r="G26" s="10">
        <v>0.4</v>
      </c>
      <c r="H26" s="10">
        <v>0.1</v>
      </c>
    </row>
    <row r="29" spans="2:8" ht="42" x14ac:dyDescent="0.4">
      <c r="B29" s="5" t="s">
        <v>19</v>
      </c>
      <c r="C29" s="6" t="s">
        <v>2</v>
      </c>
      <c r="D29" s="6" t="s">
        <v>3</v>
      </c>
      <c r="E29" s="6" t="s">
        <v>4</v>
      </c>
      <c r="F29" s="6" t="s">
        <v>5</v>
      </c>
      <c r="G29" s="6" t="s">
        <v>6</v>
      </c>
      <c r="H29" s="6" t="s">
        <v>7</v>
      </c>
    </row>
    <row r="30" spans="2:8" x14ac:dyDescent="0.4">
      <c r="B30" s="2" t="s">
        <v>20</v>
      </c>
      <c r="C30" s="2">
        <v>4700</v>
      </c>
      <c r="D30" s="2">
        <v>420</v>
      </c>
      <c r="E30" s="2">
        <v>9800</v>
      </c>
      <c r="F30" s="2">
        <v>8</v>
      </c>
      <c r="G30" s="2" t="s">
        <v>21</v>
      </c>
      <c r="H30" s="2">
        <v>3</v>
      </c>
    </row>
    <row r="31" spans="2:8" x14ac:dyDescent="0.4">
      <c r="B31" s="2" t="s">
        <v>22</v>
      </c>
      <c r="C31" s="2">
        <v>4900</v>
      </c>
      <c r="D31" s="2">
        <v>450</v>
      </c>
      <c r="E31" s="2">
        <v>9600</v>
      </c>
      <c r="F31" s="2">
        <v>7</v>
      </c>
      <c r="G31" s="2" t="s">
        <v>21</v>
      </c>
      <c r="H31" s="2">
        <v>5</v>
      </c>
    </row>
    <row r="32" spans="2:8" x14ac:dyDescent="0.4">
      <c r="B32" s="2" t="s">
        <v>23</v>
      </c>
      <c r="C32" s="2">
        <v>4850</v>
      </c>
      <c r="D32" s="2">
        <v>380</v>
      </c>
      <c r="E32" s="2">
        <v>10000</v>
      </c>
      <c r="F32" s="2">
        <v>8</v>
      </c>
      <c r="G32" s="2" t="s">
        <v>21</v>
      </c>
      <c r="H32" s="2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8F579-6CC5-40AB-866D-8663AB7E7E2D}">
  <dimension ref="A1:H11"/>
  <sheetViews>
    <sheetView zoomScale="130" zoomScaleNormal="130" workbookViewId="0">
      <selection activeCell="H16" sqref="H16"/>
    </sheetView>
  </sheetViews>
  <sheetFormatPr defaultRowHeight="16" x14ac:dyDescent="0.4"/>
  <cols>
    <col min="1" max="1" width="12.75" customWidth="1"/>
    <col min="3" max="3" width="11.1640625" customWidth="1"/>
    <col min="4" max="4" width="9.33203125" customWidth="1"/>
    <col min="5" max="5" width="10.58203125" customWidth="1"/>
    <col min="7" max="7" width="11.33203125" customWidth="1"/>
    <col min="8" max="8" width="17" customWidth="1"/>
  </cols>
  <sheetData>
    <row r="1" spans="1:8" ht="48.5" customHeight="1" x14ac:dyDescent="0.4">
      <c r="A1" s="3"/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24" t="s">
        <v>30</v>
      </c>
    </row>
    <row r="2" spans="1:8" x14ac:dyDescent="0.4">
      <c r="A2" s="2" t="s">
        <v>16</v>
      </c>
      <c r="B2" s="18">
        <v>6.1369699947486419E-3</v>
      </c>
      <c r="C2" s="18">
        <v>2.8518478029321316E-3</v>
      </c>
      <c r="D2" s="22">
        <v>1.6436723750038525E-2</v>
      </c>
      <c r="E2" s="19">
        <v>3.0000000000000002E-2</v>
      </c>
      <c r="F2" s="18">
        <v>3.8701946696096168E-2</v>
      </c>
      <c r="G2" s="22">
        <v>1.5463837815268994E-2</v>
      </c>
      <c r="H2" s="25">
        <v>0.10959132605908446</v>
      </c>
    </row>
    <row r="3" spans="1:8" x14ac:dyDescent="0.4">
      <c r="A3" s="2" t="s">
        <v>17</v>
      </c>
      <c r="B3" s="18">
        <v>5.8684619465453535E-3</v>
      </c>
      <c r="C3" s="18">
        <v>3.0038498431899353E-3</v>
      </c>
      <c r="D3" s="18">
        <v>1.6355353830483879E-2</v>
      </c>
      <c r="E3" s="23">
        <v>3.3333333333333333E-2</v>
      </c>
      <c r="F3" s="18">
        <v>3.9232110349467351E-2</v>
      </c>
      <c r="G3" s="18">
        <v>1.0309225210179329E-2</v>
      </c>
      <c r="H3" s="25">
        <v>0.10810233451319917</v>
      </c>
    </row>
    <row r="4" spans="1:8" x14ac:dyDescent="0.4">
      <c r="A4" s="2" t="s">
        <v>12</v>
      </c>
      <c r="B4" s="18">
        <v>5.9483543740354522E-3</v>
      </c>
      <c r="C4" s="18">
        <v>3.1145179953074595E-3</v>
      </c>
      <c r="D4" s="18">
        <v>1.5867134313156003E-2</v>
      </c>
      <c r="E4" s="19">
        <v>2.3333333333333331E-2</v>
      </c>
      <c r="F4" s="18">
        <v>4.05575194828953E-2</v>
      </c>
      <c r="G4" s="22">
        <v>1.5463837815268994E-2</v>
      </c>
      <c r="H4" s="25">
        <v>0.10428469731399655</v>
      </c>
    </row>
    <row r="5" spans="1:8" x14ac:dyDescent="0.4">
      <c r="A5" s="2" t="s">
        <v>11</v>
      </c>
      <c r="B5" s="18">
        <v>6.0698004641809864E-3</v>
      </c>
      <c r="C5" s="18">
        <v>2.5181209323762439E-3</v>
      </c>
      <c r="D5" s="18">
        <v>1.6272356512538139E-2</v>
      </c>
      <c r="E5" s="19">
        <v>3.0000000000000002E-2</v>
      </c>
      <c r="F5" s="18">
        <v>3.7641619389353814E-2</v>
      </c>
      <c r="G5" s="18">
        <v>1.0309225210179329E-2</v>
      </c>
      <c r="H5" s="25">
        <v>0.10281112250862851</v>
      </c>
    </row>
    <row r="6" spans="1:8" x14ac:dyDescent="0.4">
      <c r="A6" s="2" t="s">
        <v>14</v>
      </c>
      <c r="B6" s="18">
        <v>5.72175039788172E-3</v>
      </c>
      <c r="C6" s="22">
        <v>3.586414661263135E-3</v>
      </c>
      <c r="D6" s="18">
        <v>1.5925720655235346E-2</v>
      </c>
      <c r="E6" s="19">
        <v>2.6666666666666668E-2</v>
      </c>
      <c r="F6" s="18">
        <v>4.117144899349913E-2</v>
      </c>
      <c r="G6" s="18">
        <v>7.731918907634497E-3</v>
      </c>
      <c r="H6" s="25">
        <v>0.10080392028218049</v>
      </c>
    </row>
    <row r="7" spans="1:8" x14ac:dyDescent="0.4">
      <c r="A7" s="2" t="s">
        <v>15</v>
      </c>
      <c r="B7" s="18">
        <v>6.1737576547471352E-3</v>
      </c>
      <c r="C7" s="18">
        <v>3.3814766806195273E-3</v>
      </c>
      <c r="D7" s="18">
        <v>1.5704394474046708E-2</v>
      </c>
      <c r="E7" s="19">
        <v>1.6666666666666666E-2</v>
      </c>
      <c r="F7" s="18">
        <v>4.1617846789637661E-2</v>
      </c>
      <c r="G7" s="22">
        <v>1.5463837815268994E-2</v>
      </c>
      <c r="H7" s="25">
        <v>9.9007980080986699E-2</v>
      </c>
    </row>
    <row r="8" spans="1:8" x14ac:dyDescent="0.4">
      <c r="A8" s="2" t="s">
        <v>8</v>
      </c>
      <c r="B8" s="18">
        <v>6.241602230954494E-3</v>
      </c>
      <c r="C8" s="18">
        <v>3.3432679045673291E-3</v>
      </c>
      <c r="D8" s="18">
        <v>1.6275611309320325E-2</v>
      </c>
      <c r="E8" s="19">
        <v>2.3333333333333331E-2</v>
      </c>
      <c r="F8" s="22">
        <v>4.242051456084163E-2</v>
      </c>
      <c r="G8" s="18">
        <v>6.1855351261075981E-3</v>
      </c>
      <c r="H8" s="25">
        <v>9.7799864465124717E-2</v>
      </c>
    </row>
    <row r="9" spans="1:8" x14ac:dyDescent="0.4">
      <c r="A9" s="2" t="s">
        <v>9</v>
      </c>
      <c r="B9" s="18">
        <v>5.6544356873184064E-3</v>
      </c>
      <c r="C9" s="18">
        <v>2.3717772308954601E-3</v>
      </c>
      <c r="D9" s="18">
        <v>1.5948504232710648E-2</v>
      </c>
      <c r="E9" s="19">
        <v>2.6666666666666668E-2</v>
      </c>
      <c r="F9" s="18">
        <v>3.9762274002838528E-2</v>
      </c>
      <c r="G9" s="18">
        <v>5.1546126050896644E-3</v>
      </c>
      <c r="H9" s="25">
        <v>9.5558270425519384E-2</v>
      </c>
    </row>
    <row r="10" spans="1:8" x14ac:dyDescent="0.4">
      <c r="A10" s="2" t="s">
        <v>13</v>
      </c>
      <c r="B10" s="18">
        <v>5.8470442022148968E-3</v>
      </c>
      <c r="C10" s="18">
        <v>3.1986941573427961E-3</v>
      </c>
      <c r="D10" s="18">
        <v>1.5753216425779499E-2</v>
      </c>
      <c r="E10" s="19">
        <v>0.02</v>
      </c>
      <c r="F10" s="18">
        <v>4.2314481830167394E-2</v>
      </c>
      <c r="G10" s="18">
        <v>6.1855351261075981E-3</v>
      </c>
      <c r="H10" s="25">
        <v>9.3298971741612183E-2</v>
      </c>
    </row>
    <row r="11" spans="1:8" x14ac:dyDescent="0.4">
      <c r="A11" s="2" t="s">
        <v>10</v>
      </c>
      <c r="B11" s="22">
        <v>6.3379389022689822E-3</v>
      </c>
      <c r="C11" s="18">
        <v>2.6300374182596322E-3</v>
      </c>
      <c r="D11" s="18">
        <v>1.5460284715382772E-2</v>
      </c>
      <c r="E11" s="19">
        <v>0.02</v>
      </c>
      <c r="F11" s="18">
        <v>3.6581292082611447E-2</v>
      </c>
      <c r="G11" s="18">
        <v>7.731918907634497E-3</v>
      </c>
      <c r="H11" s="25">
        <v>8.8741472026157328E-2</v>
      </c>
    </row>
  </sheetData>
  <autoFilter ref="A1:H1" xr:uid="{3B68F579-6CC5-40AB-866D-8663AB7E7E2D}">
    <sortState xmlns:xlrd2="http://schemas.microsoft.com/office/spreadsheetml/2017/richdata2" ref="A2:H11">
      <sortCondition descending="1" ref="H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FDF67-0DCA-224B-AA2D-D4DA5045C2C5}">
  <dimension ref="B2:R58"/>
  <sheetViews>
    <sheetView zoomScale="75" workbookViewId="0">
      <selection activeCell="C3" sqref="C3"/>
    </sheetView>
  </sheetViews>
  <sheetFormatPr defaultColWidth="10.6640625" defaultRowHeight="16" x14ac:dyDescent="0.4"/>
  <sheetData>
    <row r="2" spans="2:18" ht="32" x14ac:dyDescent="0.4">
      <c r="B2" s="12" t="s">
        <v>24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2:18" x14ac:dyDescent="0.4">
      <c r="B3" s="15">
        <v>28.3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</row>
    <row r="4" spans="2:18" x14ac:dyDescent="0.4">
      <c r="B4" s="15">
        <v>26.8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</row>
    <row r="5" spans="2:18" x14ac:dyDescent="0.4">
      <c r="B5" s="15">
        <v>26.6</v>
      </c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</row>
    <row r="6" spans="2:18" x14ac:dyDescent="0.4">
      <c r="B6" s="15">
        <v>26.5</v>
      </c>
    </row>
    <row r="7" spans="2:18" x14ac:dyDescent="0.4">
      <c r="B7" s="15">
        <v>28.1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</row>
    <row r="8" spans="2:18" x14ac:dyDescent="0.4">
      <c r="B8" s="15">
        <v>24.8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</row>
    <row r="9" spans="2:18" x14ac:dyDescent="0.4">
      <c r="B9" s="15">
        <v>27.4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</row>
    <row r="10" spans="2:18" x14ac:dyDescent="0.4">
      <c r="B10" s="15">
        <v>26.2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</row>
    <row r="11" spans="2:18" x14ac:dyDescent="0.4">
      <c r="B11" s="15">
        <v>29.4</v>
      </c>
    </row>
    <row r="12" spans="2:18" x14ac:dyDescent="0.4">
      <c r="B12" s="15">
        <v>28.6</v>
      </c>
    </row>
    <row r="13" spans="2:18" x14ac:dyDescent="0.4">
      <c r="B13" s="15">
        <v>24.9</v>
      </c>
    </row>
    <row r="14" spans="2:18" x14ac:dyDescent="0.4">
      <c r="B14" s="15">
        <v>25.2</v>
      </c>
    </row>
    <row r="15" spans="2:18" x14ac:dyDescent="0.4">
      <c r="B15" s="15">
        <v>30.4</v>
      </c>
    </row>
    <row r="16" spans="2:18" x14ac:dyDescent="0.4">
      <c r="B16" s="15">
        <v>27.7</v>
      </c>
    </row>
    <row r="17" spans="2:2" x14ac:dyDescent="0.4">
      <c r="B17" s="15">
        <v>27</v>
      </c>
    </row>
    <row r="18" spans="2:2" x14ac:dyDescent="0.4">
      <c r="B18" s="15">
        <v>26.1</v>
      </c>
    </row>
    <row r="19" spans="2:2" x14ac:dyDescent="0.4">
      <c r="B19" s="15">
        <v>28.1</v>
      </c>
    </row>
    <row r="20" spans="2:2" x14ac:dyDescent="0.4">
      <c r="B20" s="15">
        <v>26.9</v>
      </c>
    </row>
    <row r="21" spans="2:2" x14ac:dyDescent="0.4">
      <c r="B21" s="15">
        <v>28</v>
      </c>
    </row>
    <row r="22" spans="2:2" x14ac:dyDescent="0.4">
      <c r="B22" s="15">
        <v>27.6</v>
      </c>
    </row>
    <row r="23" spans="2:2" x14ac:dyDescent="0.4">
      <c r="B23" s="15">
        <v>25.6</v>
      </c>
    </row>
    <row r="24" spans="2:2" x14ac:dyDescent="0.4">
      <c r="B24" s="15">
        <v>29.5</v>
      </c>
    </row>
    <row r="25" spans="2:2" x14ac:dyDescent="0.4">
      <c r="B25" s="15">
        <v>27.6</v>
      </c>
    </row>
    <row r="26" spans="2:2" x14ac:dyDescent="0.4">
      <c r="B26" s="15">
        <v>27.3</v>
      </c>
    </row>
    <row r="27" spans="2:2" x14ac:dyDescent="0.4">
      <c r="B27" s="15">
        <v>26.2</v>
      </c>
    </row>
    <row r="28" spans="2:2" x14ac:dyDescent="0.4">
      <c r="B28" s="15">
        <v>27.7</v>
      </c>
    </row>
    <row r="29" spans="2:2" x14ac:dyDescent="0.4">
      <c r="B29" s="15">
        <v>27.2</v>
      </c>
    </row>
    <row r="30" spans="2:2" x14ac:dyDescent="0.4">
      <c r="B30" s="15">
        <v>25.9</v>
      </c>
    </row>
    <row r="31" spans="2:2" x14ac:dyDescent="0.4">
      <c r="B31" s="15">
        <v>26.5</v>
      </c>
    </row>
    <row r="32" spans="2:2" x14ac:dyDescent="0.4">
      <c r="B32" s="15">
        <v>28.3</v>
      </c>
    </row>
    <row r="33" spans="2:3" x14ac:dyDescent="0.4">
      <c r="B33" s="15">
        <v>26.5</v>
      </c>
    </row>
    <row r="34" spans="2:3" x14ac:dyDescent="0.4">
      <c r="B34" s="15">
        <v>29.1</v>
      </c>
    </row>
    <row r="35" spans="2:3" x14ac:dyDescent="0.4">
      <c r="B35" s="15">
        <v>23.7</v>
      </c>
    </row>
    <row r="36" spans="2:3" x14ac:dyDescent="0.4">
      <c r="B36" s="15">
        <v>29.7</v>
      </c>
    </row>
    <row r="37" spans="2:3" x14ac:dyDescent="0.4">
      <c r="B37" s="15">
        <v>26.8</v>
      </c>
    </row>
    <row r="38" spans="2:3" x14ac:dyDescent="0.4">
      <c r="B38" s="15">
        <v>29.5</v>
      </c>
    </row>
    <row r="39" spans="2:3" x14ac:dyDescent="0.4">
      <c r="B39" s="15">
        <v>28.4</v>
      </c>
    </row>
    <row r="40" spans="2:3" x14ac:dyDescent="0.4">
      <c r="B40" s="15">
        <v>26.3</v>
      </c>
    </row>
    <row r="41" spans="2:3" x14ac:dyDescent="0.4">
      <c r="B41" s="15">
        <v>28.1</v>
      </c>
    </row>
    <row r="42" spans="2:3" x14ac:dyDescent="0.4">
      <c r="B42" s="15">
        <v>28.7</v>
      </c>
    </row>
    <row r="43" spans="2:3" x14ac:dyDescent="0.4">
      <c r="B43" s="15">
        <v>27</v>
      </c>
    </row>
    <row r="44" spans="2:3" x14ac:dyDescent="0.4">
      <c r="B44" s="15">
        <v>25.5</v>
      </c>
    </row>
    <row r="45" spans="2:3" x14ac:dyDescent="0.4">
      <c r="B45" s="15">
        <v>26.9</v>
      </c>
    </row>
    <row r="46" spans="2:3" x14ac:dyDescent="0.4">
      <c r="B46" s="15">
        <v>27.2</v>
      </c>
      <c r="C46" s="11"/>
    </row>
    <row r="47" spans="2:3" x14ac:dyDescent="0.4">
      <c r="B47" s="15">
        <v>27.6</v>
      </c>
      <c r="C47" s="11"/>
    </row>
    <row r="48" spans="2:3" x14ac:dyDescent="0.4">
      <c r="B48" s="15">
        <v>25.5</v>
      </c>
      <c r="C48" s="11"/>
    </row>
    <row r="49" spans="2:3" x14ac:dyDescent="0.4">
      <c r="B49" s="15">
        <v>28.3</v>
      </c>
      <c r="C49" s="11"/>
    </row>
    <row r="50" spans="2:3" x14ac:dyDescent="0.4">
      <c r="B50" s="15">
        <v>27.4</v>
      </c>
      <c r="C50" s="11"/>
    </row>
    <row r="51" spans="2:3" x14ac:dyDescent="0.4">
      <c r="B51" s="15">
        <v>28.8</v>
      </c>
      <c r="C51" s="11"/>
    </row>
    <row r="52" spans="2:3" x14ac:dyDescent="0.4">
      <c r="B52" s="15">
        <v>25</v>
      </c>
      <c r="C52" s="11"/>
    </row>
    <row r="53" spans="2:3" x14ac:dyDescent="0.4">
      <c r="B53" s="15">
        <v>25.3</v>
      </c>
      <c r="C53" s="11"/>
    </row>
    <row r="54" spans="2:3" x14ac:dyDescent="0.4">
      <c r="B54" s="15">
        <v>27.7</v>
      </c>
      <c r="C54" s="11"/>
    </row>
    <row r="55" spans="2:3" x14ac:dyDescent="0.4">
      <c r="B55" s="15">
        <v>25.2</v>
      </c>
      <c r="C55" s="11"/>
    </row>
    <row r="56" spans="2:3" x14ac:dyDescent="0.4">
      <c r="B56" s="15">
        <v>28.6</v>
      </c>
      <c r="C56" s="11"/>
    </row>
    <row r="57" spans="2:3" x14ac:dyDescent="0.4">
      <c r="B57" s="15">
        <v>27.9</v>
      </c>
      <c r="C57" s="11"/>
    </row>
    <row r="58" spans="2:3" x14ac:dyDescent="0.4">
      <c r="B58" s="15">
        <v>28.7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453FF-7884-864A-A366-8659C25C5891}">
  <dimension ref="B2:C12"/>
  <sheetViews>
    <sheetView workbookViewId="0">
      <selection activeCell="B2" sqref="B2:C2"/>
    </sheetView>
  </sheetViews>
  <sheetFormatPr defaultColWidth="10.6640625" defaultRowHeight="16" x14ac:dyDescent="0.4"/>
  <sheetData>
    <row r="2" spans="2:3" x14ac:dyDescent="0.4">
      <c r="B2" s="14" t="s">
        <v>25</v>
      </c>
      <c r="C2" s="14" t="s">
        <v>26</v>
      </c>
    </row>
    <row r="3" spans="2:3" x14ac:dyDescent="0.4">
      <c r="B3" s="13">
        <v>75</v>
      </c>
      <c r="C3" s="13">
        <v>74</v>
      </c>
    </row>
    <row r="4" spans="2:3" x14ac:dyDescent="0.4">
      <c r="B4" s="13">
        <v>77</v>
      </c>
      <c r="C4" s="13">
        <v>72</v>
      </c>
    </row>
    <row r="5" spans="2:3" x14ac:dyDescent="0.4">
      <c r="B5" s="13">
        <v>78</v>
      </c>
      <c r="C5" s="13">
        <v>77</v>
      </c>
    </row>
    <row r="6" spans="2:3" x14ac:dyDescent="0.4">
      <c r="B6" s="13">
        <v>79</v>
      </c>
      <c r="C6" s="13">
        <v>76</v>
      </c>
    </row>
    <row r="7" spans="2:3" x14ac:dyDescent="0.4">
      <c r="B7" s="13">
        <v>77</v>
      </c>
      <c r="C7" s="13">
        <v>76</v>
      </c>
    </row>
    <row r="8" spans="2:3" x14ac:dyDescent="0.4">
      <c r="B8" s="13">
        <v>73</v>
      </c>
      <c r="C8" s="13">
        <v>73</v>
      </c>
    </row>
    <row r="9" spans="2:3" x14ac:dyDescent="0.4">
      <c r="B9" s="13">
        <v>78</v>
      </c>
      <c r="C9" s="13">
        <v>75</v>
      </c>
    </row>
    <row r="10" spans="2:3" x14ac:dyDescent="0.4">
      <c r="B10" s="13">
        <v>79</v>
      </c>
      <c r="C10" s="13">
        <v>73</v>
      </c>
    </row>
    <row r="11" spans="2:3" x14ac:dyDescent="0.4">
      <c r="B11" s="13">
        <v>78</v>
      </c>
      <c r="C11" s="13">
        <v>74</v>
      </c>
    </row>
    <row r="12" spans="2:3" x14ac:dyDescent="0.4">
      <c r="B12" s="13">
        <v>80</v>
      </c>
      <c r="C12" s="13">
        <v>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D2D39-FDAB-BB4E-94DA-B782E6D6EC10}">
  <dimension ref="B2:C20"/>
  <sheetViews>
    <sheetView workbookViewId="0">
      <selection activeCell="G14" sqref="G14"/>
    </sheetView>
  </sheetViews>
  <sheetFormatPr defaultColWidth="10.6640625" defaultRowHeight="16" x14ac:dyDescent="0.4"/>
  <sheetData>
    <row r="2" spans="2:3" ht="32" x14ac:dyDescent="0.4">
      <c r="B2" s="14" t="s">
        <v>27</v>
      </c>
      <c r="C2" s="14" t="s">
        <v>28</v>
      </c>
    </row>
    <row r="3" spans="2:3" x14ac:dyDescent="0.4">
      <c r="B3" s="16">
        <v>1.88</v>
      </c>
      <c r="C3" s="16">
        <v>1.87</v>
      </c>
    </row>
    <row r="4" spans="2:3" x14ac:dyDescent="0.4">
      <c r="B4" s="16">
        <v>1.84</v>
      </c>
      <c r="C4" s="16">
        <v>1.9</v>
      </c>
    </row>
    <row r="5" spans="2:3" x14ac:dyDescent="0.4">
      <c r="B5" s="16">
        <v>1.83</v>
      </c>
      <c r="C5" s="16">
        <v>1.85</v>
      </c>
    </row>
    <row r="6" spans="2:3" x14ac:dyDescent="0.4">
      <c r="B6" s="16">
        <v>1.9</v>
      </c>
      <c r="C6" s="16">
        <v>1.88</v>
      </c>
    </row>
    <row r="7" spans="2:3" x14ac:dyDescent="0.4">
      <c r="B7" s="16">
        <v>2.19</v>
      </c>
      <c r="C7" s="16">
        <v>2.1800000000000002</v>
      </c>
    </row>
    <row r="8" spans="2:3" x14ac:dyDescent="0.4">
      <c r="B8" s="16">
        <v>1.89</v>
      </c>
      <c r="C8" s="16">
        <v>1.87</v>
      </c>
    </row>
    <row r="9" spans="2:3" x14ac:dyDescent="0.4">
      <c r="B9" s="16">
        <v>2.27</v>
      </c>
      <c r="C9" s="16">
        <v>2.23</v>
      </c>
    </row>
    <row r="10" spans="2:3" x14ac:dyDescent="0.4">
      <c r="B10" s="16">
        <v>2.0299999999999998</v>
      </c>
      <c r="C10" s="16">
        <v>1.97</v>
      </c>
    </row>
    <row r="11" spans="2:3" x14ac:dyDescent="0.4">
      <c r="B11" s="16">
        <v>1.96</v>
      </c>
      <c r="C11" s="16">
        <v>2</v>
      </c>
    </row>
    <row r="12" spans="2:3" x14ac:dyDescent="0.4">
      <c r="B12" s="16">
        <v>1.98</v>
      </c>
      <c r="C12" s="16">
        <v>1.98</v>
      </c>
    </row>
    <row r="13" spans="2:3" x14ac:dyDescent="0.4">
      <c r="B13" s="16">
        <v>2</v>
      </c>
      <c r="C13" s="16">
        <v>1.99</v>
      </c>
    </row>
    <row r="14" spans="2:3" x14ac:dyDescent="0.4">
      <c r="B14" s="16">
        <v>1.92</v>
      </c>
      <c r="C14" s="16">
        <v>1.89</v>
      </c>
    </row>
    <row r="15" spans="2:3" x14ac:dyDescent="0.4">
      <c r="B15" s="16">
        <v>1.83</v>
      </c>
      <c r="C15" s="16">
        <v>1.78</v>
      </c>
    </row>
    <row r="16" spans="2:3" x14ac:dyDescent="0.4">
      <c r="B16" s="16">
        <v>1.94</v>
      </c>
      <c r="C16" s="16">
        <v>1.92</v>
      </c>
    </row>
    <row r="17" spans="2:3" x14ac:dyDescent="0.4">
      <c r="B17" s="16">
        <v>1.94</v>
      </c>
      <c r="C17" s="16">
        <v>2.02</v>
      </c>
    </row>
    <row r="18" spans="2:3" x14ac:dyDescent="0.4">
      <c r="B18" s="16">
        <v>1.95</v>
      </c>
      <c r="C18" s="16">
        <v>2</v>
      </c>
    </row>
    <row r="19" spans="2:3" x14ac:dyDescent="0.4">
      <c r="B19" s="16">
        <v>1.93</v>
      </c>
      <c r="C19" s="16">
        <v>1.95</v>
      </c>
    </row>
    <row r="20" spans="2:3" x14ac:dyDescent="0.4">
      <c r="B20" s="16">
        <v>2.0099999999999998</v>
      </c>
      <c r="C20" s="16">
        <v>2.0499999999999998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Ejercicio 1</vt:lpstr>
      <vt:lpstr>Sheet1</vt:lpstr>
      <vt:lpstr>Ejercicio 2</vt:lpstr>
      <vt:lpstr>Ejercicio 3</vt:lpstr>
      <vt:lpstr>Ejercicio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Ramiro Zermeño Díaz</dc:creator>
  <cp:lastModifiedBy>Grace Aviance Silva Aróstegui</cp:lastModifiedBy>
  <dcterms:created xsi:type="dcterms:W3CDTF">2024-08-19T16:50:47Z</dcterms:created>
  <dcterms:modified xsi:type="dcterms:W3CDTF">2024-08-22T18:41:27Z</dcterms:modified>
</cp:coreProperties>
</file>