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gracebarbacias/Documents/GitHub/Decision-Analysis-Laser-leveling/"/>
    </mc:Choice>
  </mc:AlternateContent>
  <xr:revisionPtr revIDLastSave="0" documentId="13_ncr:1_{66EC9C13-5809-CC42-B6FE-EC9B91012A1D}" xr6:coauthVersionLast="47" xr6:coauthVersionMax="47" xr10:uidLastSave="{00000000-0000-0000-0000-000000000000}"/>
  <bookViews>
    <workbookView xWindow="0" yWindow="720" windowWidth="29400" windowHeight="18400" xr2:uid="{21F59F1F-4DB7-6648-B7C2-60C6757E3C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5" i="1" l="1"/>
  <c r="D44" i="1"/>
  <c r="D40" i="1"/>
  <c r="D34" i="1"/>
  <c r="D47" i="1" s="1"/>
  <c r="D27" i="1"/>
  <c r="D24" i="1"/>
  <c r="D26" i="1" s="1"/>
  <c r="D36" i="1" s="1"/>
  <c r="D38" i="1" s="1"/>
  <c r="D39" i="1" s="1"/>
  <c r="D42" i="1" s="1"/>
  <c r="D23" i="1"/>
  <c r="D22" i="1"/>
  <c r="D18" i="1"/>
  <c r="D10" i="1"/>
  <c r="D14" i="1" s="1"/>
  <c r="D16" i="1" s="1"/>
  <c r="D48" i="1" l="1"/>
  <c r="D50" i="1" s="1"/>
  <c r="D52" i="1" s="1"/>
  <c r="D5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tc={AD2BD1FB-3147-BB41-AE0A-BE8856703B61}</author>
    <author>tc={8B2B17C8-D8A4-8941-AD69-2D033D76D761}</author>
    <author>tc={E4E242CE-77C7-9746-8DC5-63A46345BB66}</author>
    <author>tc={92E5661A-F51C-5042-A293-015C165E6AFB}</author>
    <author>tc={27BFCF45-43C4-114C-9975-9472D6488A2C}</author>
    <author>tc={BA6E7298-D79F-9B4E-93A8-5E91EF837ABC}</author>
  </authors>
  <commentList>
    <comment ref="D22" authorId="0" shapeId="0" xr:uid="{AD2BD1FB-3147-BB41-AE0A-BE8856703B61}">
      <text>
        <t>[Threaded comment]
Your version of Excel allows you to read this threaded comment; however, any edits to it will get removed if the file is opened in a newer version of Excel. Learn more: https://go.microsoft.com/fwlink/?linkid=870924
Comment:
    eto yung resistance ng soil per length. mas mataas na value kapag clayey kasi mas mahirap i-move yung soil kapag clayey. depende sa soil texture. here, inassume lang na clayey.</t>
      </text>
    </comment>
    <comment ref="G22" authorId="1" shapeId="0" xr:uid="{8B2B17C8-D8A4-8941-AD69-2D033D76D761}">
      <text>
        <t>[Threaded comment]
Your version of Excel allows you to read this threaded comment; however, any edits to it will get removed if the file is opened in a newer version of Excel. Learn more: https://go.microsoft.com/fwlink/?linkid=870924
Comment:
    eto yung table na basis for sizing ng tractor based sa soil texture and condition.</t>
      </text>
    </comment>
    <comment ref="D23" authorId="2" shapeId="0" xr:uid="{E4E242CE-77C7-9746-8DC5-63A46345BB66}">
      <text>
        <t>[Threaded comment]
Your version of Excel allows you to read this threaded comment; however, any edits to it will get removed if the file is opened in a newer version of Excel. Learn more: https://go.microsoft.com/fwlink/?linkid=870924
Comment:
    inassume lang 'to. sample speed ng tractor</t>
      </text>
    </comment>
    <comment ref="D25" authorId="3" shapeId="0" xr:uid="{92E5661A-F51C-5042-A293-015C165E6AFB}">
      <text>
        <t>[Threaded comment]
Your version of Excel allows you to read this threaded comment; however, any edits to it will get removed if the file is opened in a newer version of Excel. Learn more: https://go.microsoft.com/fwlink/?linkid=870924
Comment:
    eto yung efficiency ng transmission system etc ng tractor (power input vs output). hindi kasi possible 100% efficiency kasi may losses palagi. bale, kahit sabihin na 60 hp ang tractor, hindi naman 100% natatranslate yun in reality. lalo na kapag wet conditions, mas nahihirapan tractor. inassume lang here na dry. see cell J15</t>
      </text>
    </comment>
    <comment ref="D26" authorId="4" shapeId="0" xr:uid="{27BFCF45-43C4-114C-9975-9472D6488A2C}">
      <text>
        <t>[Threaded comment]
Your version of Excel allows you to read this threaded comment; however, any edits to it will get removed if the file is opened in a newer version of Excel. Learn more: https://go.microsoft.com/fwlink/?linkid=870924
Comment:
    dito, factored in na yung efficiency</t>
      </text>
    </comment>
    <comment ref="D28" authorId="5" shapeId="0" xr:uid="{BA6E7298-D79F-9B4E-93A8-5E91EF837ABC}">
      <text>
        <t>[Threaded comment]
Your version of Excel allows you to read this threaded comment; however, any edits to it will get removed if the file is opened in a newer version of Excel. Learn more: https://go.microsoft.com/fwlink/?linkid=870924
Comment:
    dito, kinonvert lang yung kW into hp.</t>
      </text>
    </comment>
  </commentList>
</comments>
</file>

<file path=xl/sharedStrings.xml><?xml version="1.0" encoding="utf-8"?>
<sst xmlns="http://schemas.openxmlformats.org/spreadsheetml/2006/main" count="152" uniqueCount="108">
  <si>
    <t xml:space="preserve">Matching and costing- 4 wheel tractor-laser leveller </t>
  </si>
  <si>
    <t>A:Matching tractor and bucket to area</t>
  </si>
  <si>
    <t>Area and time</t>
  </si>
  <si>
    <t>Laser leveling</t>
  </si>
  <si>
    <t xml:space="preserve">Step </t>
  </si>
  <si>
    <t>Metric</t>
  </si>
  <si>
    <t>add</t>
  </si>
  <si>
    <t>Variables that should change according to locality and operator</t>
  </si>
  <si>
    <t>Operation (plow,plant,harvest)</t>
  </si>
  <si>
    <t>Leveling</t>
  </si>
  <si>
    <t xml:space="preserve"> Area covered </t>
  </si>
  <si>
    <t>ha</t>
  </si>
  <si>
    <t>Number working days</t>
  </si>
  <si>
    <t>days</t>
  </si>
  <si>
    <t xml:space="preserve">Number working hours per day </t>
  </si>
  <si>
    <t>hr</t>
  </si>
  <si>
    <t>Area require to covered (hr)</t>
  </si>
  <si>
    <t>m2</t>
  </si>
  <si>
    <t>Determine equipment size</t>
  </si>
  <si>
    <t>Speed operation (km/hr)</t>
  </si>
  <si>
    <t>km/hr</t>
  </si>
  <si>
    <t>Width equipment (m)</t>
  </si>
  <si>
    <t>m</t>
  </si>
  <si>
    <t>Field efficinecy (%)</t>
  </si>
  <si>
    <t>%</t>
  </si>
  <si>
    <t>Step7</t>
  </si>
  <si>
    <t>Field Efficiency</t>
  </si>
  <si>
    <t xml:space="preserve">Wet </t>
  </si>
  <si>
    <t>Dry</t>
  </si>
  <si>
    <t>Minimum width required (m)</t>
  </si>
  <si>
    <t>4 wheel tractor</t>
  </si>
  <si>
    <t>30-50%</t>
  </si>
  <si>
    <t>40-80%</t>
  </si>
  <si>
    <t xml:space="preserve">Check sizes commercially available </t>
  </si>
  <si>
    <t xml:space="preserve">Step 9 </t>
  </si>
  <si>
    <t>Nearest size of leveler commercially available</t>
  </si>
  <si>
    <t>Actual area covered per hr</t>
  </si>
  <si>
    <t>*Implemented in LLL tool</t>
  </si>
  <si>
    <t>Calculate Power Requirement</t>
  </si>
  <si>
    <t>Drag bucket Width (m)</t>
  </si>
  <si>
    <t>Draft (kN)/m</t>
  </si>
  <si>
    <t>kN/m</t>
  </si>
  <si>
    <t>Step 11</t>
  </si>
  <si>
    <t xml:space="preserve">Draft requirements for soil types (kN/M) </t>
  </si>
  <si>
    <t>Speed (km/hr)</t>
  </si>
  <si>
    <t>km/h</t>
  </si>
  <si>
    <t>Sandy</t>
  </si>
  <si>
    <t>Sandy loam</t>
  </si>
  <si>
    <t>Loam</t>
  </si>
  <si>
    <t>Loam-clay</t>
  </si>
  <si>
    <t>Clay</t>
  </si>
  <si>
    <t>Drawbar power(kW)</t>
  </si>
  <si>
    <t>kW</t>
  </si>
  <si>
    <t>Leveller</t>
  </si>
  <si>
    <t>Mechanical efficiency (%)</t>
  </si>
  <si>
    <t>Step 14</t>
  </si>
  <si>
    <t>Wet</t>
  </si>
  <si>
    <t>Minimum Engine power (kW)</t>
  </si>
  <si>
    <t>20-30</t>
  </si>
  <si>
    <t>40-50</t>
  </si>
  <si>
    <t>Commercially available (kW)</t>
  </si>
  <si>
    <t xml:space="preserve">Step 16 </t>
  </si>
  <si>
    <t>Actual or closest  size of tractor commercially available</t>
  </si>
  <si>
    <t>Commercially available (hp)</t>
  </si>
  <si>
    <t>hp</t>
  </si>
  <si>
    <t>B: Costing Operation</t>
  </si>
  <si>
    <t>Calculating Costs</t>
  </si>
  <si>
    <t>Purchase price Tractor</t>
  </si>
  <si>
    <t>$</t>
  </si>
  <si>
    <t>Usage (hrs/year)</t>
  </si>
  <si>
    <t>Purchase price-Laser+leveler</t>
  </si>
  <si>
    <t>Operating Costs</t>
  </si>
  <si>
    <t xml:space="preserve">Engine power </t>
  </si>
  <si>
    <t>Fuel cost</t>
  </si>
  <si>
    <t>$/l</t>
  </si>
  <si>
    <t>Step 22</t>
  </si>
  <si>
    <t>Fuel cost per litre</t>
  </si>
  <si>
    <t>Fuel use (l)</t>
  </si>
  <si>
    <t>l</t>
  </si>
  <si>
    <t>Fuel cost/hr</t>
  </si>
  <si>
    <t>$/hr</t>
  </si>
  <si>
    <t>Repair and maintenance</t>
  </si>
  <si>
    <t>Labor</t>
  </si>
  <si>
    <t>Step 26</t>
  </si>
  <si>
    <t>Total cost of labor per hour</t>
  </si>
  <si>
    <t>Total Operating cost/hr</t>
  </si>
  <si>
    <t>Fixed costs</t>
  </si>
  <si>
    <t>Tractor Depreciation ($/hr)</t>
  </si>
  <si>
    <t>Laser leveler depreciation</t>
  </si>
  <si>
    <t>Investment/opportunity cost (%)</t>
  </si>
  <si>
    <t>Step 29</t>
  </si>
  <si>
    <t>Interest rate for borrowing money</t>
  </si>
  <si>
    <t>Investment cost ($/hr)</t>
  </si>
  <si>
    <t>Total Fixed cost</t>
  </si>
  <si>
    <t>Total Cost (Operate+Fixed)/hr</t>
  </si>
  <si>
    <t>Land levelness (variation)</t>
  </si>
  <si>
    <t>cm</t>
  </si>
  <si>
    <t>Step 33</t>
  </si>
  <si>
    <t>Average cm  soil variation</t>
  </si>
  <si>
    <t>Cost/area</t>
  </si>
  <si>
    <t>$/ha</t>
  </si>
  <si>
    <t>Service Provider</t>
  </si>
  <si>
    <t>Return to management</t>
  </si>
  <si>
    <t>Step 35</t>
  </si>
  <si>
    <t>Return to management for operating the business</t>
  </si>
  <si>
    <t>Contract Rate($/ha)</t>
  </si>
  <si>
    <t>Variables that should be changed to suit locality and machine owner</t>
  </si>
  <si>
    <t>drag bucket width and tractor HP matching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</si>
</sst>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8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wrapText="1"/>
    </xf>
    <xf numFmtId="0" fontId="0" fillId="0" borderId="1" xfId="0" applyBorder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0" xfId="0" applyFill="1"/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2" fillId="0" borderId="5" xfId="0" applyFont="1" applyBorder="1"/>
    <xf numFmtId="0" fontId="0" fillId="0" borderId="5" xfId="0" applyBorder="1"/>
    <xf numFmtId="0" fontId="2" fillId="3" borderId="3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3" xfId="0" applyFill="1" applyBorder="1"/>
    <xf numFmtId="2" fontId="0" fillId="3" borderId="6" xfId="0" applyNumberFormat="1" applyFill="1" applyBorder="1"/>
    <xf numFmtId="2" fontId="0" fillId="3" borderId="0" xfId="0" applyNumberFormat="1" applyFill="1"/>
    <xf numFmtId="0" fontId="0" fillId="0" borderId="7" xfId="0" applyBorder="1"/>
    <xf numFmtId="0" fontId="0" fillId="0" borderId="8" xfId="0" applyBorder="1"/>
    <xf numFmtId="1" fontId="2" fillId="3" borderId="3" xfId="0" applyNumberFormat="1" applyFont="1" applyFill="1" applyBorder="1"/>
    <xf numFmtId="1" fontId="2" fillId="3" borderId="9" xfId="0" applyNumberFormat="1" applyFont="1" applyFill="1" applyBorder="1"/>
    <xf numFmtId="0" fontId="0" fillId="0" borderId="10" xfId="0" applyBorder="1"/>
    <xf numFmtId="2" fontId="2" fillId="3" borderId="10" xfId="0" applyNumberFormat="1" applyFont="1" applyFill="1" applyBorder="1"/>
    <xf numFmtId="0" fontId="2" fillId="0" borderId="1" xfId="0" applyFont="1" applyBorder="1"/>
    <xf numFmtId="0" fontId="0" fillId="0" borderId="2" xfId="0" applyBorder="1"/>
    <xf numFmtId="0" fontId="0" fillId="2" borderId="2" xfId="0" applyFill="1" applyBorder="1"/>
    <xf numFmtId="2" fontId="0" fillId="3" borderId="8" xfId="0" applyNumberFormat="1" applyFill="1" applyBorder="1"/>
    <xf numFmtId="2" fontId="0" fillId="3" borderId="10" xfId="0" applyNumberFormat="1" applyFill="1" applyBorder="1"/>
    <xf numFmtId="0" fontId="0" fillId="2" borderId="5" xfId="0" applyFill="1" applyBorder="1"/>
    <xf numFmtId="0" fontId="2" fillId="0" borderId="8" xfId="0" applyFont="1" applyBorder="1"/>
    <xf numFmtId="2" fontId="2" fillId="0" borderId="5" xfId="0" applyNumberFormat="1" applyFont="1" applyBorder="1"/>
    <xf numFmtId="0" fontId="0" fillId="0" borderId="11" xfId="0" applyBorder="1"/>
    <xf numFmtId="2" fontId="2" fillId="3" borderId="6" xfId="0" applyNumberFormat="1" applyFont="1" applyFill="1" applyBorder="1" applyAlignment="1">
      <alignment horizontal="right"/>
    </xf>
    <xf numFmtId="2" fontId="2" fillId="3" borderId="0" xfId="0" applyNumberFormat="1" applyFont="1" applyFill="1"/>
    <xf numFmtId="0" fontId="2" fillId="0" borderId="7" xfId="0" applyFont="1" applyBorder="1"/>
    <xf numFmtId="43" fontId="2" fillId="3" borderId="8" xfId="1" applyFont="1" applyFill="1" applyBorder="1" applyAlignment="1">
      <alignment horizontal="right"/>
    </xf>
    <xf numFmtId="1" fontId="2" fillId="3" borderId="10" xfId="0" applyNumberFormat="1" applyFont="1" applyFill="1" applyBorder="1"/>
    <xf numFmtId="0" fontId="0" fillId="4" borderId="12" xfId="0" applyFill="1" applyBorder="1" applyAlignment="1">
      <alignment horizontal="center"/>
    </xf>
    <xf numFmtId="0" fontId="2" fillId="4" borderId="13" xfId="0" applyFont="1" applyFill="1" applyBorder="1"/>
    <xf numFmtId="0" fontId="0" fillId="4" borderId="14" xfId="0" applyFill="1" applyBorder="1"/>
    <xf numFmtId="2" fontId="2" fillId="4" borderId="14" xfId="0" applyNumberFormat="1" applyFont="1" applyFill="1" applyBorder="1" applyAlignment="1">
      <alignment horizontal="right"/>
    </xf>
    <xf numFmtId="0" fontId="0" fillId="4" borderId="15" xfId="0" applyFill="1" applyBorder="1"/>
    <xf numFmtId="0" fontId="0" fillId="4" borderId="16" xfId="0" applyFill="1" applyBorder="1" applyAlignment="1">
      <alignment horizontal="center"/>
    </xf>
    <xf numFmtId="0" fontId="2" fillId="4" borderId="11" xfId="0" applyFont="1" applyFill="1" applyBorder="1"/>
    <xf numFmtId="0" fontId="0" fillId="4" borderId="1" xfId="0" applyFill="1" applyBorder="1"/>
    <xf numFmtId="2" fontId="0" fillId="4" borderId="1" xfId="0" applyNumberFormat="1" applyFill="1" applyBorder="1"/>
    <xf numFmtId="0" fontId="0" fillId="4" borderId="0" xfId="0" applyFill="1"/>
    <xf numFmtId="0" fontId="0" fillId="4" borderId="17" xfId="0" applyFill="1" applyBorder="1"/>
    <xf numFmtId="0" fontId="0" fillId="4" borderId="5" xfId="0" applyFill="1" applyBorder="1"/>
    <xf numFmtId="0" fontId="0" fillId="4" borderId="2" xfId="0" applyFill="1" applyBorder="1"/>
    <xf numFmtId="2" fontId="0" fillId="4" borderId="6" xfId="0" applyNumberFormat="1" applyFill="1" applyBorder="1"/>
    <xf numFmtId="2" fontId="0" fillId="4" borderId="0" xfId="0" applyNumberFormat="1" applyFill="1"/>
    <xf numFmtId="0" fontId="2" fillId="4" borderId="16" xfId="0" applyFont="1" applyFill="1" applyBorder="1" applyAlignment="1">
      <alignment horizontal="center"/>
    </xf>
    <xf numFmtId="0" fontId="2" fillId="4" borderId="7" xfId="0" applyFont="1" applyFill="1" applyBorder="1" applyAlignment="1">
      <alignment wrapText="1"/>
    </xf>
    <xf numFmtId="0" fontId="2" fillId="4" borderId="5" xfId="0" applyFont="1" applyFill="1" applyBorder="1"/>
    <xf numFmtId="0" fontId="0" fillId="4" borderId="18" xfId="0" applyFill="1" applyBorder="1"/>
    <xf numFmtId="2" fontId="0" fillId="4" borderId="8" xfId="0" applyNumberFormat="1" applyFill="1" applyBorder="1"/>
    <xf numFmtId="0" fontId="0" fillId="4" borderId="19" xfId="0" applyFill="1" applyBorder="1"/>
    <xf numFmtId="0" fontId="2" fillId="4" borderId="5" xfId="0" applyFont="1" applyFill="1" applyBorder="1" applyAlignment="1">
      <alignment wrapText="1"/>
    </xf>
    <xf numFmtId="0" fontId="2" fillId="4" borderId="18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0" fillId="4" borderId="20" xfId="0" applyFill="1" applyBorder="1"/>
    <xf numFmtId="2" fontId="0" fillId="0" borderId="0" xfId="0" applyNumberFormat="1"/>
    <xf numFmtId="0" fontId="2" fillId="4" borderId="7" xfId="0" applyFont="1" applyFill="1" applyBorder="1"/>
    <xf numFmtId="0" fontId="0" fillId="4" borderId="8" xfId="0" applyFill="1" applyBorder="1"/>
    <xf numFmtId="2" fontId="0" fillId="4" borderId="11" xfId="0" applyNumberFormat="1" applyFill="1" applyBorder="1"/>
    <xf numFmtId="2" fontId="2" fillId="4" borderId="3" xfId="0" applyNumberFormat="1" applyFont="1" applyFill="1" applyBorder="1" applyAlignment="1">
      <alignment horizontal="right"/>
    </xf>
    <xf numFmtId="2" fontId="2" fillId="4" borderId="9" xfId="0" applyNumberFormat="1" applyFont="1" applyFill="1" applyBorder="1"/>
    <xf numFmtId="2" fontId="2" fillId="4" borderId="0" xfId="0" applyNumberFormat="1" applyFont="1" applyFill="1" applyAlignment="1">
      <alignment horizontal="right"/>
    </xf>
    <xf numFmtId="2" fontId="2" fillId="4" borderId="0" xfId="0" applyNumberFormat="1" applyFont="1" applyFill="1"/>
    <xf numFmtId="0" fontId="2" fillId="4" borderId="0" xfId="0" applyFont="1" applyFill="1"/>
    <xf numFmtId="0" fontId="0" fillId="4" borderId="21" xfId="0" applyFill="1" applyBorder="1" applyAlignment="1">
      <alignment horizontal="center"/>
    </xf>
    <xf numFmtId="0" fontId="2" fillId="4" borderId="22" xfId="0" applyFont="1" applyFill="1" applyBorder="1"/>
    <xf numFmtId="0" fontId="0" fillId="4" borderId="22" xfId="0" applyFill="1" applyBorder="1"/>
    <xf numFmtId="2" fontId="2" fillId="4" borderId="22" xfId="0" applyNumberFormat="1" applyFont="1" applyFill="1" applyBorder="1" applyAlignment="1">
      <alignment horizontal="right"/>
    </xf>
    <xf numFmtId="2" fontId="2" fillId="4" borderId="22" xfId="0" applyNumberFormat="1" applyFont="1" applyFill="1" applyBorder="1"/>
    <xf numFmtId="0" fontId="0" fillId="4" borderId="23" xfId="0" applyFill="1" applyBorder="1"/>
    <xf numFmtId="0" fontId="0" fillId="3" borderId="1" xfId="0" applyFill="1" applyBorder="1"/>
    <xf numFmtId="2" fontId="2" fillId="3" borderId="1" xfId="0" applyNumberFormat="1" applyFont="1" applyFill="1" applyBorder="1" applyAlignment="1">
      <alignment horizontal="right"/>
    </xf>
    <xf numFmtId="2" fontId="2" fillId="3" borderId="1" xfId="0" applyNumberFormat="1" applyFont="1" applyFill="1" applyBorder="1"/>
    <xf numFmtId="0" fontId="0" fillId="2" borderId="11" xfId="0" applyFill="1" applyBorder="1"/>
    <xf numFmtId="16" fontId="2" fillId="0" borderId="0" xfId="0" applyNumberFormat="1" applyFont="1"/>
    <xf numFmtId="0" fontId="0" fillId="2" borderId="10" xfId="0" applyFill="1" applyBorder="1"/>
    <xf numFmtId="2" fontId="0" fillId="3" borderId="11" xfId="0" applyNumberFormat="1" applyFill="1" applyBorder="1"/>
    <xf numFmtId="2" fontId="0" fillId="3" borderId="1" xfId="0" applyNumberFormat="1" applyFill="1" applyBorder="1"/>
    <xf numFmtId="2" fontId="4" fillId="3" borderId="5" xfId="0" applyNumberFormat="1" applyFont="1" applyFill="1" applyBorder="1"/>
    <xf numFmtId="0" fontId="0" fillId="0" borderId="3" xfId="0" applyBorder="1"/>
    <xf numFmtId="2" fontId="2" fillId="3" borderId="5" xfId="0" applyNumberFormat="1" applyFont="1" applyFill="1" applyBorder="1"/>
    <xf numFmtId="2" fontId="2" fillId="3" borderId="11" xfId="0" applyNumberFormat="1" applyFont="1" applyFill="1" applyBorder="1"/>
    <xf numFmtId="0" fontId="2" fillId="0" borderId="24" xfId="0" applyFont="1" applyBorder="1"/>
    <xf numFmtId="2" fontId="2" fillId="3" borderId="3" xfId="0" applyNumberFormat="1" applyFont="1" applyFill="1" applyBorder="1"/>
    <xf numFmtId="0" fontId="2" fillId="0" borderId="9" xfId="0" applyFont="1" applyBorder="1"/>
    <xf numFmtId="0" fontId="2" fillId="0" borderId="6" xfId="0" applyFont="1" applyBorder="1"/>
    <xf numFmtId="0" fontId="2" fillId="0" borderId="4" xfId="0" applyFont="1" applyBorder="1"/>
    <xf numFmtId="0" fontId="2" fillId="2" borderId="0" xfId="0" applyFont="1" applyFill="1"/>
    <xf numFmtId="2" fontId="5" fillId="3" borderId="3" xfId="0" applyNumberFormat="1" applyFont="1" applyFill="1" applyBorder="1"/>
    <xf numFmtId="2" fontId="5" fillId="3" borderId="9" xfId="0" applyNumberFormat="1" applyFont="1" applyFill="1" applyBorder="1"/>
    <xf numFmtId="2" fontId="2" fillId="3" borderId="9" xfId="0" applyNumberFormat="1" applyFont="1" applyFill="1" applyBorder="1"/>
    <xf numFmtId="0" fontId="0" fillId="0" borderId="9" xfId="0" applyBorder="1"/>
    <xf numFmtId="0" fontId="0" fillId="0" borderId="4" xfId="0" applyBorder="1"/>
    <xf numFmtId="0" fontId="2" fillId="0" borderId="2" xfId="0" applyFont="1" applyBorder="1"/>
    <xf numFmtId="0" fontId="2" fillId="0" borderId="11" xfId="0" applyFont="1" applyBorder="1"/>
    <xf numFmtId="2" fontId="2" fillId="3" borderId="6" xfId="0" applyNumberFormat="1" applyFont="1" applyFill="1" applyBorder="1"/>
    <xf numFmtId="0" fontId="2" fillId="0" borderId="3" xfId="0" applyFont="1" applyBorder="1"/>
    <xf numFmtId="0" fontId="0" fillId="5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y Grace Barbacias" id="{85CED562-22F8-7847-9709-761DBBF4AB40}" userId="Mary Grace Barbacias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2" dT="2020-11-10T14:36:25.44" personId="{85CED562-22F8-7847-9709-761DBBF4AB40}" id="{AD2BD1FB-3147-BB41-AE0A-BE8856703B61}">
    <text>eto yung resistance ng soil per length. mas mataas na value kapag clayey kasi mas mahirap i-move yung soil kapag clayey. depende sa soil texture. here, inassume lang na clayey.</text>
  </threadedComment>
  <threadedComment ref="G22" dT="2020-11-10T14:44:49.17" personId="{85CED562-22F8-7847-9709-761DBBF4AB40}" id="{8B2B17C8-D8A4-8941-AD69-2D033D76D761}">
    <text>eto yung table na basis for sizing ng tractor based sa soil texture and condition.</text>
  </threadedComment>
  <threadedComment ref="D23" dT="2020-11-10T14:34:47.72" personId="{85CED562-22F8-7847-9709-761DBBF4AB40}" id="{E4E242CE-77C7-9746-8DC5-63A46345BB66}">
    <text>inassume lang 'to. sample speed ng tractor</text>
  </threadedComment>
  <threadedComment ref="D25" dT="2020-11-10T14:33:44.79" personId="{85CED562-22F8-7847-9709-761DBBF4AB40}" id="{92E5661A-F51C-5042-A293-015C165E6AFB}">
    <text>eto yung efficiency ng transmission system etc ng tractor (power input vs output). hindi kasi possible 100% efficiency kasi may losses palagi. bale, kahit sabihin na 60 hp ang tractor, hindi naman 100% natatranslate yun in reality. lalo na kapag wet conditions, mas nahihirapan tractor. inassume lang here na dry. see cell J15</text>
  </threadedComment>
  <threadedComment ref="D26" dT="2020-11-10T14:42:12.93" personId="{85CED562-22F8-7847-9709-761DBBF4AB40}" id="{27BFCF45-43C4-114C-9975-9472D6488A2C}">
    <text>dito, factored in na yung efficiency</text>
  </threadedComment>
  <threadedComment ref="D28" dT="2020-11-10T14:43:51.47" personId="{85CED562-22F8-7847-9709-761DBBF4AB40}" id="{BA6E7298-D79F-9B4E-93A8-5E91EF837ABC}">
    <text>dito, kinonvert lang yung kW into hp.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1C33C-CD21-1C49-907E-21EEFCC23FE7}">
  <dimension ref="A1:M59"/>
  <sheetViews>
    <sheetView tabSelected="1" workbookViewId="0">
      <selection activeCell="G5" sqref="G5"/>
    </sheetView>
  </sheetViews>
  <sheetFormatPr baseColWidth="10" defaultColWidth="8.83203125" defaultRowHeight="16" x14ac:dyDescent="0.2"/>
  <cols>
    <col min="2" max="2" width="30" customWidth="1"/>
    <col min="3" max="3" width="4.83203125" customWidth="1"/>
    <col min="4" max="4" width="9.5" bestFit="1" customWidth="1"/>
    <col min="7" max="7" width="24.1640625" customWidth="1"/>
    <col min="9" max="9" width="11.83203125" customWidth="1"/>
    <col min="11" max="11" width="20.33203125" customWidth="1"/>
    <col min="13" max="13" width="31.6640625" customWidth="1"/>
  </cols>
  <sheetData>
    <row r="1" spans="1:13" x14ac:dyDescent="0.2">
      <c r="B1" s="1" t="s">
        <v>0</v>
      </c>
      <c r="D1" s="2"/>
      <c r="E1" s="2"/>
      <c r="G1" s="1"/>
    </row>
    <row r="2" spans="1:13" x14ac:dyDescent="0.2">
      <c r="B2" s="1"/>
      <c r="D2" s="2"/>
      <c r="E2" s="2"/>
      <c r="G2" s="1"/>
    </row>
    <row r="3" spans="1:13" x14ac:dyDescent="0.2">
      <c r="B3" s="1" t="s">
        <v>1</v>
      </c>
    </row>
    <row r="4" spans="1:13" x14ac:dyDescent="0.2">
      <c r="B4" s="3" t="s">
        <v>2</v>
      </c>
      <c r="C4" s="4"/>
      <c r="E4" s="5" t="s">
        <v>3</v>
      </c>
    </row>
    <row r="5" spans="1:13" x14ac:dyDescent="0.2">
      <c r="A5" s="6" t="s">
        <v>4</v>
      </c>
      <c r="C5" s="7"/>
      <c r="D5" s="8" t="s">
        <v>5</v>
      </c>
      <c r="E5" s="9"/>
      <c r="F5" s="10" t="s">
        <v>6</v>
      </c>
      <c r="G5" s="1" t="s">
        <v>7</v>
      </c>
      <c r="M5" s="11"/>
    </row>
    <row r="6" spans="1:13" x14ac:dyDescent="0.2">
      <c r="A6" s="12"/>
      <c r="B6" s="13" t="s">
        <v>8</v>
      </c>
      <c r="C6" s="14"/>
      <c r="D6" s="15" t="s">
        <v>9</v>
      </c>
      <c r="E6" s="9"/>
    </row>
    <row r="7" spans="1:13" x14ac:dyDescent="0.2">
      <c r="A7" s="16">
        <v>1</v>
      </c>
      <c r="B7" s="14" t="s">
        <v>10</v>
      </c>
      <c r="C7" s="17" t="s">
        <v>6</v>
      </c>
      <c r="D7" s="18">
        <v>200</v>
      </c>
      <c r="E7" s="19" t="s">
        <v>11</v>
      </c>
    </row>
    <row r="8" spans="1:13" x14ac:dyDescent="0.2">
      <c r="A8" s="16">
        <v>2</v>
      </c>
      <c r="B8" s="14" t="s">
        <v>12</v>
      </c>
      <c r="C8" s="17" t="s">
        <v>6</v>
      </c>
      <c r="D8" s="18">
        <v>40</v>
      </c>
      <c r="E8" s="19" t="s">
        <v>13</v>
      </c>
    </row>
    <row r="9" spans="1:13" x14ac:dyDescent="0.2">
      <c r="A9" s="16">
        <v>3</v>
      </c>
      <c r="B9" s="14" t="s">
        <v>14</v>
      </c>
      <c r="C9" s="17" t="s">
        <v>6</v>
      </c>
      <c r="D9" s="18">
        <v>10</v>
      </c>
      <c r="E9" s="19" t="s">
        <v>15</v>
      </c>
    </row>
    <row r="10" spans="1:13" ht="17.25" customHeight="1" x14ac:dyDescent="0.2">
      <c r="A10" s="12">
        <v>4</v>
      </c>
      <c r="B10" s="20" t="s">
        <v>16</v>
      </c>
      <c r="C10" s="21"/>
      <c r="D10" s="22">
        <f>+((D7/D8/D9)*10000)</f>
        <v>5000</v>
      </c>
      <c r="E10" s="23" t="s">
        <v>17</v>
      </c>
    </row>
    <row r="11" spans="1:13" x14ac:dyDescent="0.2">
      <c r="A11" s="12"/>
      <c r="B11" s="24"/>
      <c r="C11" s="24"/>
      <c r="D11" s="25"/>
      <c r="E11" s="25"/>
    </row>
    <row r="12" spans="1:13" x14ac:dyDescent="0.2">
      <c r="A12" s="12"/>
      <c r="B12" s="26" t="s">
        <v>18</v>
      </c>
      <c r="C12" s="4"/>
      <c r="D12" s="19"/>
      <c r="E12" s="19"/>
    </row>
    <row r="13" spans="1:13" x14ac:dyDescent="0.2">
      <c r="A13" s="16">
        <v>5</v>
      </c>
      <c r="B13" s="27" t="s">
        <v>19</v>
      </c>
      <c r="C13" s="28" t="s">
        <v>6</v>
      </c>
      <c r="D13" s="29">
        <v>7.5</v>
      </c>
      <c r="E13" s="30" t="s">
        <v>20</v>
      </c>
    </row>
    <row r="14" spans="1:13" x14ac:dyDescent="0.2">
      <c r="A14" s="12">
        <v>6</v>
      </c>
      <c r="B14" s="14" t="s">
        <v>21</v>
      </c>
      <c r="C14" s="14"/>
      <c r="D14" s="18">
        <f>+D10/D13/1000</f>
        <v>0.66666666666666663</v>
      </c>
      <c r="E14" s="19" t="s">
        <v>22</v>
      </c>
    </row>
    <row r="15" spans="1:13" x14ac:dyDescent="0.2">
      <c r="A15" s="16">
        <v>7</v>
      </c>
      <c r="B15" s="14" t="s">
        <v>23</v>
      </c>
      <c r="C15" s="31" t="s">
        <v>6</v>
      </c>
      <c r="D15" s="18">
        <v>40</v>
      </c>
      <c r="E15" s="19" t="s">
        <v>24</v>
      </c>
      <c r="F15" s="32" t="s">
        <v>25</v>
      </c>
      <c r="G15" s="13" t="s">
        <v>26</v>
      </c>
      <c r="H15" s="33" t="s">
        <v>27</v>
      </c>
      <c r="I15" s="33" t="s">
        <v>28</v>
      </c>
      <c r="J15" s="11"/>
      <c r="K15" s="11"/>
      <c r="L15" s="11"/>
    </row>
    <row r="16" spans="1:13" x14ac:dyDescent="0.2">
      <c r="A16" s="12">
        <v>8</v>
      </c>
      <c r="B16" s="14" t="s">
        <v>29</v>
      </c>
      <c r="C16" s="14"/>
      <c r="D16" s="18">
        <f>+D14*100/D15</f>
        <v>1.6666666666666665</v>
      </c>
      <c r="E16" s="19" t="s">
        <v>22</v>
      </c>
      <c r="F16" s="34"/>
      <c r="G16" s="20" t="s">
        <v>30</v>
      </c>
      <c r="H16" s="20" t="s">
        <v>31</v>
      </c>
      <c r="I16" s="20" t="s">
        <v>32</v>
      </c>
    </row>
    <row r="17" spans="1:13" x14ac:dyDescent="0.2">
      <c r="A17" s="16">
        <v>9</v>
      </c>
      <c r="B17" s="14" t="s">
        <v>33</v>
      </c>
      <c r="C17" s="31" t="s">
        <v>6</v>
      </c>
      <c r="D17" s="35">
        <v>2.2000000000000002</v>
      </c>
      <c r="E17" s="36" t="s">
        <v>22</v>
      </c>
      <c r="F17" s="13" t="s">
        <v>34</v>
      </c>
      <c r="G17" s="13" t="s">
        <v>35</v>
      </c>
      <c r="H17" s="13"/>
      <c r="I17" s="13"/>
      <c r="J17" s="13"/>
    </row>
    <row r="18" spans="1:13" ht="17" thickBot="1" x14ac:dyDescent="0.25">
      <c r="A18" s="12"/>
      <c r="B18" s="37" t="s">
        <v>36</v>
      </c>
      <c r="C18" s="20"/>
      <c r="D18" s="38">
        <f>+(D17*D13)*(D15/100)*1000</f>
        <v>6600.0000000000009</v>
      </c>
      <c r="E18" s="39" t="s">
        <v>17</v>
      </c>
    </row>
    <row r="19" spans="1:13" x14ac:dyDescent="0.2">
      <c r="A19" s="40"/>
      <c r="B19" s="41"/>
      <c r="C19" s="42"/>
      <c r="D19" s="43"/>
      <c r="E19" s="43"/>
      <c r="F19" s="42"/>
      <c r="G19" s="42"/>
      <c r="H19" s="42"/>
      <c r="I19" s="42"/>
      <c r="J19" s="42"/>
      <c r="K19" s="42"/>
      <c r="L19" s="44"/>
      <c r="M19" t="s">
        <v>37</v>
      </c>
    </row>
    <row r="20" spans="1:13" x14ac:dyDescent="0.2">
      <c r="A20" s="45"/>
      <c r="B20" s="46" t="s">
        <v>38</v>
      </c>
      <c r="C20" s="47"/>
      <c r="D20" s="48"/>
      <c r="E20" s="48"/>
      <c r="F20" s="49"/>
      <c r="G20" s="49"/>
      <c r="H20" s="49"/>
      <c r="I20" s="49"/>
      <c r="J20" s="49"/>
      <c r="K20" s="49"/>
      <c r="L20" s="50"/>
    </row>
    <row r="21" spans="1:13" x14ac:dyDescent="0.2">
      <c r="A21" s="45">
        <v>10</v>
      </c>
      <c r="B21" s="51" t="s">
        <v>39</v>
      </c>
      <c r="C21" s="52"/>
      <c r="D21" s="53">
        <v>1.5</v>
      </c>
      <c r="E21" s="54" t="s">
        <v>22</v>
      </c>
      <c r="F21" s="49"/>
      <c r="G21" s="49"/>
      <c r="H21" s="49"/>
      <c r="I21" s="49"/>
      <c r="J21" s="49"/>
      <c r="K21" s="49"/>
      <c r="L21" s="50"/>
    </row>
    <row r="22" spans="1:13" x14ac:dyDescent="0.2">
      <c r="A22" s="55">
        <v>11</v>
      </c>
      <c r="B22" s="51" t="s">
        <v>40</v>
      </c>
      <c r="C22" s="51" t="s">
        <v>6</v>
      </c>
      <c r="D22" s="53">
        <f>L24</f>
        <v>7</v>
      </c>
      <c r="E22" s="54" t="s">
        <v>41</v>
      </c>
      <c r="F22" s="56" t="s">
        <v>42</v>
      </c>
      <c r="G22" s="57" t="s">
        <v>43</v>
      </c>
      <c r="H22" s="57"/>
      <c r="I22" s="57"/>
      <c r="J22" s="57"/>
      <c r="K22" s="57"/>
      <c r="L22" s="58"/>
    </row>
    <row r="23" spans="1:13" x14ac:dyDescent="0.2">
      <c r="A23" s="45">
        <v>12</v>
      </c>
      <c r="B23" s="51" t="s">
        <v>44</v>
      </c>
      <c r="C23" s="51"/>
      <c r="D23" s="59">
        <f>+D13</f>
        <v>7.5</v>
      </c>
      <c r="E23" s="54" t="s">
        <v>45</v>
      </c>
      <c r="F23" s="60"/>
      <c r="G23" s="61"/>
      <c r="H23" s="61" t="s">
        <v>46</v>
      </c>
      <c r="I23" s="61" t="s">
        <v>47</v>
      </c>
      <c r="J23" s="61" t="s">
        <v>48</v>
      </c>
      <c r="K23" s="61" t="s">
        <v>49</v>
      </c>
      <c r="L23" s="62" t="s">
        <v>50</v>
      </c>
      <c r="M23" s="1"/>
    </row>
    <row r="24" spans="1:13" x14ac:dyDescent="0.2">
      <c r="A24" s="45">
        <v>13</v>
      </c>
      <c r="B24" s="51" t="s">
        <v>51</v>
      </c>
      <c r="C24" s="51"/>
      <c r="D24" s="53">
        <f>(+D21*D22*D23)/3.6</f>
        <v>21.875</v>
      </c>
      <c r="E24" s="54" t="s">
        <v>52</v>
      </c>
      <c r="F24" s="63"/>
      <c r="G24" s="61" t="s">
        <v>53</v>
      </c>
      <c r="H24" s="61">
        <v>5</v>
      </c>
      <c r="I24" s="61">
        <v>5.5</v>
      </c>
      <c r="J24" s="61">
        <v>6</v>
      </c>
      <c r="K24" s="61">
        <v>6.5</v>
      </c>
      <c r="L24" s="62">
        <v>7</v>
      </c>
    </row>
    <row r="25" spans="1:13" x14ac:dyDescent="0.2">
      <c r="A25" s="45">
        <v>14</v>
      </c>
      <c r="B25" s="51" t="s">
        <v>54</v>
      </c>
      <c r="C25" s="51" t="s">
        <v>6</v>
      </c>
      <c r="D25" s="53">
        <v>50</v>
      </c>
      <c r="E25" s="54" t="s">
        <v>24</v>
      </c>
      <c r="F25" s="61" t="s">
        <v>55</v>
      </c>
      <c r="G25" s="57" t="s">
        <v>54</v>
      </c>
      <c r="H25" s="51"/>
      <c r="I25" s="51" t="s">
        <v>56</v>
      </c>
      <c r="J25" s="51" t="s">
        <v>28</v>
      </c>
      <c r="K25" s="60"/>
      <c r="L25" s="64"/>
      <c r="M25" s="65"/>
    </row>
    <row r="26" spans="1:13" x14ac:dyDescent="0.2">
      <c r="A26" s="45">
        <v>15</v>
      </c>
      <c r="B26" s="66" t="s">
        <v>57</v>
      </c>
      <c r="C26" s="67"/>
      <c r="D26" s="68">
        <f>+D24/D25*100</f>
        <v>43.75</v>
      </c>
      <c r="E26" s="48" t="s">
        <v>52</v>
      </c>
      <c r="F26" s="51"/>
      <c r="G26" s="51" t="s">
        <v>30</v>
      </c>
      <c r="H26" s="51"/>
      <c r="I26" s="51" t="s">
        <v>58</v>
      </c>
      <c r="J26" s="51" t="s">
        <v>59</v>
      </c>
      <c r="K26" s="49"/>
      <c r="L26" s="50"/>
      <c r="M26" s="65"/>
    </row>
    <row r="27" spans="1:13" x14ac:dyDescent="0.2">
      <c r="A27" s="45">
        <v>16</v>
      </c>
      <c r="B27" s="57" t="s">
        <v>60</v>
      </c>
      <c r="C27" s="51" t="s">
        <v>6</v>
      </c>
      <c r="D27" s="69">
        <f>D28*0.74</f>
        <v>44.4</v>
      </c>
      <c r="E27" s="70" t="s">
        <v>52</v>
      </c>
      <c r="F27" s="57" t="s">
        <v>61</v>
      </c>
      <c r="G27" s="57" t="s">
        <v>62</v>
      </c>
      <c r="H27" s="57"/>
      <c r="I27" s="57"/>
      <c r="J27" s="57"/>
      <c r="K27" s="49"/>
      <c r="L27" s="50"/>
    </row>
    <row r="28" spans="1:13" x14ac:dyDescent="0.2">
      <c r="A28" s="45"/>
      <c r="B28" s="57" t="s">
        <v>63</v>
      </c>
      <c r="C28" s="49"/>
      <c r="D28" s="71">
        <v>60</v>
      </c>
      <c r="E28" s="72" t="s">
        <v>64</v>
      </c>
      <c r="F28" s="73"/>
      <c r="G28" s="73"/>
      <c r="H28" s="73"/>
      <c r="I28" s="73"/>
      <c r="J28" s="73"/>
      <c r="K28" s="49"/>
      <c r="L28" s="50"/>
    </row>
    <row r="29" spans="1:13" ht="17" thickBot="1" x14ac:dyDescent="0.25">
      <c r="A29" s="74"/>
      <c r="B29" s="75" t="s">
        <v>65</v>
      </c>
      <c r="C29" s="76"/>
      <c r="D29" s="77"/>
      <c r="E29" s="78"/>
      <c r="F29" s="76"/>
      <c r="G29" s="76"/>
      <c r="H29" s="76"/>
      <c r="I29" s="76"/>
      <c r="J29" s="76"/>
      <c r="K29" s="76"/>
      <c r="L29" s="79"/>
    </row>
    <row r="30" spans="1:13" x14ac:dyDescent="0.2">
      <c r="A30" s="12"/>
      <c r="B30" s="26" t="s">
        <v>66</v>
      </c>
      <c r="C30" s="80"/>
      <c r="D30" s="81"/>
      <c r="E30" s="82"/>
      <c r="F30" s="1"/>
      <c r="G30" s="1"/>
    </row>
    <row r="31" spans="1:13" x14ac:dyDescent="0.2">
      <c r="A31" s="16">
        <v>16</v>
      </c>
      <c r="B31" s="27" t="s">
        <v>67</v>
      </c>
      <c r="C31" s="83" t="s">
        <v>6</v>
      </c>
      <c r="D31" s="18">
        <v>30000</v>
      </c>
      <c r="E31" s="19" t="s">
        <v>68</v>
      </c>
      <c r="G31" s="1"/>
      <c r="H31" s="84"/>
      <c r="I31" s="84"/>
      <c r="J31" s="1"/>
      <c r="L31" s="1"/>
    </row>
    <row r="32" spans="1:13" x14ac:dyDescent="0.2">
      <c r="A32" s="16">
        <v>17</v>
      </c>
      <c r="B32" s="14" t="s">
        <v>69</v>
      </c>
      <c r="C32" s="17" t="s">
        <v>6</v>
      </c>
      <c r="D32" s="18">
        <v>1200</v>
      </c>
      <c r="E32" s="19" t="s">
        <v>15</v>
      </c>
    </row>
    <row r="33" spans="1:12" x14ac:dyDescent="0.2">
      <c r="A33" s="16">
        <v>18</v>
      </c>
      <c r="B33" s="14" t="s">
        <v>70</v>
      </c>
      <c r="C33" s="17" t="s">
        <v>6</v>
      </c>
      <c r="D33" s="18">
        <v>9000</v>
      </c>
      <c r="E33" s="19" t="s">
        <v>68</v>
      </c>
      <c r="H33" s="65"/>
      <c r="I33" s="65"/>
      <c r="J33" s="65"/>
      <c r="L33" s="65"/>
    </row>
    <row r="34" spans="1:12" x14ac:dyDescent="0.2">
      <c r="A34" s="16">
        <v>19</v>
      </c>
      <c r="B34" s="14" t="s">
        <v>69</v>
      </c>
      <c r="C34" s="85" t="s">
        <v>6</v>
      </c>
      <c r="D34" s="86">
        <f>+D8*D9</f>
        <v>400</v>
      </c>
      <c r="E34" s="87" t="s">
        <v>15</v>
      </c>
    </row>
    <row r="35" spans="1:12" x14ac:dyDescent="0.2">
      <c r="A35" s="12"/>
      <c r="B35" s="26" t="s">
        <v>71</v>
      </c>
      <c r="C35" s="4"/>
      <c r="D35" s="19"/>
      <c r="E35" s="19"/>
    </row>
    <row r="36" spans="1:12" x14ac:dyDescent="0.2">
      <c r="A36" s="12">
        <v>21</v>
      </c>
      <c r="B36" s="27" t="s">
        <v>72</v>
      </c>
      <c r="C36" s="34"/>
      <c r="D36" s="29">
        <f>+D26</f>
        <v>43.75</v>
      </c>
      <c r="E36" s="24" t="s">
        <v>52</v>
      </c>
    </row>
    <row r="37" spans="1:12" x14ac:dyDescent="0.2">
      <c r="A37" s="16">
        <v>22</v>
      </c>
      <c r="B37" s="13" t="s">
        <v>73</v>
      </c>
      <c r="C37" s="17" t="s">
        <v>6</v>
      </c>
      <c r="D37" s="18">
        <v>0.8</v>
      </c>
      <c r="E37" t="s">
        <v>74</v>
      </c>
      <c r="F37" s="13" t="s">
        <v>75</v>
      </c>
      <c r="G37" s="88" t="s">
        <v>76</v>
      </c>
      <c r="H37" s="13"/>
    </row>
    <row r="38" spans="1:12" x14ac:dyDescent="0.2">
      <c r="A38" s="12">
        <v>23</v>
      </c>
      <c r="B38" s="14" t="s">
        <v>77</v>
      </c>
      <c r="C38" s="89"/>
      <c r="D38" s="18">
        <f>+D36/4.2</f>
        <v>10.416666666666666</v>
      </c>
      <c r="E38" t="s">
        <v>78</v>
      </c>
    </row>
    <row r="39" spans="1:12" x14ac:dyDescent="0.2">
      <c r="A39" s="12">
        <v>24</v>
      </c>
      <c r="B39" s="13" t="s">
        <v>79</v>
      </c>
      <c r="C39" s="89"/>
      <c r="D39" s="18">
        <f>+D37*D38</f>
        <v>8.3333333333333339</v>
      </c>
      <c r="E39" t="s">
        <v>80</v>
      </c>
    </row>
    <row r="40" spans="1:12" x14ac:dyDescent="0.2">
      <c r="A40" s="12">
        <v>25</v>
      </c>
      <c r="B40" s="14" t="s">
        <v>81</v>
      </c>
      <c r="C40" s="89"/>
      <c r="D40" s="18">
        <f>+D31/10/D32</f>
        <v>2.5</v>
      </c>
      <c r="E40" t="s">
        <v>80</v>
      </c>
    </row>
    <row r="41" spans="1:12" x14ac:dyDescent="0.2">
      <c r="A41" s="16">
        <v>26</v>
      </c>
      <c r="B41" s="14" t="s">
        <v>82</v>
      </c>
      <c r="C41" s="17" t="s">
        <v>6</v>
      </c>
      <c r="D41" s="86">
        <v>1.3</v>
      </c>
      <c r="E41" s="4" t="s">
        <v>80</v>
      </c>
      <c r="F41" s="13" t="s">
        <v>83</v>
      </c>
      <c r="G41" s="90" t="s">
        <v>84</v>
      </c>
      <c r="H41" s="13"/>
    </row>
    <row r="42" spans="1:12" x14ac:dyDescent="0.2">
      <c r="A42" s="12">
        <v>27</v>
      </c>
      <c r="B42" s="13" t="s">
        <v>85</v>
      </c>
      <c r="C42" s="13"/>
      <c r="D42" s="91">
        <f>+D40+D39+D41</f>
        <v>12.133333333333335</v>
      </c>
      <c r="E42" s="92" t="s">
        <v>80</v>
      </c>
    </row>
    <row r="43" spans="1:12" x14ac:dyDescent="0.2">
      <c r="A43" s="12">
        <v>28</v>
      </c>
      <c r="B43" s="26" t="s">
        <v>86</v>
      </c>
      <c r="D43" s="19"/>
      <c r="E43" s="19"/>
    </row>
    <row r="44" spans="1:12" x14ac:dyDescent="0.2">
      <c r="A44" s="12"/>
      <c r="B44" s="14" t="s">
        <v>87</v>
      </c>
      <c r="C44" s="89"/>
      <c r="D44" s="29">
        <f>+D31/10/D32</f>
        <v>2.5</v>
      </c>
      <c r="E44" s="24" t="s">
        <v>80</v>
      </c>
    </row>
    <row r="45" spans="1:12" x14ac:dyDescent="0.2">
      <c r="A45" s="12"/>
      <c r="B45" s="14" t="s">
        <v>88</v>
      </c>
      <c r="C45" s="89"/>
      <c r="D45" s="18">
        <f>+D33/10/D32</f>
        <v>0.75</v>
      </c>
      <c r="E45" t="s">
        <v>80</v>
      </c>
    </row>
    <row r="46" spans="1:12" x14ac:dyDescent="0.2">
      <c r="A46" s="16">
        <v>29</v>
      </c>
      <c r="B46" s="14" t="s">
        <v>89</v>
      </c>
      <c r="C46" s="17" t="s">
        <v>6</v>
      </c>
      <c r="D46" s="18">
        <v>7</v>
      </c>
      <c r="E46" t="s">
        <v>24</v>
      </c>
      <c r="F46" s="13" t="s">
        <v>90</v>
      </c>
      <c r="G46" s="90" t="s">
        <v>91</v>
      </c>
      <c r="H46" s="13"/>
      <c r="I46" s="13"/>
    </row>
    <row r="47" spans="1:12" x14ac:dyDescent="0.2">
      <c r="A47" s="12">
        <v>30</v>
      </c>
      <c r="B47" s="14" t="s">
        <v>92</v>
      </c>
      <c r="C47" s="89"/>
      <c r="D47" s="18">
        <f>+((D31/D32)+(D33/D34))*(D46/100)</f>
        <v>3.3250000000000002</v>
      </c>
      <c r="E47" s="4" t="s">
        <v>80</v>
      </c>
    </row>
    <row r="48" spans="1:12" x14ac:dyDescent="0.2">
      <c r="A48" s="12">
        <v>31</v>
      </c>
      <c r="B48" s="13" t="s">
        <v>93</v>
      </c>
      <c r="C48" s="13"/>
      <c r="D48" s="93">
        <f t="shared" ref="D48" si="0">SUM(D44+D45+D47)</f>
        <v>6.5750000000000002</v>
      </c>
      <c r="E48" s="94" t="s">
        <v>80</v>
      </c>
    </row>
    <row r="49" spans="1:13" x14ac:dyDescent="0.2">
      <c r="A49" s="12"/>
      <c r="B49" s="1"/>
      <c r="C49" s="1"/>
      <c r="D49" s="36"/>
      <c r="E49" s="1"/>
    </row>
    <row r="50" spans="1:13" x14ac:dyDescent="0.2">
      <c r="A50" s="12">
        <v>32</v>
      </c>
      <c r="B50" s="13" t="s">
        <v>94</v>
      </c>
      <c r="C50" s="95"/>
      <c r="D50" s="93">
        <f>+D42+D48</f>
        <v>18.708333333333336</v>
      </c>
      <c r="E50" s="96" t="s">
        <v>80</v>
      </c>
    </row>
    <row r="51" spans="1:13" x14ac:dyDescent="0.2">
      <c r="A51" s="16">
        <v>33</v>
      </c>
      <c r="B51" s="13" t="s">
        <v>95</v>
      </c>
      <c r="C51" s="97" t="s">
        <v>6</v>
      </c>
      <c r="D51" s="98">
        <v>1</v>
      </c>
      <c r="E51" s="99" t="s">
        <v>96</v>
      </c>
      <c r="F51" s="13" t="s">
        <v>97</v>
      </c>
      <c r="G51" s="100" t="s">
        <v>98</v>
      </c>
      <c r="H51" s="101"/>
      <c r="I51" s="101"/>
      <c r="J51" s="101"/>
      <c r="K51" s="101"/>
      <c r="L51" s="101"/>
      <c r="M51" s="102"/>
    </row>
    <row r="52" spans="1:13" x14ac:dyDescent="0.2">
      <c r="A52" s="12">
        <v>34</v>
      </c>
      <c r="B52" s="103" t="s">
        <v>99</v>
      </c>
      <c r="C52" s="104"/>
      <c r="D52" s="105">
        <f>+D50/(D18/10000)*D51</f>
        <v>28.345959595959595</v>
      </c>
      <c r="E52" s="36" t="s">
        <v>100</v>
      </c>
    </row>
    <row r="53" spans="1:13" x14ac:dyDescent="0.2">
      <c r="A53" s="12"/>
      <c r="B53" s="13" t="s">
        <v>101</v>
      </c>
      <c r="C53" s="106"/>
      <c r="D53" s="100"/>
      <c r="E53" s="100"/>
    </row>
    <row r="54" spans="1:13" x14ac:dyDescent="0.2">
      <c r="A54" s="16">
        <v>35</v>
      </c>
      <c r="B54" s="13" t="s">
        <v>102</v>
      </c>
      <c r="C54" s="17" t="s">
        <v>6</v>
      </c>
      <c r="D54" s="86">
        <v>10</v>
      </c>
      <c r="E54" s="87" t="s">
        <v>24</v>
      </c>
      <c r="F54" s="13" t="s">
        <v>103</v>
      </c>
      <c r="G54" s="90" t="s">
        <v>104</v>
      </c>
      <c r="H54" s="13"/>
      <c r="I54" s="13"/>
      <c r="J54" s="13"/>
    </row>
    <row r="55" spans="1:13" x14ac:dyDescent="0.2">
      <c r="A55" s="12">
        <v>36</v>
      </c>
      <c r="B55" s="13" t="s">
        <v>105</v>
      </c>
      <c r="C55" s="106"/>
      <c r="D55" s="82">
        <f>+D52*(((100+D54)/100))</f>
        <v>31.180555555555557</v>
      </c>
      <c r="E55" s="36" t="s">
        <v>100</v>
      </c>
    </row>
    <row r="56" spans="1:13" x14ac:dyDescent="0.2">
      <c r="A56" s="12"/>
      <c r="B56" s="1"/>
      <c r="C56" s="1"/>
      <c r="D56" s="36"/>
      <c r="E56" s="25"/>
    </row>
    <row r="57" spans="1:13" x14ac:dyDescent="0.2">
      <c r="A57" s="12"/>
      <c r="C57" s="10"/>
      <c r="D57" s="1" t="s">
        <v>106</v>
      </c>
    </row>
    <row r="59" spans="1:13" x14ac:dyDescent="0.2">
      <c r="C59" s="107"/>
      <c r="D59" t="s">
        <v>107</v>
      </c>
    </row>
  </sheetData>
  <mergeCells count="2">
    <mergeCell ref="D5:E5"/>
    <mergeCell ref="D6:E6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Grace Barbacias</dc:creator>
  <cp:lastModifiedBy>Mary Grace Barbacias</cp:lastModifiedBy>
  <dcterms:created xsi:type="dcterms:W3CDTF">2023-06-12T16:49:34Z</dcterms:created>
  <dcterms:modified xsi:type="dcterms:W3CDTF">2023-06-12T17:20:18Z</dcterms:modified>
</cp:coreProperties>
</file>